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iguel\Google Drive\Paneles\Reportes\2020\Q1\Ejercicio 3\"/>
    </mc:Choice>
  </mc:AlternateContent>
  <xr:revisionPtr revIDLastSave="0" documentId="13_ncr:1_{9AC754B8-4493-4175-8433-F3CE0B77AE6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aratula" sheetId="4" r:id="rId1"/>
    <sheet name="28.03.2020" sheetId="2" r:id="rId2"/>
    <sheet name="01.01.2020" sheetId="6" r:id="rId3"/>
    <sheet name="Entradas" sheetId="8" r:id="rId4"/>
    <sheet name="PU" sheetId="3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4" l="1"/>
  <c r="D8" i="4"/>
  <c r="E8" i="4"/>
  <c r="H113" i="4" l="1"/>
  <c r="H59" i="4"/>
  <c r="H47" i="4"/>
  <c r="H44" i="4"/>
  <c r="H46" i="4"/>
  <c r="H26" i="4"/>
  <c r="H6" i="4"/>
  <c r="H5" i="4"/>
  <c r="G20" i="4"/>
  <c r="H20" i="4" s="1"/>
  <c r="H4" i="4" l="1"/>
  <c r="H10" i="4"/>
  <c r="G10" i="4"/>
  <c r="G4" i="4"/>
  <c r="H91" i="4"/>
  <c r="H80" i="4"/>
  <c r="H65" i="4"/>
  <c r="H74" i="4"/>
  <c r="H77" i="4"/>
  <c r="H76" i="4"/>
  <c r="H78" i="4"/>
  <c r="H79" i="4"/>
  <c r="H82" i="4"/>
  <c r="H81" i="4"/>
  <c r="H86" i="4"/>
  <c r="H85" i="4"/>
  <c r="H84" i="4"/>
  <c r="H83" i="4"/>
  <c r="H88" i="4"/>
  <c r="H87" i="4"/>
  <c r="H89" i="4"/>
  <c r="H90" i="4"/>
  <c r="H98" i="4"/>
  <c r="H97" i="4"/>
  <c r="H96" i="4"/>
  <c r="H95" i="4"/>
  <c r="H94" i="4"/>
  <c r="H31" i="4"/>
  <c r="H56" i="4"/>
  <c r="H55" i="4"/>
  <c r="J117" i="4"/>
  <c r="D9" i="4"/>
  <c r="I9" i="4" s="1"/>
  <c r="I117" i="4"/>
  <c r="I116" i="4"/>
  <c r="I115" i="4"/>
  <c r="I114" i="4"/>
  <c r="I112" i="4"/>
  <c r="I110" i="4"/>
  <c r="I30" i="4"/>
  <c r="I12" i="4"/>
  <c r="I11" i="4"/>
  <c r="I10" i="4"/>
  <c r="H17" i="4" l="1"/>
  <c r="E113" i="4" l="1"/>
  <c r="E108" i="4"/>
  <c r="E106" i="4"/>
  <c r="E105" i="4"/>
  <c r="E103" i="4"/>
  <c r="E102" i="4"/>
  <c r="E98" i="4"/>
  <c r="E97" i="4"/>
  <c r="E96" i="4"/>
  <c r="E95" i="4"/>
  <c r="E94" i="4"/>
  <c r="E90" i="4"/>
  <c r="E89" i="4"/>
  <c r="E87" i="4"/>
  <c r="E86" i="4"/>
  <c r="E84" i="4"/>
  <c r="E83" i="4"/>
  <c r="E82" i="4"/>
  <c r="E81" i="4"/>
  <c r="E79" i="4"/>
  <c r="E78" i="4"/>
  <c r="E77" i="4"/>
  <c r="E76" i="4"/>
  <c r="E73" i="4"/>
  <c r="E70" i="4"/>
  <c r="E68" i="4"/>
  <c r="E65" i="4"/>
  <c r="E62" i="4"/>
  <c r="E61" i="4"/>
  <c r="E60" i="4"/>
  <c r="E59" i="4"/>
  <c r="E58" i="4"/>
  <c r="E57" i="4"/>
  <c r="E56" i="4"/>
  <c r="E55" i="4"/>
  <c r="E53" i="4"/>
  <c r="E47" i="4"/>
  <c r="E46" i="4"/>
  <c r="E44" i="4"/>
  <c r="E36" i="4"/>
  <c r="E34" i="4"/>
  <c r="E33" i="4"/>
  <c r="E29" i="4"/>
  <c r="E26" i="4"/>
  <c r="E22" i="4"/>
  <c r="E20" i="4"/>
  <c r="E18" i="4"/>
  <c r="E17" i="4"/>
  <c r="E16" i="4"/>
  <c r="E15" i="4"/>
  <c r="E14" i="4"/>
  <c r="E13" i="4"/>
  <c r="E10" i="4"/>
  <c r="E9" i="4"/>
  <c r="E6" i="4"/>
  <c r="E5" i="4"/>
  <c r="E4" i="4"/>
  <c r="E3" i="4"/>
  <c r="G116" i="4" l="1"/>
  <c r="G115" i="4"/>
  <c r="G114" i="4"/>
  <c r="G113" i="4"/>
  <c r="G112" i="4"/>
  <c r="G111" i="4"/>
  <c r="G110" i="4"/>
  <c r="H108" i="4"/>
  <c r="G107" i="4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G97" i="4"/>
  <c r="G96" i="4"/>
  <c r="G95" i="4"/>
  <c r="G94" i="4"/>
  <c r="G93" i="4"/>
  <c r="H93" i="4" s="1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G64" i="4"/>
  <c r="H64" i="4" s="1"/>
  <c r="G63" i="4"/>
  <c r="H63" i="4" s="1"/>
  <c r="G62" i="4"/>
  <c r="H62" i="4" s="1"/>
  <c r="G61" i="4"/>
  <c r="H61" i="4" s="1"/>
  <c r="G60" i="4"/>
  <c r="H60" i="4" s="1"/>
  <c r="G59" i="4"/>
  <c r="G58" i="4"/>
  <c r="H58" i="4" s="1"/>
  <c r="G57" i="4"/>
  <c r="H57" i="4" s="1"/>
  <c r="G56" i="4"/>
  <c r="G55" i="4"/>
  <c r="G54" i="4"/>
  <c r="G53" i="4"/>
  <c r="H53" i="4" s="1"/>
  <c r="G52" i="4"/>
  <c r="H52" i="4" s="1"/>
  <c r="G51" i="4"/>
  <c r="H51" i="4" s="1"/>
  <c r="G50" i="4"/>
  <c r="G49" i="4"/>
  <c r="H49" i="4" s="1"/>
  <c r="G48" i="4"/>
  <c r="G47" i="4"/>
  <c r="G46" i="4"/>
  <c r="G45" i="4"/>
  <c r="H45" i="4" s="1"/>
  <c r="G44" i="4"/>
  <c r="G43" i="4"/>
  <c r="G42" i="4"/>
  <c r="H42" i="4" s="1"/>
  <c r="G41" i="4"/>
  <c r="H41" i="4" s="1"/>
  <c r="G40" i="4"/>
  <c r="G39" i="4"/>
  <c r="G38" i="4"/>
  <c r="G37" i="4"/>
  <c r="G36" i="4"/>
  <c r="G35" i="4"/>
  <c r="G34" i="4"/>
  <c r="H34" i="4" s="1"/>
  <c r="G33" i="4"/>
  <c r="H33" i="4" s="1"/>
  <c r="G32" i="4"/>
  <c r="G31" i="4"/>
  <c r="G30" i="4"/>
  <c r="G29" i="4"/>
  <c r="H29" i="4" s="1"/>
  <c r="G28" i="4"/>
  <c r="G27" i="4"/>
  <c r="H27" i="4" s="1"/>
  <c r="G26" i="4"/>
  <c r="G25" i="4"/>
  <c r="G24" i="4"/>
  <c r="G23" i="4"/>
  <c r="H23" i="4" s="1"/>
  <c r="G22" i="4"/>
  <c r="G21" i="4"/>
  <c r="G19" i="4"/>
  <c r="G18" i="4"/>
  <c r="H18" i="4" s="1"/>
  <c r="G16" i="4"/>
  <c r="H16" i="4" s="1"/>
  <c r="G15" i="4"/>
  <c r="H15" i="4" s="1"/>
  <c r="G14" i="4"/>
  <c r="H14" i="4" s="1"/>
  <c r="G13" i="4"/>
  <c r="H13" i="4" s="1"/>
  <c r="G12" i="4"/>
  <c r="G11" i="4"/>
  <c r="G9" i="4"/>
  <c r="G8" i="4"/>
  <c r="G7" i="4"/>
  <c r="G6" i="4"/>
  <c r="G5" i="4"/>
  <c r="G3" i="4"/>
  <c r="H3" i="4" s="1"/>
  <c r="C116" i="4"/>
  <c r="F116" i="4" s="1"/>
  <c r="J116" i="4" s="1"/>
  <c r="C115" i="4"/>
  <c r="F115" i="4" s="1"/>
  <c r="J115" i="4" s="1"/>
  <c r="C114" i="4"/>
  <c r="F114" i="4" s="1"/>
  <c r="J114" i="4" s="1"/>
  <c r="C113" i="4"/>
  <c r="C112" i="4"/>
  <c r="F112" i="4" s="1"/>
  <c r="J112" i="4" s="1"/>
  <c r="C111" i="4"/>
  <c r="C110" i="4"/>
  <c r="F110" i="4" s="1"/>
  <c r="J110" i="4" s="1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F96" i="4" s="1"/>
  <c r="J96" i="4" s="1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3" i="4"/>
  <c r="C32" i="4"/>
  <c r="C31" i="4"/>
  <c r="C30" i="4"/>
  <c r="F30" i="4" s="1"/>
  <c r="J30" i="4" s="1"/>
  <c r="C29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F12" i="4" s="1"/>
  <c r="J12" i="4" s="1"/>
  <c r="C11" i="4"/>
  <c r="F11" i="4" s="1"/>
  <c r="J11" i="4" s="1"/>
  <c r="C10" i="4"/>
  <c r="F10" i="4" s="1"/>
  <c r="J10" i="4" s="1"/>
  <c r="F9" i="4"/>
  <c r="J9" i="4" s="1"/>
  <c r="C8" i="4"/>
  <c r="C7" i="4"/>
  <c r="C6" i="4"/>
  <c r="C5" i="4"/>
  <c r="C4" i="4"/>
  <c r="C3" i="4"/>
  <c r="D113" i="4"/>
  <c r="I113" i="4" s="1"/>
  <c r="D111" i="4"/>
  <c r="I111" i="4" s="1"/>
  <c r="D109" i="4"/>
  <c r="I109" i="4" s="1"/>
  <c r="D108" i="4"/>
  <c r="I108" i="4" s="1"/>
  <c r="D107" i="4"/>
  <c r="I107" i="4" s="1"/>
  <c r="D106" i="4"/>
  <c r="I106" i="4" s="1"/>
  <c r="D105" i="4"/>
  <c r="I105" i="4" s="1"/>
  <c r="D104" i="4"/>
  <c r="I104" i="4" s="1"/>
  <c r="D103" i="4"/>
  <c r="I103" i="4" s="1"/>
  <c r="D102" i="4"/>
  <c r="I102" i="4" s="1"/>
  <c r="D101" i="4"/>
  <c r="I101" i="4" s="1"/>
  <c r="D100" i="4"/>
  <c r="I100" i="4" s="1"/>
  <c r="D99" i="4"/>
  <c r="I99" i="4" s="1"/>
  <c r="D98" i="4"/>
  <c r="I98" i="4" s="1"/>
  <c r="D97" i="4"/>
  <c r="I97" i="4" s="1"/>
  <c r="D96" i="4"/>
  <c r="I96" i="4" s="1"/>
  <c r="D95" i="4"/>
  <c r="I95" i="4" s="1"/>
  <c r="D94" i="4"/>
  <c r="I94" i="4" s="1"/>
  <c r="D93" i="4"/>
  <c r="I93" i="4" s="1"/>
  <c r="D92" i="4"/>
  <c r="I92" i="4" s="1"/>
  <c r="D91" i="4"/>
  <c r="I91" i="4" s="1"/>
  <c r="D90" i="4"/>
  <c r="I90" i="4" s="1"/>
  <c r="D89" i="4"/>
  <c r="I89" i="4" s="1"/>
  <c r="D88" i="4"/>
  <c r="I88" i="4" s="1"/>
  <c r="D87" i="4"/>
  <c r="I87" i="4" s="1"/>
  <c r="D86" i="4"/>
  <c r="I86" i="4" s="1"/>
  <c r="D85" i="4"/>
  <c r="I85" i="4" s="1"/>
  <c r="D84" i="4"/>
  <c r="I84" i="4" s="1"/>
  <c r="D83" i="4"/>
  <c r="I83" i="4" s="1"/>
  <c r="D82" i="4"/>
  <c r="I82" i="4" s="1"/>
  <c r="D81" i="4"/>
  <c r="I81" i="4" s="1"/>
  <c r="D80" i="4"/>
  <c r="I80" i="4" s="1"/>
  <c r="D79" i="4"/>
  <c r="I79" i="4" s="1"/>
  <c r="D78" i="4"/>
  <c r="I78" i="4" s="1"/>
  <c r="D77" i="4"/>
  <c r="I77" i="4" s="1"/>
  <c r="D76" i="4"/>
  <c r="I76" i="4" s="1"/>
  <c r="D75" i="4"/>
  <c r="I75" i="4" s="1"/>
  <c r="D74" i="4"/>
  <c r="I74" i="4" s="1"/>
  <c r="D73" i="4"/>
  <c r="I73" i="4" s="1"/>
  <c r="D72" i="4"/>
  <c r="I72" i="4" s="1"/>
  <c r="D71" i="4"/>
  <c r="I71" i="4" s="1"/>
  <c r="D70" i="4"/>
  <c r="I70" i="4" s="1"/>
  <c r="D69" i="4"/>
  <c r="I69" i="4" s="1"/>
  <c r="D68" i="4"/>
  <c r="I68" i="4" s="1"/>
  <c r="D67" i="4"/>
  <c r="I67" i="4" s="1"/>
  <c r="D66" i="4"/>
  <c r="I66" i="4" s="1"/>
  <c r="D65" i="4"/>
  <c r="I65" i="4" s="1"/>
  <c r="D64" i="4"/>
  <c r="I64" i="4" s="1"/>
  <c r="D63" i="4"/>
  <c r="I63" i="4" s="1"/>
  <c r="D62" i="4"/>
  <c r="I62" i="4" s="1"/>
  <c r="D61" i="4"/>
  <c r="I61" i="4" s="1"/>
  <c r="D60" i="4"/>
  <c r="I60" i="4" s="1"/>
  <c r="D59" i="4"/>
  <c r="I59" i="4" s="1"/>
  <c r="D58" i="4"/>
  <c r="I58" i="4" s="1"/>
  <c r="D57" i="4"/>
  <c r="I57" i="4" s="1"/>
  <c r="D56" i="4"/>
  <c r="I56" i="4" s="1"/>
  <c r="D55" i="4"/>
  <c r="I55" i="4" s="1"/>
  <c r="D54" i="4"/>
  <c r="I54" i="4" s="1"/>
  <c r="D53" i="4"/>
  <c r="I53" i="4" s="1"/>
  <c r="D52" i="4"/>
  <c r="I52" i="4" s="1"/>
  <c r="D51" i="4"/>
  <c r="I51" i="4" s="1"/>
  <c r="D50" i="4"/>
  <c r="I50" i="4" s="1"/>
  <c r="D49" i="4"/>
  <c r="I49" i="4" s="1"/>
  <c r="D48" i="4"/>
  <c r="I48" i="4" s="1"/>
  <c r="D47" i="4"/>
  <c r="I47" i="4" s="1"/>
  <c r="D46" i="4"/>
  <c r="I46" i="4" s="1"/>
  <c r="D45" i="4"/>
  <c r="I45" i="4" s="1"/>
  <c r="D44" i="4"/>
  <c r="I44" i="4" s="1"/>
  <c r="D43" i="4"/>
  <c r="I43" i="4" s="1"/>
  <c r="D42" i="4"/>
  <c r="I42" i="4" s="1"/>
  <c r="D41" i="4"/>
  <c r="I41" i="4" s="1"/>
  <c r="D40" i="4"/>
  <c r="I40" i="4" s="1"/>
  <c r="D39" i="4"/>
  <c r="I39" i="4" s="1"/>
  <c r="D38" i="4"/>
  <c r="I38" i="4" s="1"/>
  <c r="D37" i="4"/>
  <c r="I37" i="4" s="1"/>
  <c r="D36" i="4"/>
  <c r="I36" i="4" s="1"/>
  <c r="D35" i="4"/>
  <c r="I35" i="4" s="1"/>
  <c r="D34" i="4"/>
  <c r="D33" i="4"/>
  <c r="I33" i="4" s="1"/>
  <c r="D32" i="4"/>
  <c r="I32" i="4" s="1"/>
  <c r="D31" i="4"/>
  <c r="I31" i="4" s="1"/>
  <c r="D29" i="4"/>
  <c r="I29" i="4" s="1"/>
  <c r="D28" i="4"/>
  <c r="D27" i="4"/>
  <c r="I27" i="4" s="1"/>
  <c r="D26" i="4"/>
  <c r="I26" i="4" s="1"/>
  <c r="D25" i="4"/>
  <c r="I25" i="4" s="1"/>
  <c r="D24" i="4"/>
  <c r="I24" i="4" s="1"/>
  <c r="D23" i="4"/>
  <c r="I23" i="4" s="1"/>
  <c r="D22" i="4"/>
  <c r="I22" i="4" s="1"/>
  <c r="D21" i="4"/>
  <c r="I21" i="4" s="1"/>
  <c r="D20" i="4"/>
  <c r="I20" i="4" s="1"/>
  <c r="D19" i="4"/>
  <c r="I19" i="4" s="1"/>
  <c r="D18" i="4"/>
  <c r="I18" i="4" s="1"/>
  <c r="D17" i="4"/>
  <c r="I17" i="4" s="1"/>
  <c r="D16" i="4"/>
  <c r="I16" i="4" s="1"/>
  <c r="D15" i="4"/>
  <c r="I15" i="4" s="1"/>
  <c r="D14" i="4"/>
  <c r="I14" i="4" s="1"/>
  <c r="D13" i="4"/>
  <c r="I13" i="4" s="1"/>
  <c r="I8" i="4"/>
  <c r="I7" i="4"/>
  <c r="D6" i="4"/>
  <c r="I6" i="4" s="1"/>
  <c r="D5" i="4"/>
  <c r="I5" i="4" s="1"/>
  <c r="D4" i="4"/>
  <c r="I4" i="4" s="1"/>
  <c r="D3" i="4"/>
  <c r="I3" i="4" s="1"/>
  <c r="I1" i="4" l="1"/>
  <c r="F3" i="4"/>
  <c r="J3" i="4" s="1"/>
  <c r="F7" i="4"/>
  <c r="J7" i="4" s="1"/>
  <c r="F15" i="4"/>
  <c r="F23" i="4"/>
  <c r="F32" i="4"/>
  <c r="J32" i="4" s="1"/>
  <c r="F40" i="4"/>
  <c r="J40" i="4" s="1"/>
  <c r="F48" i="4"/>
  <c r="J48" i="4" s="1"/>
  <c r="F56" i="4"/>
  <c r="J56" i="4" s="1"/>
  <c r="F64" i="4"/>
  <c r="J64" i="4" s="1"/>
  <c r="F72" i="4"/>
  <c r="J72" i="4" s="1"/>
  <c r="F84" i="4"/>
  <c r="J84" i="4" s="1"/>
  <c r="F5" i="4"/>
  <c r="J5" i="4" s="1"/>
  <c r="F13" i="4"/>
  <c r="J13" i="4" s="1"/>
  <c r="F17" i="4"/>
  <c r="J17" i="4" s="1"/>
  <c r="F21" i="4"/>
  <c r="J21" i="4" s="1"/>
  <c r="F25" i="4"/>
  <c r="J25" i="4" s="1"/>
  <c r="F34" i="4"/>
  <c r="J34" i="4" s="1"/>
  <c r="F38" i="4"/>
  <c r="J38" i="4" s="1"/>
  <c r="F42" i="4"/>
  <c r="F46" i="4"/>
  <c r="J46" i="4" s="1"/>
  <c r="F50" i="4"/>
  <c r="J50" i="4" s="1"/>
  <c r="F54" i="4"/>
  <c r="J54" i="4" s="1"/>
  <c r="F58" i="4"/>
  <c r="F62" i="4"/>
  <c r="F66" i="4"/>
  <c r="F70" i="4"/>
  <c r="J70" i="4" s="1"/>
  <c r="F74" i="4"/>
  <c r="J74" i="4" s="1"/>
  <c r="F78" i="4"/>
  <c r="J78" i="4" s="1"/>
  <c r="F82" i="4"/>
  <c r="J82" i="4" s="1"/>
  <c r="F86" i="4"/>
  <c r="J86" i="4" s="1"/>
  <c r="F90" i="4"/>
  <c r="J90" i="4" s="1"/>
  <c r="F94" i="4"/>
  <c r="J94" i="4" s="1"/>
  <c r="F98" i="4"/>
  <c r="J98" i="4" s="1"/>
  <c r="F102" i="4"/>
  <c r="J102" i="4" s="1"/>
  <c r="F106" i="4"/>
  <c r="J53" i="4"/>
  <c r="J69" i="4"/>
  <c r="J73" i="4"/>
  <c r="J105" i="4"/>
  <c r="F6" i="4"/>
  <c r="J6" i="4" s="1"/>
  <c r="F14" i="4"/>
  <c r="F18" i="4"/>
  <c r="F22" i="4"/>
  <c r="J22" i="4" s="1"/>
  <c r="F26" i="4"/>
  <c r="J26" i="4" s="1"/>
  <c r="F31" i="4"/>
  <c r="F35" i="4"/>
  <c r="J35" i="4" s="1"/>
  <c r="F39" i="4"/>
  <c r="J39" i="4" s="1"/>
  <c r="F43" i="4"/>
  <c r="J43" i="4" s="1"/>
  <c r="F47" i="4"/>
  <c r="J47" i="4" s="1"/>
  <c r="F51" i="4"/>
  <c r="F55" i="4"/>
  <c r="J55" i="4" s="1"/>
  <c r="F59" i="4"/>
  <c r="J59" i="4" s="1"/>
  <c r="F63" i="4"/>
  <c r="F67" i="4"/>
  <c r="F71" i="4"/>
  <c r="J71" i="4" s="1"/>
  <c r="F75" i="4"/>
  <c r="J75" i="4" s="1"/>
  <c r="F79" i="4"/>
  <c r="J79" i="4" s="1"/>
  <c r="F83" i="4"/>
  <c r="J83" i="4" s="1"/>
  <c r="F87" i="4"/>
  <c r="J87" i="4" s="1"/>
  <c r="F91" i="4"/>
  <c r="J91" i="4" s="1"/>
  <c r="F95" i="4"/>
  <c r="J95" i="4" s="1"/>
  <c r="F99" i="4"/>
  <c r="F103" i="4"/>
  <c r="F107" i="4"/>
  <c r="J107" i="4" s="1"/>
  <c r="F111" i="4"/>
  <c r="J111" i="4" s="1"/>
  <c r="J18" i="4"/>
  <c r="J42" i="4"/>
  <c r="J58" i="4"/>
  <c r="J62" i="4"/>
  <c r="J66" i="4"/>
  <c r="J106" i="4"/>
  <c r="F100" i="4"/>
  <c r="F104" i="4"/>
  <c r="F108" i="4"/>
  <c r="J14" i="4"/>
  <c r="J23" i="4"/>
  <c r="J31" i="4"/>
  <c r="J51" i="4"/>
  <c r="J63" i="4"/>
  <c r="J67" i="4"/>
  <c r="J99" i="4"/>
  <c r="J103" i="4"/>
  <c r="F19" i="4"/>
  <c r="J19" i="4" s="1"/>
  <c r="F27" i="4"/>
  <c r="J27" i="4" s="1"/>
  <c r="F36" i="4"/>
  <c r="J36" i="4" s="1"/>
  <c r="F44" i="4"/>
  <c r="J44" i="4" s="1"/>
  <c r="F52" i="4"/>
  <c r="F60" i="4"/>
  <c r="F68" i="4"/>
  <c r="J68" i="4" s="1"/>
  <c r="F76" i="4"/>
  <c r="J76" i="4" s="1"/>
  <c r="F80" i="4"/>
  <c r="J80" i="4" s="1"/>
  <c r="F88" i="4"/>
  <c r="J88" i="4" s="1"/>
  <c r="F92" i="4"/>
  <c r="J92" i="4" s="1"/>
  <c r="I28" i="4"/>
  <c r="F28" i="4"/>
  <c r="J28" i="4" s="1"/>
  <c r="F4" i="4"/>
  <c r="J4" i="4" s="1"/>
  <c r="F8" i="4"/>
  <c r="J8" i="4" s="1"/>
  <c r="F16" i="4"/>
  <c r="J16" i="4" s="1"/>
  <c r="F20" i="4"/>
  <c r="J20" i="4" s="1"/>
  <c r="F24" i="4"/>
  <c r="J24" i="4" s="1"/>
  <c r="F29" i="4"/>
  <c r="J29" i="4" s="1"/>
  <c r="F33" i="4"/>
  <c r="J33" i="4" s="1"/>
  <c r="F37" i="4"/>
  <c r="J37" i="4" s="1"/>
  <c r="F41" i="4"/>
  <c r="J41" i="4" s="1"/>
  <c r="F45" i="4"/>
  <c r="J45" i="4" s="1"/>
  <c r="F49" i="4"/>
  <c r="J49" i="4" s="1"/>
  <c r="F53" i="4"/>
  <c r="F57" i="4"/>
  <c r="J57" i="4" s="1"/>
  <c r="F61" i="4"/>
  <c r="J61" i="4" s="1"/>
  <c r="F65" i="4"/>
  <c r="J65" i="4" s="1"/>
  <c r="F69" i="4"/>
  <c r="F73" i="4"/>
  <c r="F77" i="4"/>
  <c r="J77" i="4" s="1"/>
  <c r="F81" i="4"/>
  <c r="J81" i="4" s="1"/>
  <c r="F85" i="4"/>
  <c r="J85" i="4" s="1"/>
  <c r="F89" i="4"/>
  <c r="J89" i="4" s="1"/>
  <c r="F93" i="4"/>
  <c r="J93" i="4" s="1"/>
  <c r="F97" i="4"/>
  <c r="J97" i="4" s="1"/>
  <c r="F101" i="4"/>
  <c r="J101" i="4" s="1"/>
  <c r="F105" i="4"/>
  <c r="F109" i="4"/>
  <c r="J109" i="4" s="1"/>
  <c r="F113" i="4"/>
  <c r="J113" i="4" s="1"/>
  <c r="J15" i="4"/>
  <c r="J52" i="4"/>
  <c r="J60" i="4"/>
  <c r="J100" i="4"/>
  <c r="J104" i="4"/>
  <c r="J108" i="4"/>
  <c r="J1" i="4" l="1"/>
</calcChain>
</file>

<file path=xl/sharedStrings.xml><?xml version="1.0" encoding="utf-8"?>
<sst xmlns="http://schemas.openxmlformats.org/spreadsheetml/2006/main" count="1204" uniqueCount="241">
  <si>
    <t>Referencia interna</t>
  </si>
  <si>
    <t>Nombre</t>
  </si>
  <si>
    <t>Precio al público</t>
  </si>
  <si>
    <t>Coste</t>
  </si>
  <si>
    <t>Cantidad a mano</t>
  </si>
  <si>
    <t>Cantidad prevista</t>
  </si>
  <si>
    <t>Unidad de medida</t>
  </si>
  <si>
    <t>ANGULO DE ALUMINIO  3/16 X 1 1/2'' 6 METROS</t>
  </si>
  <si>
    <t>Pieza</t>
  </si>
  <si>
    <t xml:space="preserve">INVERSOR FRONIUS SYMO 15 KW             </t>
  </si>
  <si>
    <t xml:space="preserve">APS AC BUS CABLE YC600/QS1 2 MTS        </t>
  </si>
  <si>
    <t xml:space="preserve">APS END CAP YC600/QS1 2 MTS             </t>
  </si>
  <si>
    <t xml:space="preserve">PANEL SOLAR AMERISOLAR 330W 72 CELDAS   </t>
  </si>
  <si>
    <t>PANEL SOLAR AMERISOLAR 380 W</t>
  </si>
  <si>
    <t>PANEL SOLAR AMERISOLAR 400W</t>
  </si>
  <si>
    <t>FRONIUS SYMO 10.0-3 208/240</t>
  </si>
  <si>
    <t>Hoymiles MI-700 220V</t>
  </si>
  <si>
    <t>Tapón Hoymiles</t>
  </si>
  <si>
    <t>INVERSOR GROWATT MIN 3000 TLX</t>
  </si>
  <si>
    <t>INVERSOR GROWATT MIN 3600 TLX</t>
  </si>
  <si>
    <t>INVERSOR GROWATT MIN 4200 TLX</t>
  </si>
  <si>
    <t>INVERSOR GROWATT MIN 4600 TLX</t>
  </si>
  <si>
    <t>INVERSOR GROWATT MIN 5000 TLX</t>
  </si>
  <si>
    <t>INVERSOR GROWATT 15000 TL3 SL 220V</t>
  </si>
  <si>
    <t>INVERSOR GROWATT 20000TL3 SL 220V</t>
  </si>
  <si>
    <t>Inversor Growatt MAX 80000 TL3 MV</t>
  </si>
  <si>
    <t>INVERSOR FRONIUS SYMO 15.03-480V</t>
  </si>
  <si>
    <t>PANEL SOLAR AMERISOLAR 340W 72 CELDAS</t>
  </si>
  <si>
    <t>INV. GROWATT  1500-US</t>
  </si>
  <si>
    <t>PANEL SOLAR AMERISOLAR 370W 72 CELDAS</t>
  </si>
  <si>
    <t>Panel GCL 435W</t>
  </si>
  <si>
    <t>SISTEMA DE MONITOREO ECU-R PARA YC500</t>
  </si>
  <si>
    <t>Inversor Growatt MAC 60KTL3-MV</t>
  </si>
  <si>
    <t>GABINETE ABB 12 ESPACIOS</t>
  </si>
  <si>
    <t>INVERSOR GROWATT MIN 6000 TLX</t>
  </si>
  <si>
    <t>Hoymiles MI-700 127V</t>
  </si>
  <si>
    <t>INV. GROWATT 7600 MTLP-US</t>
  </si>
  <si>
    <t xml:space="preserve">INVERSOR FRONIUS GALVO 1.5              </t>
  </si>
  <si>
    <t xml:space="preserve">INVERSOR GROWATT 10000 MTLP-US          </t>
  </si>
  <si>
    <t>INVERSOR GROWATT 22000 TL3 SL 220V</t>
  </si>
  <si>
    <t xml:space="preserve">INVERSOR FRONIUS PRIMO 3.8              </t>
  </si>
  <si>
    <t xml:space="preserve">INVERSOR FRONIUS PRIMO 5.0              </t>
  </si>
  <si>
    <t xml:space="preserve">INVERSOR FRONIUS PRIMO 6.0              </t>
  </si>
  <si>
    <t xml:space="preserve">INVERSOR FRONIUS PRIMO 7.6              </t>
  </si>
  <si>
    <t xml:space="preserve">INVERSOR FRONIUS PRIMO 8.2              </t>
  </si>
  <si>
    <t xml:space="preserve">INVERSOR FRONIUS PRIMO 10.0             </t>
  </si>
  <si>
    <t xml:space="preserve">INVERSOR GROWATT 5500 MTL-S             </t>
  </si>
  <si>
    <t xml:space="preserve">INVERSOR GROWATT 1500-S                 </t>
  </si>
  <si>
    <t xml:space="preserve">INVERSOR FRONIUS PRIMO 11.4             </t>
  </si>
  <si>
    <t xml:space="preserve">MICRO INVERSOR QS1 220V                 </t>
  </si>
  <si>
    <t xml:space="preserve">INVERSOR GROWATT 1000-S                 </t>
  </si>
  <si>
    <t xml:space="preserve">MICRO INVERSOR YC600 220V               </t>
  </si>
  <si>
    <t>SISTEMA DE MONITOREO ECU-R PARA YC600/QS</t>
  </si>
  <si>
    <t xml:space="preserve">INVERSOR FRONIUS PRIMO 15.0-3           </t>
  </si>
  <si>
    <t xml:space="preserve">INV. SOLAR GROWATT 4200 MTL-US          </t>
  </si>
  <si>
    <t xml:space="preserve">PANEL SOLAR AMERISOLAR 275W 60 CELDAS   </t>
  </si>
  <si>
    <t xml:space="preserve">INVERSOR GROWATT 20000 TL3-US           </t>
  </si>
  <si>
    <t xml:space="preserve">INVERSOR GROWATT 9000 MTLP-US           </t>
  </si>
  <si>
    <t xml:space="preserve">INV. SOLAR GROWATT 5000 MTL-US          </t>
  </si>
  <si>
    <t>SHINE LANE BOX</t>
  </si>
  <si>
    <t xml:space="preserve">INVERSOR GROWATT 2000-S                 </t>
  </si>
  <si>
    <t xml:space="preserve">INV.SOLAR GROWATT 2000-US               </t>
  </si>
  <si>
    <t xml:space="preserve">RIEL DE ALUMINIO ANTAISOLAR 4.20 MTS    </t>
  </si>
  <si>
    <t xml:space="preserve">OPRESOR FINAL                           </t>
  </si>
  <si>
    <t xml:space="preserve">APS MICRO INVERSOR YC600-127V           </t>
  </si>
  <si>
    <t xml:space="preserve">OPRESOR CENTRAL                         </t>
  </si>
  <si>
    <t xml:space="preserve">EMPALME DE RIEL                         </t>
  </si>
  <si>
    <t xml:space="preserve">SOPORTE TRIANGULAR DE RIEL              </t>
  </si>
  <si>
    <t xml:space="preserve">PATA DELANTERA                          </t>
  </si>
  <si>
    <t xml:space="preserve">PATA TRASERA                            </t>
  </si>
  <si>
    <t xml:space="preserve">SISTEMA DE MONITOREO SHINE WIFI GROWATT </t>
  </si>
  <si>
    <t xml:space="preserve">LAMINA DE TIERRA                        </t>
  </si>
  <si>
    <t xml:space="preserve">SOPORTE TRIANGULAR DE RIEL 2 NIVELES    </t>
  </si>
  <si>
    <t xml:space="preserve">RIEL DE ALUMINIO ANTAISOLAR 6.2 MTS     </t>
  </si>
  <si>
    <t xml:space="preserve">PANEL SOLAR AMERISOLAR 350W 72 CELDAS   </t>
  </si>
  <si>
    <t xml:space="preserve">CONECTOR L                              </t>
  </si>
  <si>
    <t xml:space="preserve">SOPORTE PARA TECHO CON TEJA             </t>
  </si>
  <si>
    <t>TUBULAR DE ALUMINIO ANONIZADO DE 6 MTS  (PTR)</t>
  </si>
  <si>
    <t xml:space="preserve">SUJETADOR CABLE DE TIERRA               </t>
  </si>
  <si>
    <t>INVERSOR GROWATT 6000 MTLP-US</t>
  </si>
  <si>
    <t xml:space="preserve">INVERSOR GROWATT 40000TL3-US 480V       </t>
  </si>
  <si>
    <t xml:space="preserve">INVERSOR GROWATT 3000-S                 </t>
  </si>
  <si>
    <t xml:space="preserve">INV.SOLAR GROWATT 3000-US               </t>
  </si>
  <si>
    <t xml:space="preserve">CABLE SOLAR NEGRO 6MM2                  </t>
  </si>
  <si>
    <t xml:space="preserve">CABLE SOLAR ROJO 6MM2                   </t>
  </si>
  <si>
    <t xml:space="preserve">PANEL SOLAR HT SAAE 370W 72 CELDAS      </t>
  </si>
  <si>
    <t xml:space="preserve">CABLE SOLAR NEGRO 4MM2                  </t>
  </si>
  <si>
    <t xml:space="preserve">CABLE SOLAR ROJO 4MM2                   </t>
  </si>
  <si>
    <t xml:space="preserve">CONECTOR MC4 (PAR)                      </t>
  </si>
  <si>
    <t xml:space="preserve">PINZAS PONCHADORAS MC4                  </t>
  </si>
  <si>
    <t xml:space="preserve">SOLAR WRENCH                            </t>
  </si>
  <si>
    <t xml:space="preserve">SUPRESOR DE PICOS 3P 1000VDC            </t>
  </si>
  <si>
    <t>INTERRUPTOR TERMOMAGNETICO 2P 16A 550VDC</t>
  </si>
  <si>
    <t>INTERRUPTOR TERMOMAGNETICO 2P 32A 550VDC</t>
  </si>
  <si>
    <t>INTERRUPTOR TERMOMAGNETICO 2P 16A 800VDC</t>
  </si>
  <si>
    <t xml:space="preserve">PORTAFUSIBLES 1P 1000VDC                </t>
  </si>
  <si>
    <t xml:space="preserve">PANEL SOLAR HT SAAE 330W 72 CELDAS      </t>
  </si>
  <si>
    <t xml:space="preserve">FUSIBLE 10 A                            </t>
  </si>
  <si>
    <t xml:space="preserve">FUSIBLE 15 A                            </t>
  </si>
  <si>
    <t xml:space="preserve">GABINETE RIEL DIN 4 ESPACIOS            </t>
  </si>
  <si>
    <t xml:space="preserve">GABINETE RIEL DIN 9 ESPACIOS            </t>
  </si>
  <si>
    <t xml:space="preserve">GABINETE RIEL DIN 12 ESPACIOS           </t>
  </si>
  <si>
    <t xml:space="preserve">SUPRESOR DE PICOS AC 220V               </t>
  </si>
  <si>
    <t>INTERRUPTOR TERMOMAGNETICO 2P 32A 800VDC</t>
  </si>
  <si>
    <t xml:space="preserve">INVERSOR GROWATT 2500 MTL-S             </t>
  </si>
  <si>
    <t xml:space="preserve">T MODULE                                </t>
  </si>
  <si>
    <t xml:space="preserve">INVERSOR GROWATT 3000 MTL-S             </t>
  </si>
  <si>
    <t>INVERSOR GROWATT 7000 MTLP-US</t>
  </si>
  <si>
    <t xml:space="preserve">INVERSOR GROWATT 3600 MTL-S             </t>
  </si>
  <si>
    <t>INVERSOR GROWATT 3600 MTL-US</t>
  </si>
  <si>
    <t xml:space="preserve">INVERSOR GROWATT 4200 MTL-S             </t>
  </si>
  <si>
    <t xml:space="preserve">INVERSOR GROWATT 5000 MTL-S             </t>
  </si>
  <si>
    <t>BONDING JUMPER (EMPALE DE TIERRA)</t>
  </si>
  <si>
    <t>INVERSOR GROWATT MIN 2500 TLX</t>
  </si>
  <si>
    <t>FUSIBLE 32 A</t>
  </si>
  <si>
    <t>Hoymiles MI-1200</t>
  </si>
  <si>
    <t>Hoymiles MI-600 127V</t>
  </si>
  <si>
    <t>Hoymiles MI-600 220V</t>
  </si>
  <si>
    <t>INVERSOR GROWATT 8000 MTLP-US</t>
  </si>
  <si>
    <t>Hoymiles MI-1500</t>
  </si>
  <si>
    <t>Conector AC Hoymiles</t>
  </si>
  <si>
    <t>DTU</t>
  </si>
  <si>
    <t>Precio de venta</t>
  </si>
  <si>
    <t>Cantidad pronosticada</t>
  </si>
  <si>
    <t>Decoración de Actividad  de Excepción</t>
  </si>
  <si>
    <t>Estafeta Paquete 20 Kgs</t>
  </si>
  <si>
    <t>Estafeta Paquete 30 Kgs</t>
  </si>
  <si>
    <t>Flete</t>
  </si>
  <si>
    <t>Paqueteria Redpack</t>
  </si>
  <si>
    <t>Saldo Celular</t>
  </si>
  <si>
    <t>bus  cab</t>
  </si>
  <si>
    <t>PU USD</t>
  </si>
  <si>
    <t>New Campo relacionado</t>
  </si>
  <si>
    <t>Fecha</t>
  </si>
  <si>
    <t>Referencia</t>
  </si>
  <si>
    <t>Producto</t>
  </si>
  <si>
    <t>Demanda inicial</t>
  </si>
  <si>
    <t>Estado</t>
  </si>
  <si>
    <t>WH/IN/00018</t>
  </si>
  <si>
    <t xml:space="preserve">[61] CABLE SOLAR ROJO 4MM2                   </t>
  </si>
  <si>
    <t>Hecho</t>
  </si>
  <si>
    <t>WH/IN/00019</t>
  </si>
  <si>
    <t xml:space="preserve">[22] MICRO INVERSOR QS1 220V                 </t>
  </si>
  <si>
    <t>WH/IN/00020</t>
  </si>
  <si>
    <t xml:space="preserve">[42] SOPORTE TRIANGULAR DE RIEL              </t>
  </si>
  <si>
    <t>WH/IN/00021</t>
  </si>
  <si>
    <t>[1029] PANEL SOLAR AMERISOLAR 340W 72 CELDAS</t>
  </si>
  <si>
    <t>WH/IN/00022</t>
  </si>
  <si>
    <t>WH/IN/00024</t>
  </si>
  <si>
    <t>[1028] Inversor Growatt MAX 80000 TL3 MV</t>
  </si>
  <si>
    <t>WH/IN/00025</t>
  </si>
  <si>
    <t xml:space="preserve">[4] APS MICRO INVERSOR YC600-127V           </t>
  </si>
  <si>
    <t>WH/IN/00026</t>
  </si>
  <si>
    <t xml:space="preserve">[60] CABLE SOLAR NEGRO 4MM2                  </t>
  </si>
  <si>
    <t>WH/IN/00027</t>
  </si>
  <si>
    <t>[1033] SISTEMA DE MONITOREO ECU-R PARA YC500</t>
  </si>
  <si>
    <t>WH/IN/00028</t>
  </si>
  <si>
    <t>WH/IN/00038</t>
  </si>
  <si>
    <t xml:space="preserve">[37] RIEL DE ALUMINIO ANTAISOLAR 4.20 MTS    </t>
  </si>
  <si>
    <t>WH/IN/00030</t>
  </si>
  <si>
    <t xml:space="preserve">[63] PINZAS PONCHADORAS MC4                  </t>
  </si>
  <si>
    <t>WH/IN/00031</t>
  </si>
  <si>
    <t>[1016] PANEL SOLAR AMERISOLAR 400W</t>
  </si>
  <si>
    <t>WH/IN/00032</t>
  </si>
  <si>
    <t>WH/IN/00034</t>
  </si>
  <si>
    <t xml:space="preserve">[15] INVERSOR FRONIUS PRIMO 5.0              </t>
  </si>
  <si>
    <t>WH/IN/00035</t>
  </si>
  <si>
    <t>[24] SISTEMA DE MONITOREO ECU-R PARA YC600/QS</t>
  </si>
  <si>
    <t>WH/IN/00036</t>
  </si>
  <si>
    <t>[85] INVERSOR GROWATT MIN 2500 TLX</t>
  </si>
  <si>
    <t>WH/IN/00037</t>
  </si>
  <si>
    <t>WH/IN/00039</t>
  </si>
  <si>
    <t>WH/IN/00041</t>
  </si>
  <si>
    <t>WH/IN/00044</t>
  </si>
  <si>
    <t xml:space="preserve">[32] INV. SOLAR GROWATT 5000 MTL-US          </t>
  </si>
  <si>
    <t>WH/IN/00047</t>
  </si>
  <si>
    <t xml:space="preserve">[10] INVERSOR FRONIUS SYMO 15 KW             </t>
  </si>
  <si>
    <t>WH/IN/00048</t>
  </si>
  <si>
    <t>[1022] INVERSOR GROWATT MIN 3600 TLX</t>
  </si>
  <si>
    <t>WH/IN/00049</t>
  </si>
  <si>
    <t>WH/IN/00053</t>
  </si>
  <si>
    <t>WH/IN/00060</t>
  </si>
  <si>
    <t xml:space="preserve">[46] SISTEMA DE MONITOREO SHINE WIFI GROWATT </t>
  </si>
  <si>
    <t>WH/IN/00062</t>
  </si>
  <si>
    <t xml:space="preserve">[1012] APS AC BUS CABLE YC600/QS1 2 MTS        </t>
  </si>
  <si>
    <t>[1015] PANEL SOLAR AMERISOLAR 380 W</t>
  </si>
  <si>
    <t xml:space="preserve">[72] GABINETE RIEL DIN 4 ESPACIOS            </t>
  </si>
  <si>
    <t>WH/IN/00029</t>
  </si>
  <si>
    <t>[1021] INVERSOR GROWATT MIN 3000 TLX</t>
  </si>
  <si>
    <t>WH/IN/00040</t>
  </si>
  <si>
    <t>WH/IN/00045</t>
  </si>
  <si>
    <t>WH/IN/00057</t>
  </si>
  <si>
    <t xml:space="preserve">[1013] APS END CAP YC600/QS1 2 MTS             </t>
  </si>
  <si>
    <t>WH/IN/00056</t>
  </si>
  <si>
    <t xml:space="preserve">[23] MICRO INVERSOR YC600 220V               </t>
  </si>
  <si>
    <t>WH/IN/00058</t>
  </si>
  <si>
    <t xml:space="preserve">[59] CABLE SOLAR ROJO 6MM2                   </t>
  </si>
  <si>
    <t xml:space="preserve">[49] RIEL DE ALUMINIO ANTAISOLAR 6.2 MTS     </t>
  </si>
  <si>
    <t xml:space="preserve">[58] CABLE SOLAR NEGRO 6MM2                  </t>
  </si>
  <si>
    <t xml:space="preserve">[73] GABINETE RIEL DIN 9 ESPACIOS            </t>
  </si>
  <si>
    <t>[1023] INVERSOR GROWATT MIN 4200 TLX</t>
  </si>
  <si>
    <t xml:space="preserve">[41] EMPALME DE RIEL                         </t>
  </si>
  <si>
    <t>[1017] FRONIUS SYMO 10.0-3 208/240</t>
  </si>
  <si>
    <t xml:space="preserve">[74] GABINETE RIEL DIN 12 ESPACIOS           </t>
  </si>
  <si>
    <t>[1024] INVERSOR GROWATT MIN 4600 TLX</t>
  </si>
  <si>
    <t xml:space="preserve">[40] OPRESOR CENTRAL                         </t>
  </si>
  <si>
    <t xml:space="preserve">[65] SUPRESOR DE PICOS 3P 1000VDC            </t>
  </si>
  <si>
    <t>[1025] INVERSOR GROWATT MIN 5000 TLX</t>
  </si>
  <si>
    <t xml:space="preserve">[39] OPRESOR FINAL                           </t>
  </si>
  <si>
    <t xml:space="preserve">[75] SUPRESOR DE PICOS AC 220V               </t>
  </si>
  <si>
    <t>[1036] INVERSOR GROWATT MIN 6000 TLX</t>
  </si>
  <si>
    <t>[1] ANGULO DE ALUMINIO  3/16 X 1 1/2'' 6 METROS</t>
  </si>
  <si>
    <t>[76] INTERRUPTOR TERMOMAGNETICO 2P 32A 800VDC</t>
  </si>
  <si>
    <t>[1026] INVERSOR GROWATT 15000 TL3 SL 220V</t>
  </si>
  <si>
    <t xml:space="preserve">[50] CONECTOR L                              </t>
  </si>
  <si>
    <t>[68] INTERRUPTOR TERMOMAGNETICO 2P 16A 800VDC</t>
  </si>
  <si>
    <t xml:space="preserve">[35] INVERSOR GROWATT 2000-S                 </t>
  </si>
  <si>
    <t xml:space="preserve">[53] SUJETADOR CABLE DE TIERRA               </t>
  </si>
  <si>
    <t>[66] INTERRUPTOR TERMOMAGNETICO 2P 16A 550VDC</t>
  </si>
  <si>
    <t xml:space="preserve">[36] INV.SOLAR GROWATT 2000-US               </t>
  </si>
  <si>
    <t xml:space="preserve">[62] CONECTOR MC4 (PAR)                      </t>
  </si>
  <si>
    <t xml:space="preserve">[56] INVERSOR GROWATT 3000-S                 </t>
  </si>
  <si>
    <t xml:space="preserve">[69] PORTAFUSIBLES 1P 1000VDC                </t>
  </si>
  <si>
    <t xml:space="preserve">[57] INV.SOLAR GROWATT 3000-US               </t>
  </si>
  <si>
    <t xml:space="preserve">[80] INVERSOR GROWATT 3600 MTL-S             </t>
  </si>
  <si>
    <t xml:space="preserve">[71] FUSIBLE 15 A                            </t>
  </si>
  <si>
    <t xml:space="preserve">[82] INVERSOR GROWATT 4200 MTL-S             </t>
  </si>
  <si>
    <t xml:space="preserve">[83] INVERSOR GROWATT 5000 MTL-S             </t>
  </si>
  <si>
    <t>[8] INVERSOR GROWATT 7000 MTLP-US</t>
  </si>
  <si>
    <t>[9] INVERSOR GROWATT 8000 MTLP-US</t>
  </si>
  <si>
    <t xml:space="preserve">[12] INVERSOR GROWATT 10000 MTLP-US          </t>
  </si>
  <si>
    <t>[13] INVERSOR GROWATT 22000 TL3 SL 220V</t>
  </si>
  <si>
    <t>Row Labels</t>
  </si>
  <si>
    <t>Grand Total</t>
  </si>
  <si>
    <t>Sum of Demanda inicial</t>
  </si>
  <si>
    <t>Entradas</t>
  </si>
  <si>
    <t>Consumido</t>
  </si>
  <si>
    <t>PU MXN</t>
  </si>
  <si>
    <t>Valor Inventario</t>
  </si>
  <si>
    <t>Valor consumido</t>
  </si>
  <si>
    <t>HT 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</si>
</sst>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" fontId="1" fillId="0" borderId="0" xfId="0" applyNumberFormat="1" applyFont="1"/>
    <xf numFmtId="1" fontId="0" fillId="0" borderId="0" xfId="0" applyNumberFormat="1" applyAlignment="1">
      <alignment wrapText="1"/>
    </xf>
    <xf numFmtId="1" fontId="0" fillId="0" borderId="0" xfId="0" applyNumberFormat="1"/>
    <xf numFmtId="16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3" fillId="0" borderId="0" xfId="0" applyFont="1"/>
    <xf numFmtId="44" fontId="0" fillId="0" borderId="0" xfId="1" applyFont="1"/>
    <xf numFmtId="44" fontId="3" fillId="0" borderId="0" xfId="1" applyFont="1"/>
    <xf numFmtId="44" fontId="0" fillId="3" borderId="0" xfId="1" applyFont="1" applyFill="1"/>
    <xf numFmtId="44" fontId="0" fillId="0" borderId="0" xfId="0" applyNumberFormat="1"/>
    <xf numFmtId="44" fontId="0" fillId="4" borderId="0" xfId="1" applyFont="1" applyFill="1"/>
    <xf numFmtId="4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3918.336794560186" createdVersion="6" refreshedVersion="6" minRefreshableVersion="3" recordCount="118" xr:uid="{CA1E8F63-C323-4D9D-99AE-06F8DE839EB8}">
  <cacheSource type="worksheet">
    <worksheetSource ref="A1:F119" sheet="Entradas"/>
  </cacheSource>
  <cacheFields count="6">
    <cacheField name="New Campo relacionado" numFmtId="0">
      <sharedItems containsSemiMixedTypes="0" containsString="0" containsNumber="1" containsInteger="1" minValue="1" maxValue="1036" count="60">
        <n v="61"/>
        <n v="22"/>
        <n v="42"/>
        <n v="1029"/>
        <n v="1028"/>
        <n v="4"/>
        <n v="60"/>
        <n v="1033"/>
        <n v="37"/>
        <n v="63"/>
        <n v="1016"/>
        <n v="15"/>
        <n v="24"/>
        <n v="85"/>
        <n v="32"/>
        <n v="10"/>
        <n v="1022"/>
        <n v="46"/>
        <n v="1012"/>
        <n v="1015"/>
        <n v="72"/>
        <n v="1021"/>
        <n v="1013"/>
        <n v="23"/>
        <n v="59"/>
        <n v="49"/>
        <n v="58"/>
        <n v="73"/>
        <n v="1023"/>
        <n v="41"/>
        <n v="1017"/>
        <n v="74"/>
        <n v="1024"/>
        <n v="40"/>
        <n v="65"/>
        <n v="1025"/>
        <n v="39"/>
        <n v="75"/>
        <n v="1036"/>
        <n v="1"/>
        <n v="76"/>
        <n v="1026"/>
        <n v="50"/>
        <n v="68"/>
        <n v="35"/>
        <n v="53"/>
        <n v="66"/>
        <n v="36"/>
        <n v="62"/>
        <n v="56"/>
        <n v="69"/>
        <n v="57"/>
        <n v="80"/>
        <n v="71"/>
        <n v="82"/>
        <n v="83"/>
        <n v="8"/>
        <n v="9"/>
        <n v="12"/>
        <n v="13"/>
      </sharedItems>
    </cacheField>
    <cacheField name="Fecha" numFmtId="164">
      <sharedItems containsSemiMixedTypes="0" containsNonDate="0" containsDate="1" containsString="0" minDate="2020-01-02T16:51:17" maxDate="2020-03-23T15:02:37"/>
    </cacheField>
    <cacheField name="Referencia" numFmtId="0">
      <sharedItems count="33">
        <s v="WH/IN/00018"/>
        <s v="WH/IN/00019"/>
        <s v="WH/IN/00020"/>
        <s v="WH/IN/00021"/>
        <s v="WH/IN/00022"/>
        <s v="WH/IN/00024"/>
        <s v="WH/IN/00025"/>
        <s v="WH/IN/00026"/>
        <s v="WH/IN/00027"/>
        <s v="WH/IN/00028"/>
        <s v="WH/IN/00038"/>
        <s v="WH/IN/00030"/>
        <s v="WH/IN/00031"/>
        <s v="WH/IN/00032"/>
        <s v="WH/IN/00034"/>
        <s v="WH/IN/00035"/>
        <s v="WH/IN/00036"/>
        <s v="WH/IN/00037"/>
        <s v="WH/IN/00039"/>
        <s v="WH/IN/00041"/>
        <s v="WH/IN/00044"/>
        <s v="WH/IN/00047"/>
        <s v="WH/IN/00048"/>
        <s v="WH/IN/00049"/>
        <s v="WH/IN/00053"/>
        <s v="WH/IN/00060"/>
        <s v="WH/IN/00062"/>
        <s v="WH/IN/00029"/>
        <s v="WH/IN/00040"/>
        <s v="WH/IN/00045"/>
        <s v="WH/IN/00057"/>
        <s v="WH/IN/00056"/>
        <s v="WH/IN/00058"/>
      </sharedItems>
    </cacheField>
    <cacheField name="Producto" numFmtId="0">
      <sharedItems/>
    </cacheField>
    <cacheField name="Demanda inicial" numFmtId="0">
      <sharedItems containsSemiMixedTypes="0" containsString="0" containsNumber="1" minValue="1" maxValue="13500"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d v="2020-01-02T16:51:17"/>
    <x v="0"/>
    <s v="[61] CABLE SOLAR ROJO 4MM2                   "/>
    <n v="7000"/>
    <s v="Hecho"/>
  </r>
  <r>
    <x v="1"/>
    <d v="2020-01-02T17:16:11"/>
    <x v="1"/>
    <s v="[22] MICRO INVERSOR QS1 220V                 "/>
    <n v="20"/>
    <s v="Hecho"/>
  </r>
  <r>
    <x v="2"/>
    <d v="2020-01-07T18:10:29"/>
    <x v="2"/>
    <s v="[42] SOPORTE TRIANGULAR DE RIEL              "/>
    <n v="400"/>
    <s v="Hecho"/>
  </r>
  <r>
    <x v="3"/>
    <d v="2020-01-09T08:45:45"/>
    <x v="3"/>
    <s v="[1029] PANEL SOLAR AMERISOLAR 340W 72 CELDAS"/>
    <n v="780"/>
    <s v="Hecho"/>
  </r>
  <r>
    <x v="1"/>
    <d v="2020-01-22T16:06:17"/>
    <x v="4"/>
    <s v="[22] MICRO INVERSOR QS1 220V                 "/>
    <n v="15"/>
    <s v="Hecho"/>
  </r>
  <r>
    <x v="4"/>
    <d v="2020-01-30T08:47:44"/>
    <x v="5"/>
    <s v="[1028] Inversor Growatt MAX 80000 TL3 MV"/>
    <n v="4"/>
    <s v="Hecho"/>
  </r>
  <r>
    <x v="5"/>
    <d v="2020-02-07T15:55:18"/>
    <x v="6"/>
    <s v="[4] APS MICRO INVERSOR YC600-127V           "/>
    <n v="10"/>
    <s v="Hecho"/>
  </r>
  <r>
    <x v="6"/>
    <d v="2020-02-08T11:02:11"/>
    <x v="7"/>
    <s v="[60] CABLE SOLAR NEGRO 4MM2                  "/>
    <n v="8000"/>
    <s v="Hecho"/>
  </r>
  <r>
    <x v="7"/>
    <d v="2020-02-07T16:44:34"/>
    <x v="8"/>
    <s v="[1033] SISTEMA DE MONITOREO ECU-R PARA YC500"/>
    <n v="3"/>
    <s v="Hecho"/>
  </r>
  <r>
    <x v="7"/>
    <d v="2020-02-12T09:50:50"/>
    <x v="9"/>
    <s v="[1033] SISTEMA DE MONITOREO ECU-R PARA YC500"/>
    <n v="12"/>
    <s v="Hecho"/>
  </r>
  <r>
    <x v="8"/>
    <d v="2020-02-22T11:34:29"/>
    <x v="10"/>
    <s v="[37] RIEL DE ALUMINIO ANTAISOLAR 4.20 MTS    "/>
    <n v="117.80500000000001"/>
    <s v="Hecho"/>
  </r>
  <r>
    <x v="9"/>
    <d v="2020-02-12T09:39:40"/>
    <x v="11"/>
    <s v="[63] PINZAS PONCHADORAS MC4                  "/>
    <n v="15"/>
    <s v="Hecho"/>
  </r>
  <r>
    <x v="10"/>
    <d v="2020-02-13T16:21:55"/>
    <x v="12"/>
    <s v="[1016] PANEL SOLAR AMERISOLAR 400W"/>
    <n v="308"/>
    <s v="Hecho"/>
  </r>
  <r>
    <x v="5"/>
    <d v="2020-02-12T11:16:01"/>
    <x v="13"/>
    <s v="[4] APS MICRO INVERSOR YC600-127V           "/>
    <n v="10"/>
    <s v="Hecho"/>
  </r>
  <r>
    <x v="11"/>
    <d v="2020-02-13T09:50:59"/>
    <x v="14"/>
    <s v="[15] INVERSOR FRONIUS PRIMO 5.0              "/>
    <n v="1"/>
    <s v="Hecho"/>
  </r>
  <r>
    <x v="12"/>
    <d v="2020-02-13T09:52:57"/>
    <x v="15"/>
    <s v="[24] SISTEMA DE MONITOREO ECU-R PARA YC600/QS"/>
    <n v="1"/>
    <s v="Hecho"/>
  </r>
  <r>
    <x v="13"/>
    <d v="2020-03-05T12:16:24"/>
    <x v="16"/>
    <s v="[85] INVERSOR GROWATT MIN 2500 TLX"/>
    <n v="12"/>
    <s v="Hecho"/>
  </r>
  <r>
    <x v="9"/>
    <d v="2020-02-19T17:11:30"/>
    <x v="17"/>
    <s v="[63] PINZAS PONCHADORAS MC4                  "/>
    <n v="15"/>
    <s v="Hecho"/>
  </r>
  <r>
    <x v="5"/>
    <d v="2020-02-25T17:37:34"/>
    <x v="18"/>
    <s v="[4] APS MICRO INVERSOR YC600-127V           "/>
    <n v="13"/>
    <s v="Hecho"/>
  </r>
  <r>
    <x v="12"/>
    <d v="2020-02-24T08:48:11"/>
    <x v="19"/>
    <s v="[24] SISTEMA DE MONITOREO ECU-R PARA YC600/QS"/>
    <n v="1"/>
    <s v="Hecho"/>
  </r>
  <r>
    <x v="14"/>
    <d v="2020-02-28T11:14:37"/>
    <x v="20"/>
    <s v="[32] INV. SOLAR GROWATT 5000 MTL-US          "/>
    <n v="8"/>
    <s v="Hecho"/>
  </r>
  <r>
    <x v="15"/>
    <d v="2020-03-02T13:31:18"/>
    <x v="21"/>
    <s v="[10] INVERSOR FRONIUS SYMO 15 KW             "/>
    <n v="3"/>
    <s v="Hecho"/>
  </r>
  <r>
    <x v="16"/>
    <d v="2020-03-05T12:19:47"/>
    <x v="22"/>
    <s v="[1022] INVERSOR GROWATT MIN 3600 TLX"/>
    <n v="10"/>
    <s v="Hecho"/>
  </r>
  <r>
    <x v="5"/>
    <d v="2020-03-06T13:52:08"/>
    <x v="23"/>
    <s v="[4] APS MICRO INVERSOR YC600-127V           "/>
    <n v="18"/>
    <s v="Hecho"/>
  </r>
  <r>
    <x v="5"/>
    <d v="2020-03-20T10:19:12"/>
    <x v="24"/>
    <s v="[4] APS MICRO INVERSOR YC600-127V           "/>
    <n v="10"/>
    <s v="Hecho"/>
  </r>
  <r>
    <x v="17"/>
    <d v="2020-03-20T11:50:58"/>
    <x v="25"/>
    <s v="[46] SISTEMA DE MONITOREO SHINE WIFI GROWATT "/>
    <n v="23"/>
    <s v="Hecho"/>
  </r>
  <r>
    <x v="15"/>
    <d v="2020-03-23T15:02:37"/>
    <x v="26"/>
    <s v="[10] INVERSOR FRONIUS SYMO 15 KW             "/>
    <n v="3"/>
    <s v="Hecho"/>
  </r>
  <r>
    <x v="6"/>
    <d v="2020-01-02T16:51:17"/>
    <x v="0"/>
    <s v="[60] CABLE SOLAR NEGRO 4MM2                  "/>
    <n v="8000"/>
    <s v="Hecho"/>
  </r>
  <r>
    <x v="18"/>
    <d v="2020-01-02T17:16:11"/>
    <x v="1"/>
    <s v="[1012] APS AC BUS CABLE YC600/QS1 2 MTS        "/>
    <n v="35"/>
    <s v="Hecho"/>
  </r>
  <r>
    <x v="8"/>
    <d v="2020-01-07T18:10:29"/>
    <x v="2"/>
    <s v="[37] RIEL DE ALUMINIO ANTAISOLAR 4.20 MTS    "/>
    <n v="3000"/>
    <s v="Hecho"/>
  </r>
  <r>
    <x v="19"/>
    <d v="2020-01-09T08:45:45"/>
    <x v="3"/>
    <s v="[1015] PANEL SOLAR AMERISOLAR 380 W"/>
    <n v="390"/>
    <s v="Hecho"/>
  </r>
  <r>
    <x v="5"/>
    <d v="2020-01-22T16:06:17"/>
    <x v="4"/>
    <s v="[4] APS MICRO INVERSOR YC600-127V           "/>
    <n v="5"/>
    <s v="Hecho"/>
  </r>
  <r>
    <x v="18"/>
    <d v="2020-02-07T15:55:18"/>
    <x v="6"/>
    <s v="[1012] APS AC BUS CABLE YC600/QS1 2 MTS        "/>
    <n v="10"/>
    <s v="Hecho"/>
  </r>
  <r>
    <x v="0"/>
    <d v="2020-02-08T11:02:11"/>
    <x v="7"/>
    <s v="[61] CABLE SOLAR ROJO 4MM2                   "/>
    <n v="3000"/>
    <s v="Hecho"/>
  </r>
  <r>
    <x v="20"/>
    <d v="2020-02-12T09:39:40"/>
    <x v="11"/>
    <s v="[72] GABINETE RIEL DIN 4 ESPACIOS            "/>
    <n v="70"/>
    <s v="Hecho"/>
  </r>
  <r>
    <x v="1"/>
    <d v="2020-02-12T11:16:01"/>
    <x v="13"/>
    <s v="[22] MICRO INVERSOR QS1 220V                 "/>
    <n v="10"/>
    <s v="Hecho"/>
  </r>
  <r>
    <x v="18"/>
    <d v="2020-02-13T09:52:57"/>
    <x v="15"/>
    <s v="[1012] APS AC BUS CABLE YC600/QS1 2 MTS        "/>
    <n v="19"/>
    <s v="Hecho"/>
  </r>
  <r>
    <x v="8"/>
    <d v="2020-02-19T17:12:30"/>
    <x v="27"/>
    <s v="[37] RIEL DE ALUMINIO ANTAISOLAR 4.20 MTS    "/>
    <n v="328"/>
    <s v="Hecho"/>
  </r>
  <r>
    <x v="21"/>
    <d v="2020-03-05T12:16:24"/>
    <x v="16"/>
    <s v="[1021] INVERSOR GROWATT MIN 3000 TLX"/>
    <n v="8"/>
    <s v="Hecho"/>
  </r>
  <r>
    <x v="20"/>
    <d v="2020-02-19T17:11:30"/>
    <x v="17"/>
    <s v="[72] GABINETE RIEL DIN 4 ESPACIOS            "/>
    <n v="200"/>
    <s v="Hecho"/>
  </r>
  <r>
    <x v="8"/>
    <d v="2020-02-22T11:34:29"/>
    <x v="10"/>
    <s v="[37] RIEL DE ALUMINIO ANTAISOLAR 4.20 MTS    "/>
    <n v="306.19499999999999"/>
    <s v="Hecho"/>
  </r>
  <r>
    <x v="1"/>
    <d v="2020-02-25T17:37:34"/>
    <x v="18"/>
    <s v="[22] MICRO INVERSOR QS1 220V                 "/>
    <n v="5"/>
    <s v="Hecho"/>
  </r>
  <r>
    <x v="8"/>
    <d v="2020-03-06T13:52:32"/>
    <x v="28"/>
    <s v="[37] RIEL DE ALUMINIO ANTAISOLAR 4.20 MTS    "/>
    <n v="272"/>
    <s v="Hecho"/>
  </r>
  <r>
    <x v="17"/>
    <d v="2020-02-28T11:14:37"/>
    <x v="20"/>
    <s v="[46] SISTEMA DE MONITOREO SHINE WIFI GROWATT "/>
    <n v="50"/>
    <s v="Hecho"/>
  </r>
  <r>
    <x v="1"/>
    <d v="2020-02-29T11:58:16"/>
    <x v="29"/>
    <s v="[22] MICRO INVERSOR QS1 220V                 "/>
    <n v="5"/>
    <s v="Hecho"/>
  </r>
  <r>
    <x v="18"/>
    <d v="2020-03-06T13:52:08"/>
    <x v="23"/>
    <s v="[1012] APS AC BUS CABLE YC600/QS1 2 MTS        "/>
    <n v="20"/>
    <s v="Hecho"/>
  </r>
  <r>
    <x v="22"/>
    <d v="2020-03-20T10:19:27"/>
    <x v="30"/>
    <s v="[1013] APS END CAP YC600/QS1 2 MTS             "/>
    <n v="5"/>
    <s v="Hecho"/>
  </r>
  <r>
    <x v="5"/>
    <d v="2020-03-20T10:51:23"/>
    <x v="31"/>
    <s v="[4] APS MICRO INVERSOR YC600-127V           "/>
    <n v="25"/>
    <s v="Hecho"/>
  </r>
  <r>
    <x v="1"/>
    <d v="2020-03-20T10:51:23"/>
    <x v="31"/>
    <s v="[22] MICRO INVERSOR QS1 220V                 "/>
    <n v="15"/>
    <s v="Hecho"/>
  </r>
  <r>
    <x v="23"/>
    <d v="2020-03-20T10:51:23"/>
    <x v="31"/>
    <s v="[23] MICRO INVERSOR YC600 220V               "/>
    <n v="10"/>
    <s v="Hecho"/>
  </r>
  <r>
    <x v="18"/>
    <d v="2020-03-20T10:51:44"/>
    <x v="32"/>
    <s v="[1012] APS AC BUS CABLE YC600/QS1 2 MTS        "/>
    <n v="50"/>
    <s v="Hecho"/>
  </r>
  <r>
    <x v="22"/>
    <d v="2020-03-20T10:51:44"/>
    <x v="32"/>
    <s v="[1013] APS END CAP YC600/QS1 2 MTS             "/>
    <n v="21"/>
    <s v="Hecho"/>
  </r>
  <r>
    <x v="12"/>
    <d v="2020-03-20T10:51:23"/>
    <x v="31"/>
    <s v="[24] SISTEMA DE MONITOREO ECU-R PARA YC600/QS"/>
    <n v="2"/>
    <s v="Hecho"/>
  </r>
  <r>
    <x v="24"/>
    <d v="2020-01-02T16:51:17"/>
    <x v="0"/>
    <s v="[59] CABLE SOLAR ROJO 6MM2                   "/>
    <n v="7000"/>
    <s v="Hecho"/>
  </r>
  <r>
    <x v="22"/>
    <d v="2020-01-02T17:16:11"/>
    <x v="1"/>
    <s v="[1013] APS END CAP YC600/QS1 2 MTS             "/>
    <n v="18"/>
    <s v="Hecho"/>
  </r>
  <r>
    <x v="25"/>
    <d v="2020-01-07T18:10:29"/>
    <x v="2"/>
    <s v="[49] RIEL DE ALUMINIO ANTAISOLAR 6.2 MTS     "/>
    <n v="1200"/>
    <s v="Hecho"/>
  </r>
  <r>
    <x v="18"/>
    <d v="2020-01-22T16:06:17"/>
    <x v="4"/>
    <s v="[1012] APS AC BUS CABLE YC600/QS1 2 MTS        "/>
    <n v="20"/>
    <s v="Hecho"/>
  </r>
  <r>
    <x v="22"/>
    <d v="2020-02-07T15:55:18"/>
    <x v="6"/>
    <s v="[1013] APS END CAP YC600/QS1 2 MTS             "/>
    <n v="11"/>
    <s v="Hecho"/>
  </r>
  <r>
    <x v="26"/>
    <d v="2020-02-08T11:02:11"/>
    <x v="7"/>
    <s v="[58] CABLE SOLAR NEGRO 6MM2                  "/>
    <n v="8000"/>
    <s v="Hecho"/>
  </r>
  <r>
    <x v="27"/>
    <d v="2020-02-12T09:39:40"/>
    <x v="11"/>
    <s v="[73] GABINETE RIEL DIN 9 ESPACIOS            "/>
    <n v="70"/>
    <s v="Hecho"/>
  </r>
  <r>
    <x v="18"/>
    <d v="2020-02-12T11:16:01"/>
    <x v="13"/>
    <s v="[1012] APS AC BUS CABLE YC600/QS1 2 MTS        "/>
    <n v="1"/>
    <s v="Hecho"/>
  </r>
  <r>
    <x v="28"/>
    <d v="2020-03-05T12:16:24"/>
    <x v="16"/>
    <s v="[1023] INVERSOR GROWATT MIN 4200 TLX"/>
    <n v="8"/>
    <s v="Hecho"/>
  </r>
  <r>
    <x v="27"/>
    <d v="2020-02-19T17:11:30"/>
    <x v="17"/>
    <s v="[73] GABINETE RIEL DIN 9 ESPACIOS            "/>
    <n v="20"/>
    <s v="Hecho"/>
  </r>
  <r>
    <x v="18"/>
    <d v="2020-02-25T17:37:34"/>
    <x v="18"/>
    <s v="[1012] APS AC BUS CABLE YC600/QS1 2 MTS        "/>
    <n v="20"/>
    <s v="Hecho"/>
  </r>
  <r>
    <x v="18"/>
    <d v="2020-02-29T11:58:16"/>
    <x v="29"/>
    <s v="[1012] APS AC BUS CABLE YC600/QS1 2 MTS        "/>
    <n v="5"/>
    <s v="Hecho"/>
  </r>
  <r>
    <x v="22"/>
    <d v="2020-03-06T13:52:08"/>
    <x v="23"/>
    <s v="[1013] APS END CAP YC600/QS1 2 MTS             "/>
    <n v="10"/>
    <s v="Hecho"/>
  </r>
  <r>
    <x v="18"/>
    <d v="2020-03-20T10:19:27"/>
    <x v="30"/>
    <s v="[1012] APS AC BUS CABLE YC600/QS1 2 MTS        "/>
    <n v="10"/>
    <s v="Hecho"/>
  </r>
  <r>
    <x v="26"/>
    <d v="2020-01-02T16:51:17"/>
    <x v="0"/>
    <s v="[58] CABLE SOLAR NEGRO 6MM2                  "/>
    <n v="8000"/>
    <s v="Hecho"/>
  </r>
  <r>
    <x v="12"/>
    <d v="2020-01-02T17:16:11"/>
    <x v="1"/>
    <s v="[24] SISTEMA DE MONITOREO ECU-R PARA YC600/QS"/>
    <n v="2"/>
    <s v="Hecho"/>
  </r>
  <r>
    <x v="29"/>
    <d v="2020-01-07T18:10:29"/>
    <x v="2"/>
    <s v="[41] EMPALME DE RIEL                         "/>
    <n v="6000"/>
    <s v="Hecho"/>
  </r>
  <r>
    <x v="22"/>
    <d v="2020-01-22T16:06:17"/>
    <x v="4"/>
    <s v="[1013] APS END CAP YC600/QS1 2 MTS             "/>
    <n v="9"/>
    <s v="Hecho"/>
  </r>
  <r>
    <x v="30"/>
    <d v="2020-02-07T15:55:18"/>
    <x v="6"/>
    <s v="[1017] FRONIUS SYMO 10.0-3 208/240"/>
    <n v="1"/>
    <s v="Hecho"/>
  </r>
  <r>
    <x v="24"/>
    <d v="2020-02-08T11:02:11"/>
    <x v="7"/>
    <s v="[59] CABLE SOLAR ROJO 6MM2                   "/>
    <n v="3000"/>
    <s v="Hecho"/>
  </r>
  <r>
    <x v="31"/>
    <d v="2020-02-12T09:39:40"/>
    <x v="11"/>
    <s v="[74] GABINETE RIEL DIN 12 ESPACIOS           "/>
    <n v="10"/>
    <s v="Hecho"/>
  </r>
  <r>
    <x v="22"/>
    <d v="2020-02-12T11:16:01"/>
    <x v="13"/>
    <s v="[1013] APS END CAP YC600/QS1 2 MTS             "/>
    <n v="10"/>
    <s v="Hecho"/>
  </r>
  <r>
    <x v="32"/>
    <d v="2020-03-05T12:16:24"/>
    <x v="16"/>
    <s v="[1024] INVERSOR GROWATT MIN 4600 TLX"/>
    <n v="3"/>
    <s v="Hecho"/>
  </r>
  <r>
    <x v="31"/>
    <d v="2020-02-19T17:11:30"/>
    <x v="17"/>
    <s v="[74] GABINETE RIEL DIN 12 ESPACIOS           "/>
    <n v="20"/>
    <s v="Hecho"/>
  </r>
  <r>
    <x v="22"/>
    <d v="2020-02-25T17:37:34"/>
    <x v="18"/>
    <s v="[1013] APS END CAP YC600/QS1 2 MTS             "/>
    <n v="11"/>
    <s v="Hecho"/>
  </r>
  <r>
    <x v="22"/>
    <d v="2020-02-29T11:58:16"/>
    <x v="29"/>
    <s v="[1013] APS END CAP YC600/QS1 2 MTS             "/>
    <n v="2"/>
    <s v="Hecho"/>
  </r>
  <r>
    <x v="12"/>
    <d v="2020-03-06T13:52:08"/>
    <x v="23"/>
    <s v="[24] SISTEMA DE MONITOREO ECU-R PARA YC600/QS"/>
    <n v="2"/>
    <s v="Hecho"/>
  </r>
  <r>
    <x v="30"/>
    <d v="2020-03-20T10:19:12"/>
    <x v="24"/>
    <s v="[1017] FRONIUS SYMO 10.0-3 208/240"/>
    <n v="3"/>
    <s v="Hecho"/>
  </r>
  <r>
    <x v="23"/>
    <d v="2020-01-02T17:16:11"/>
    <x v="1"/>
    <s v="[23] MICRO INVERSOR YC600 220V               "/>
    <n v="10"/>
    <s v="Hecho"/>
  </r>
  <r>
    <x v="33"/>
    <d v="2020-01-07T18:10:29"/>
    <x v="2"/>
    <s v="[40] OPRESOR CENTRAL                         "/>
    <n v="2000"/>
    <s v="Hecho"/>
  </r>
  <r>
    <x v="34"/>
    <d v="2020-02-12T09:39:40"/>
    <x v="11"/>
    <s v="[65] SUPRESOR DE PICOS 3P 1000VDC            "/>
    <n v="100"/>
    <s v="Hecho"/>
  </r>
  <r>
    <x v="35"/>
    <d v="2020-03-05T12:16:24"/>
    <x v="16"/>
    <s v="[1025] INVERSOR GROWATT MIN 5000 TLX"/>
    <n v="32"/>
    <s v="Hecho"/>
  </r>
  <r>
    <x v="34"/>
    <d v="2020-02-19T17:11:30"/>
    <x v="17"/>
    <s v="[65] SUPRESOR DE PICOS 3P 1000VDC            "/>
    <n v="40"/>
    <s v="Hecho"/>
  </r>
  <r>
    <x v="23"/>
    <d v="2020-02-25T17:37:34"/>
    <x v="18"/>
    <s v="[23] MICRO INVERSOR YC600 220V               "/>
    <n v="2"/>
    <s v="Hecho"/>
  </r>
  <r>
    <x v="23"/>
    <d v="2020-03-06T13:52:08"/>
    <x v="23"/>
    <s v="[23] MICRO INVERSOR YC600 220V               "/>
    <n v="2"/>
    <s v="Hecho"/>
  </r>
  <r>
    <x v="36"/>
    <d v="2020-01-07T18:10:29"/>
    <x v="2"/>
    <s v="[39] OPRESOR FINAL                           "/>
    <n v="13500"/>
    <s v="Hecho"/>
  </r>
  <r>
    <x v="37"/>
    <d v="2020-02-12T09:39:40"/>
    <x v="11"/>
    <s v="[75] SUPRESOR DE PICOS AC 220V               "/>
    <n v="50"/>
    <s v="Hecho"/>
  </r>
  <r>
    <x v="38"/>
    <d v="2020-03-05T12:16:24"/>
    <x v="16"/>
    <s v="[1036] INVERSOR GROWATT MIN 6000 TLX"/>
    <n v="22"/>
    <s v="Hecho"/>
  </r>
  <r>
    <x v="37"/>
    <d v="2020-02-19T17:11:30"/>
    <x v="17"/>
    <s v="[75] SUPRESOR DE PICOS AC 220V               "/>
    <n v="30"/>
    <s v="Hecho"/>
  </r>
  <r>
    <x v="39"/>
    <d v="2020-01-07T18:10:29"/>
    <x v="2"/>
    <s v="[1] ANGULO DE ALUMINIO  3/16 X 1 1/2'' 6 METROS"/>
    <n v="100"/>
    <s v="Hecho"/>
  </r>
  <r>
    <x v="40"/>
    <d v="2020-02-12T09:39:40"/>
    <x v="11"/>
    <s v="[76] INTERRUPTOR TERMOMAGNETICO 2P 32A 800VDC"/>
    <n v="80"/>
    <s v="Hecho"/>
  </r>
  <r>
    <x v="41"/>
    <d v="2020-03-05T12:16:24"/>
    <x v="16"/>
    <s v="[1026] INVERSOR GROWATT 15000 TL3 SL 220V"/>
    <n v="2"/>
    <s v="Hecho"/>
  </r>
  <r>
    <x v="40"/>
    <d v="2020-02-19T17:11:30"/>
    <x v="17"/>
    <s v="[76] INTERRUPTOR TERMOMAGNETICO 2P 32A 800VDC"/>
    <n v="80"/>
    <s v="Hecho"/>
  </r>
  <r>
    <x v="42"/>
    <d v="2020-01-07T18:10:29"/>
    <x v="2"/>
    <s v="[50] CONECTOR L                              "/>
    <n v="2000"/>
    <s v="Hecho"/>
  </r>
  <r>
    <x v="43"/>
    <d v="2020-02-12T09:39:40"/>
    <x v="11"/>
    <s v="[68] INTERRUPTOR TERMOMAGNETICO 2P 16A 800VDC"/>
    <n v="100"/>
    <s v="Hecho"/>
  </r>
  <r>
    <x v="44"/>
    <d v="2020-03-05T12:16:24"/>
    <x v="16"/>
    <s v="[35] INVERSOR GROWATT 2000-S                 "/>
    <n v="6"/>
    <s v="Hecho"/>
  </r>
  <r>
    <x v="43"/>
    <d v="2020-02-19T17:11:30"/>
    <x v="17"/>
    <s v="[68] INTERRUPTOR TERMOMAGNETICO 2P 16A 800VDC"/>
    <n v="100"/>
    <s v="Hecho"/>
  </r>
  <r>
    <x v="45"/>
    <d v="2020-01-07T18:10:29"/>
    <x v="2"/>
    <s v="[53] SUJETADOR CABLE DE TIERRA               "/>
    <n v="2000"/>
    <s v="Hecho"/>
  </r>
  <r>
    <x v="46"/>
    <d v="2020-02-12T09:39:40"/>
    <x v="11"/>
    <s v="[66] INTERRUPTOR TERMOMAGNETICO 2P 16A 550VDC"/>
    <n v="320"/>
    <s v="Hecho"/>
  </r>
  <r>
    <x v="47"/>
    <d v="2020-03-05T12:16:24"/>
    <x v="16"/>
    <s v="[36] INV.SOLAR GROWATT 2000-US               "/>
    <n v="10"/>
    <s v="Hecho"/>
  </r>
  <r>
    <x v="46"/>
    <d v="2020-02-19T17:11:30"/>
    <x v="17"/>
    <s v="[66] INTERRUPTOR TERMOMAGNETICO 2P 16A 550VDC"/>
    <n v="320"/>
    <s v="Hecho"/>
  </r>
  <r>
    <x v="48"/>
    <d v="2020-02-12T09:39:40"/>
    <x v="11"/>
    <s v="[62] CONECTOR MC4 (PAR)                      "/>
    <n v="4000"/>
    <s v="Hecho"/>
  </r>
  <r>
    <x v="49"/>
    <d v="2020-03-05T12:16:24"/>
    <x v="16"/>
    <s v="[56] INVERSOR GROWATT 3000-S                 "/>
    <n v="10"/>
    <s v="Hecho"/>
  </r>
  <r>
    <x v="48"/>
    <d v="2020-02-19T17:11:30"/>
    <x v="17"/>
    <s v="[62] CONECTOR MC4 (PAR)                      "/>
    <n v="5000"/>
    <s v="Hecho"/>
  </r>
  <r>
    <x v="50"/>
    <d v="2020-02-12T09:39:40"/>
    <x v="11"/>
    <s v="[69] PORTAFUSIBLES 1P 1000VDC                "/>
    <n v="500"/>
    <s v="Hecho"/>
  </r>
  <r>
    <x v="51"/>
    <d v="2020-03-05T12:16:24"/>
    <x v="16"/>
    <s v="[57] INV.SOLAR GROWATT 3000-US               "/>
    <n v="5"/>
    <s v="Hecho"/>
  </r>
  <r>
    <x v="50"/>
    <d v="2020-02-19T17:11:30"/>
    <x v="17"/>
    <s v="[69] PORTAFUSIBLES 1P 1000VDC                "/>
    <n v="1000"/>
    <s v="Hecho"/>
  </r>
  <r>
    <x v="52"/>
    <d v="2020-03-05T12:16:24"/>
    <x v="16"/>
    <s v="[80] INVERSOR GROWATT 3600 MTL-S             "/>
    <n v="10"/>
    <s v="Hecho"/>
  </r>
  <r>
    <x v="53"/>
    <d v="2020-02-19T17:11:30"/>
    <x v="17"/>
    <s v="[71] FUSIBLE 15 A                            "/>
    <n v="1000"/>
    <s v="Hecho"/>
  </r>
  <r>
    <x v="54"/>
    <d v="2020-03-05T12:16:24"/>
    <x v="16"/>
    <s v="[82] INVERSOR GROWATT 4200 MTL-S             "/>
    <n v="12"/>
    <s v="Hecho"/>
  </r>
  <r>
    <x v="55"/>
    <d v="2020-03-05T12:16:24"/>
    <x v="16"/>
    <s v="[83] INVERSOR GROWATT 5000 MTL-S             "/>
    <n v="20"/>
    <s v="Hecho"/>
  </r>
  <r>
    <x v="56"/>
    <d v="2020-03-05T12:16:24"/>
    <x v="16"/>
    <s v="[8] INVERSOR GROWATT 7000 MTLP-US"/>
    <n v="10"/>
    <s v="Hecho"/>
  </r>
  <r>
    <x v="57"/>
    <d v="2020-03-05T12:16:24"/>
    <x v="16"/>
    <s v="[9] INVERSOR GROWATT 8000 MTLP-US"/>
    <n v="14"/>
    <s v="Hecho"/>
  </r>
  <r>
    <x v="58"/>
    <d v="2020-03-05T12:16:24"/>
    <x v="16"/>
    <s v="[12] INVERSOR GROWATT 10000 MTLP-US          "/>
    <n v="30"/>
    <s v="Hecho"/>
  </r>
  <r>
    <x v="59"/>
    <d v="2020-03-05T12:16:24"/>
    <x v="16"/>
    <s v="[13] INVERSOR GROWATT 22000 TL3 SL 220V"/>
    <n v="2"/>
    <s v="Hech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C5B42-D344-4C9E-AD52-F2C20E84F44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65" firstHeaderRow="1" firstDataRow="1" firstDataCol="1"/>
  <pivotFields count="6">
    <pivotField axis="axisRow" showAll="0">
      <items count="61">
        <item x="39"/>
        <item x="5"/>
        <item x="56"/>
        <item x="57"/>
        <item x="15"/>
        <item x="58"/>
        <item x="59"/>
        <item x="11"/>
        <item x="1"/>
        <item x="23"/>
        <item x="12"/>
        <item x="14"/>
        <item x="44"/>
        <item x="47"/>
        <item x="8"/>
        <item x="36"/>
        <item x="33"/>
        <item x="29"/>
        <item x="2"/>
        <item x="17"/>
        <item x="25"/>
        <item x="42"/>
        <item x="45"/>
        <item x="49"/>
        <item x="51"/>
        <item x="26"/>
        <item x="24"/>
        <item x="6"/>
        <item x="0"/>
        <item x="48"/>
        <item x="9"/>
        <item x="34"/>
        <item x="46"/>
        <item x="43"/>
        <item x="50"/>
        <item x="53"/>
        <item x="20"/>
        <item x="27"/>
        <item x="31"/>
        <item x="37"/>
        <item x="40"/>
        <item x="52"/>
        <item x="54"/>
        <item x="55"/>
        <item x="13"/>
        <item x="18"/>
        <item x="22"/>
        <item x="19"/>
        <item x="10"/>
        <item x="30"/>
        <item x="21"/>
        <item x="16"/>
        <item x="28"/>
        <item x="32"/>
        <item x="35"/>
        <item x="41"/>
        <item x="4"/>
        <item x="3"/>
        <item x="7"/>
        <item x="38"/>
        <item t="default"/>
      </items>
    </pivotField>
    <pivotField numFmtId="164" showAll="0"/>
    <pivotField showAll="0">
      <items count="34">
        <item x="0"/>
        <item x="1"/>
        <item x="2"/>
        <item x="3"/>
        <item x="4"/>
        <item x="5"/>
        <item x="6"/>
        <item x="7"/>
        <item x="8"/>
        <item x="9"/>
        <item x="27"/>
        <item x="11"/>
        <item x="12"/>
        <item x="13"/>
        <item x="14"/>
        <item x="15"/>
        <item x="16"/>
        <item x="17"/>
        <item x="10"/>
        <item x="18"/>
        <item x="28"/>
        <item x="19"/>
        <item x="20"/>
        <item x="29"/>
        <item x="21"/>
        <item x="22"/>
        <item x="23"/>
        <item x="24"/>
        <item x="31"/>
        <item x="30"/>
        <item x="32"/>
        <item x="25"/>
        <item x="26"/>
        <item t="default"/>
      </items>
    </pivotField>
    <pivotField showAll="0"/>
    <pivotField dataField="1" showAll="0"/>
    <pivotField showAll="0"/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Demanda inici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11F9-E0F0-44F5-9C7C-4607AEBFC214}">
  <dimension ref="A1:L117"/>
  <sheetViews>
    <sheetView tabSelected="1" topLeftCell="A49" zoomScale="85" zoomScaleNormal="85" workbookViewId="0">
      <selection activeCell="H109" sqref="H109"/>
    </sheetView>
  </sheetViews>
  <sheetFormatPr defaultRowHeight="14.5" x14ac:dyDescent="0.35"/>
  <cols>
    <col min="1" max="1" width="16.1796875" bestFit="1" customWidth="1"/>
    <col min="2" max="2" width="45.6328125" bestFit="1" customWidth="1"/>
    <col min="5" max="5" width="8.7265625" style="2"/>
    <col min="6" max="6" width="10.26953125" style="2" bestFit="1" customWidth="1"/>
    <col min="7" max="7" width="10.81640625" style="14" bestFit="1" customWidth="1"/>
    <col min="8" max="8" width="11.81640625" style="19" bestFit="1" customWidth="1"/>
    <col min="9" max="9" width="14.6328125" bestFit="1" customWidth="1"/>
    <col min="10" max="10" width="15.7265625" bestFit="1" customWidth="1"/>
  </cols>
  <sheetData>
    <row r="1" spans="1:12" s="2" customFormat="1" x14ac:dyDescent="0.35">
      <c r="G1" s="14"/>
      <c r="H1" s="16"/>
      <c r="I1" s="17">
        <f>SUM(I3:I117)</f>
        <v>5894708.6173449988</v>
      </c>
      <c r="J1" s="17">
        <f>SUM(J3:J117)</f>
        <v>11587647.188048303</v>
      </c>
      <c r="L1" s="2">
        <v>19.399999999999999</v>
      </c>
    </row>
    <row r="2" spans="1:12" x14ac:dyDescent="0.35">
      <c r="A2" s="2" t="s">
        <v>0</v>
      </c>
      <c r="B2" s="2" t="s">
        <v>1</v>
      </c>
      <c r="C2" s="1">
        <v>43831</v>
      </c>
      <c r="D2" s="1">
        <v>43918</v>
      </c>
      <c r="E2" s="1" t="s">
        <v>235</v>
      </c>
      <c r="F2" s="1" t="s">
        <v>236</v>
      </c>
      <c r="G2" s="14" t="s">
        <v>131</v>
      </c>
      <c r="H2" s="16" t="s">
        <v>237</v>
      </c>
      <c r="I2" s="1" t="s">
        <v>238</v>
      </c>
      <c r="J2" s="1" t="s">
        <v>239</v>
      </c>
    </row>
    <row r="3" spans="1:12" x14ac:dyDescent="0.35">
      <c r="A3" s="2">
        <v>1</v>
      </c>
      <c r="B3" s="2" t="s">
        <v>7</v>
      </c>
      <c r="C3">
        <f>VLOOKUP(A3,'01.01.2020'!$A$1:$G$115,6,FALSE)</f>
        <v>184</v>
      </c>
      <c r="D3">
        <f>VLOOKUP(A3,'28.03.2020'!$A$1:$G$115,6,FALSE)</f>
        <v>194</v>
      </c>
      <c r="E3" s="2">
        <f>VLOOKUP(A3,Entradas!$J$5:$K$64,2,FALSE)</f>
        <v>100</v>
      </c>
      <c r="F3" s="2">
        <f>C3+E3-D3</f>
        <v>90</v>
      </c>
      <c r="G3" s="14">
        <f>VLOOKUP(A3,PU!$A$1:$H$121,4,FALSE)</f>
        <v>20.329999999999998</v>
      </c>
      <c r="H3" s="16">
        <f>G3*19.015</f>
        <v>386.57495</v>
      </c>
      <c r="I3" s="17">
        <f>D3*H3</f>
        <v>74995.540299999993</v>
      </c>
      <c r="J3" s="17">
        <f>H3*F3</f>
        <v>34791.745499999997</v>
      </c>
    </row>
    <row r="4" spans="1:12" x14ac:dyDescent="0.35">
      <c r="A4" s="2">
        <v>10</v>
      </c>
      <c r="B4" s="2" t="s">
        <v>9</v>
      </c>
      <c r="C4" s="2">
        <f>VLOOKUP(A4,'01.01.2020'!$A$1:$G$115,6,FALSE)</f>
        <v>0</v>
      </c>
      <c r="D4" s="2">
        <f>VLOOKUP(A4,'28.03.2020'!$A$1:$G$115,6,FALSE)</f>
        <v>0</v>
      </c>
      <c r="E4" s="2">
        <f>VLOOKUP(A4,Entradas!$J$5:$K$64,2,FALSE)</f>
        <v>6</v>
      </c>
      <c r="F4" s="2">
        <f t="shared" ref="F4:F67" si="0">C4+E4-D4</f>
        <v>6</v>
      </c>
      <c r="G4" s="14">
        <f>2435.63*1.16</f>
        <v>2825.3307999999997</v>
      </c>
      <c r="H4" s="16">
        <f>G4*19.0878</f>
        <v>53929.349244240002</v>
      </c>
      <c r="I4" s="17">
        <f t="shared" ref="I4:I67" si="1">D4*H4</f>
        <v>0</v>
      </c>
      <c r="J4" s="17">
        <f t="shared" ref="J4:J67" si="2">H4*F4</f>
        <v>323576.09546544001</v>
      </c>
    </row>
    <row r="5" spans="1:12" x14ac:dyDescent="0.35">
      <c r="A5" s="2">
        <v>1012</v>
      </c>
      <c r="B5" s="2" t="s">
        <v>10</v>
      </c>
      <c r="C5" s="2">
        <f>VLOOKUP(A5,'01.01.2020'!$A$1:$G$115,6,FALSE)</f>
        <v>35</v>
      </c>
      <c r="D5" s="2">
        <f>VLOOKUP(A5,'28.03.2020'!$A$1:$G$115,6,FALSE)</f>
        <v>90</v>
      </c>
      <c r="E5" s="2">
        <f>VLOOKUP(A5,Entradas!$J$5:$K$64,2,FALSE)</f>
        <v>190</v>
      </c>
      <c r="F5" s="2">
        <f t="shared" si="0"/>
        <v>135</v>
      </c>
      <c r="G5" s="14">
        <f>VLOOKUP(A5,PU!$A$1:$H$121,4,FALSE)</f>
        <v>13.4306</v>
      </c>
      <c r="H5" s="18">
        <f>G5*$L$1</f>
        <v>260.55363999999997</v>
      </c>
      <c r="I5" s="17">
        <f t="shared" si="1"/>
        <v>23449.827599999997</v>
      </c>
      <c r="J5" s="17">
        <f t="shared" si="2"/>
        <v>35174.741399999999</v>
      </c>
    </row>
    <row r="6" spans="1:12" x14ac:dyDescent="0.35">
      <c r="A6" s="2">
        <v>1013</v>
      </c>
      <c r="B6" s="2" t="s">
        <v>11</v>
      </c>
      <c r="C6" s="2">
        <f>VLOOKUP(A6,'01.01.2020'!$A$1:$G$115,6,FALSE)</f>
        <v>18</v>
      </c>
      <c r="D6" s="2">
        <f>VLOOKUP(A6,'28.03.2020'!$A$1:$G$115,6,FALSE)</f>
        <v>40</v>
      </c>
      <c r="E6" s="2">
        <f>VLOOKUP(A6,Entradas!$J$5:$K$64,2,FALSE)</f>
        <v>97</v>
      </c>
      <c r="F6" s="2">
        <f t="shared" si="0"/>
        <v>75</v>
      </c>
      <c r="G6" s="14">
        <f>VLOOKUP(A6,PU!$A$1:$H$121,4,FALSE)</f>
        <v>3.5</v>
      </c>
      <c r="H6" s="18">
        <f>G6*$L$1</f>
        <v>67.899999999999991</v>
      </c>
      <c r="I6" s="17">
        <f t="shared" si="1"/>
        <v>2715.9999999999995</v>
      </c>
      <c r="J6" s="17">
        <f t="shared" si="2"/>
        <v>5092.4999999999991</v>
      </c>
    </row>
    <row r="7" spans="1:12" x14ac:dyDescent="0.35">
      <c r="A7" s="2">
        <v>1014</v>
      </c>
      <c r="B7" s="2" t="s">
        <v>12</v>
      </c>
      <c r="C7" s="2">
        <f>VLOOKUP(A7,'01.01.2020'!$A$1:$G$115,6,FALSE)</f>
        <v>1</v>
      </c>
      <c r="D7" s="2">
        <f>VLOOKUP(A7,'28.03.2020'!$A$1:$G$115,6,FALSE)+59</f>
        <v>31</v>
      </c>
      <c r="E7" s="2">
        <v>59</v>
      </c>
      <c r="F7" s="2">
        <f t="shared" si="0"/>
        <v>29</v>
      </c>
      <c r="G7" s="14">
        <f>VLOOKUP(A7,PU!$A$1:$H$121,4,FALSE)</f>
        <v>89.5</v>
      </c>
      <c r="H7" s="16">
        <v>1617</v>
      </c>
      <c r="I7" s="17">
        <f t="shared" si="1"/>
        <v>50127</v>
      </c>
      <c r="J7" s="17">
        <f t="shared" si="2"/>
        <v>46893</v>
      </c>
    </row>
    <row r="8" spans="1:12" x14ac:dyDescent="0.35">
      <c r="A8" s="2">
        <v>1015</v>
      </c>
      <c r="B8" s="2" t="s">
        <v>13</v>
      </c>
      <c r="C8" s="2">
        <f>VLOOKUP(A8,'01.01.2020'!$A$1:$G$115,6,FALSE)</f>
        <v>0</v>
      </c>
      <c r="D8" s="13">
        <f>696+696/2-460</f>
        <v>584</v>
      </c>
      <c r="E8" s="2">
        <f>VLOOKUP(A8,Entradas!$J$5:$K$64,2,FALSE)+1044</f>
        <v>1434</v>
      </c>
      <c r="F8" s="2">
        <f t="shared" si="0"/>
        <v>850</v>
      </c>
      <c r="G8" s="14">
        <f>VLOOKUP(A8,PU!$A$1:$H$121,4,FALSE)</f>
        <v>96.225000000000009</v>
      </c>
      <c r="H8" s="16">
        <v>1982</v>
      </c>
      <c r="I8" s="17">
        <f t="shared" si="1"/>
        <v>1157488</v>
      </c>
      <c r="J8" s="17">
        <f t="shared" si="2"/>
        <v>1684700</v>
      </c>
    </row>
    <row r="9" spans="1:12" x14ac:dyDescent="0.35">
      <c r="A9" s="2">
        <v>1016</v>
      </c>
      <c r="B9" s="2" t="s">
        <v>14</v>
      </c>
      <c r="C9" s="13">
        <v>0</v>
      </c>
      <c r="D9" s="13">
        <f>VLOOKUP(A9,'28.03.2020'!$A$1:$G$115,6,FALSE)+26*2</f>
        <v>53</v>
      </c>
      <c r="E9" s="2">
        <f>VLOOKUP(A9,Entradas!$J$5:$K$64,2,FALSE)</f>
        <v>308</v>
      </c>
      <c r="F9" s="2">
        <f t="shared" si="0"/>
        <v>255</v>
      </c>
      <c r="G9" s="14">
        <f>VLOOKUP(A9,PU!$A$1:$H$121,4,FALSE)</f>
        <v>104.011</v>
      </c>
      <c r="H9" s="16">
        <v>2245.87</v>
      </c>
      <c r="I9" s="17">
        <f t="shared" si="1"/>
        <v>119031.11</v>
      </c>
      <c r="J9" s="17">
        <f t="shared" si="2"/>
        <v>572696.85</v>
      </c>
    </row>
    <row r="10" spans="1:12" x14ac:dyDescent="0.35">
      <c r="A10" s="2">
        <v>1017</v>
      </c>
      <c r="B10" s="2" t="s">
        <v>15</v>
      </c>
      <c r="C10" s="2">
        <f>VLOOKUP(A10,'01.01.2020'!$A$1:$G$115,6,FALSE)</f>
        <v>-1</v>
      </c>
      <c r="D10" s="13">
        <v>0</v>
      </c>
      <c r="E10" s="2">
        <f>VLOOKUP(A10,Entradas!$J$5:$K$64,2,FALSE)</f>
        <v>4</v>
      </c>
      <c r="F10" s="13">
        <f t="shared" si="0"/>
        <v>3</v>
      </c>
      <c r="G10" s="14">
        <f>2362.56*1.16</f>
        <v>2740.5695999999998</v>
      </c>
      <c r="H10" s="16">
        <f>G10*18.99</f>
        <v>52043.416703999996</v>
      </c>
      <c r="I10" s="17">
        <f t="shared" si="1"/>
        <v>0</v>
      </c>
      <c r="J10" s="17">
        <f t="shared" si="2"/>
        <v>156130.25011199998</v>
      </c>
    </row>
    <row r="11" spans="1:12" x14ac:dyDescent="0.35">
      <c r="A11" s="2">
        <v>1019</v>
      </c>
      <c r="B11" s="2" t="s">
        <v>16</v>
      </c>
      <c r="C11" s="2">
        <f>VLOOKUP(A11,'01.01.2020'!$A$1:$G$115,6,FALSE)</f>
        <v>0</v>
      </c>
      <c r="D11" s="13">
        <v>0</v>
      </c>
      <c r="F11" s="13">
        <f t="shared" si="0"/>
        <v>0</v>
      </c>
      <c r="G11" s="14">
        <f>VLOOKUP(A11,PU!$A$1:$H$121,4,FALSE)</f>
        <v>0</v>
      </c>
      <c r="H11" s="16"/>
      <c r="I11" s="17">
        <f t="shared" si="1"/>
        <v>0</v>
      </c>
      <c r="J11" s="17">
        <f t="shared" si="2"/>
        <v>0</v>
      </c>
    </row>
    <row r="12" spans="1:12" x14ac:dyDescent="0.35">
      <c r="A12" s="2">
        <v>1020</v>
      </c>
      <c r="B12" s="2" t="s">
        <v>17</v>
      </c>
      <c r="C12" s="2">
        <f>VLOOKUP(A12,'01.01.2020'!$A$1:$G$115,6,FALSE)</f>
        <v>0</v>
      </c>
      <c r="D12" s="13">
        <v>0</v>
      </c>
      <c r="F12" s="13">
        <f t="shared" si="0"/>
        <v>0</v>
      </c>
      <c r="G12" s="14">
        <f>VLOOKUP(A12,PU!$A$1:$H$121,4,FALSE)</f>
        <v>0</v>
      </c>
      <c r="H12" s="16"/>
      <c r="I12" s="17">
        <f t="shared" si="1"/>
        <v>0</v>
      </c>
      <c r="J12" s="17">
        <f t="shared" si="2"/>
        <v>0</v>
      </c>
    </row>
    <row r="13" spans="1:12" x14ac:dyDescent="0.35">
      <c r="A13" s="2">
        <v>1021</v>
      </c>
      <c r="B13" s="2" t="s">
        <v>18</v>
      </c>
      <c r="C13" s="2">
        <f>VLOOKUP(A13,'01.01.2020'!$A$1:$G$115,6,FALSE)</f>
        <v>0</v>
      </c>
      <c r="D13" s="2">
        <f>VLOOKUP(A13,'28.03.2020'!$A$1:$G$115,6,FALSE)</f>
        <v>0</v>
      </c>
      <c r="E13" s="2">
        <f>VLOOKUP(A13,Entradas!$J$5:$K$64,2,FALSE)</f>
        <v>8</v>
      </c>
      <c r="F13" s="2">
        <f t="shared" si="0"/>
        <v>8</v>
      </c>
      <c r="G13" s="14">
        <f>VLOOKUP(A13,PU!$A$1:$H$121,4,FALSE)</f>
        <v>459.37</v>
      </c>
      <c r="H13" s="16">
        <f>G13*19.7</f>
        <v>9049.5889999999999</v>
      </c>
      <c r="I13" s="17">
        <f t="shared" si="1"/>
        <v>0</v>
      </c>
      <c r="J13" s="17">
        <f t="shared" si="2"/>
        <v>72396.712</v>
      </c>
    </row>
    <row r="14" spans="1:12" x14ac:dyDescent="0.35">
      <c r="A14" s="2">
        <v>1022</v>
      </c>
      <c r="B14" s="2" t="s">
        <v>19</v>
      </c>
      <c r="C14" s="2">
        <f>VLOOKUP(A14,'01.01.2020'!$A$1:$G$115,6,FALSE)</f>
        <v>0</v>
      </c>
      <c r="D14" s="2">
        <f>VLOOKUP(A14,'28.03.2020'!$A$1:$G$115,6,FALSE)</f>
        <v>0</v>
      </c>
      <c r="E14" s="2">
        <f>VLOOKUP(A14,Entradas!$J$5:$K$64,2,FALSE)</f>
        <v>10</v>
      </c>
      <c r="F14" s="2">
        <f t="shared" si="0"/>
        <v>10</v>
      </c>
      <c r="G14" s="14">
        <f>VLOOKUP(A14,PU!$A$1:$H$121,4,FALSE)</f>
        <v>471.12</v>
      </c>
      <c r="H14" s="16">
        <f t="shared" ref="H14:H18" si="3">G14*19.7</f>
        <v>9281.0640000000003</v>
      </c>
      <c r="I14" s="17">
        <f t="shared" si="1"/>
        <v>0</v>
      </c>
      <c r="J14" s="17">
        <f t="shared" si="2"/>
        <v>92810.64</v>
      </c>
    </row>
    <row r="15" spans="1:12" x14ac:dyDescent="0.35">
      <c r="A15" s="2">
        <v>1023</v>
      </c>
      <c r="B15" s="2" t="s">
        <v>20</v>
      </c>
      <c r="C15" s="2">
        <f>VLOOKUP(A15,'01.01.2020'!$A$1:$G$115,6,FALSE)</f>
        <v>0</v>
      </c>
      <c r="D15" s="2">
        <f>VLOOKUP(A15,'28.03.2020'!$A$1:$G$115,6,FALSE)</f>
        <v>0</v>
      </c>
      <c r="E15" s="2">
        <f>VLOOKUP(A15,Entradas!$J$5:$K$64,2,FALSE)</f>
        <v>8</v>
      </c>
      <c r="F15" s="2">
        <f t="shared" si="0"/>
        <v>8</v>
      </c>
      <c r="G15" s="14">
        <f>VLOOKUP(A15,PU!$A$1:$H$121,4,FALSE)</f>
        <v>484.17</v>
      </c>
      <c r="H15" s="16">
        <f t="shared" si="3"/>
        <v>9538.1489999999994</v>
      </c>
      <c r="I15" s="17">
        <f t="shared" si="1"/>
        <v>0</v>
      </c>
      <c r="J15" s="17">
        <f t="shared" si="2"/>
        <v>76305.191999999995</v>
      </c>
    </row>
    <row r="16" spans="1:12" x14ac:dyDescent="0.35">
      <c r="A16" s="2">
        <v>1024</v>
      </c>
      <c r="B16" s="2" t="s">
        <v>21</v>
      </c>
      <c r="C16" s="2">
        <f>VLOOKUP(A16,'01.01.2020'!$A$1:$G$115,6,FALSE)</f>
        <v>0</v>
      </c>
      <c r="D16" s="2">
        <f>VLOOKUP(A16,'28.03.2020'!$A$1:$G$115,6,FALSE)</f>
        <v>0</v>
      </c>
      <c r="E16" s="2">
        <f>VLOOKUP(A16,Entradas!$J$5:$K$64,2,FALSE)</f>
        <v>3</v>
      </c>
      <c r="F16" s="2">
        <f t="shared" si="0"/>
        <v>3</v>
      </c>
      <c r="G16" s="14">
        <f>VLOOKUP(A16,PU!$A$1:$H$121,4,FALSE)</f>
        <v>508.96</v>
      </c>
      <c r="H16" s="16">
        <f t="shared" si="3"/>
        <v>10026.511999999999</v>
      </c>
      <c r="I16" s="17">
        <f t="shared" si="1"/>
        <v>0</v>
      </c>
      <c r="J16" s="17">
        <f t="shared" si="2"/>
        <v>30079.535999999996</v>
      </c>
    </row>
    <row r="17" spans="1:10" x14ac:dyDescent="0.35">
      <c r="A17" s="2">
        <v>1025</v>
      </c>
      <c r="B17" s="2" t="s">
        <v>22</v>
      </c>
      <c r="C17" s="2">
        <f>VLOOKUP(A17,'01.01.2020'!$A$1:$G$115,6,FALSE)</f>
        <v>0</v>
      </c>
      <c r="D17" s="2">
        <f>VLOOKUP(A17,'28.03.2020'!$A$1:$G$115,6,FALSE)</f>
        <v>11</v>
      </c>
      <c r="E17" s="2">
        <f>VLOOKUP(A17,Entradas!$J$5:$K$64,2,FALSE)</f>
        <v>32</v>
      </c>
      <c r="F17" s="2">
        <f t="shared" si="0"/>
        <v>21</v>
      </c>
      <c r="G17" s="4">
        <v>533.76</v>
      </c>
      <c r="H17" s="16">
        <f t="shared" si="3"/>
        <v>10515.072</v>
      </c>
      <c r="I17" s="17">
        <f t="shared" si="1"/>
        <v>115665.792</v>
      </c>
      <c r="J17" s="17">
        <f t="shared" si="2"/>
        <v>220816.51199999999</v>
      </c>
    </row>
    <row r="18" spans="1:10" x14ac:dyDescent="0.35">
      <c r="A18" s="2">
        <v>1026</v>
      </c>
      <c r="B18" s="2" t="s">
        <v>23</v>
      </c>
      <c r="C18" s="2">
        <f>VLOOKUP(A18,'01.01.2020'!$A$1:$G$115,6,FALSE)</f>
        <v>0</v>
      </c>
      <c r="D18" s="2">
        <f>VLOOKUP(A18,'28.03.2020'!$A$1:$G$115,6,FALSE)</f>
        <v>0</v>
      </c>
      <c r="E18" s="2">
        <f>VLOOKUP(A18,Entradas!$J$5:$K$64,2,FALSE)</f>
        <v>2</v>
      </c>
      <c r="F18" s="2">
        <f t="shared" si="0"/>
        <v>2</v>
      </c>
      <c r="G18" s="14">
        <f>VLOOKUP(A18,PU!$A$1:$H$121,4,FALSE)</f>
        <v>0</v>
      </c>
      <c r="H18" s="16">
        <f t="shared" si="3"/>
        <v>0</v>
      </c>
      <c r="I18" s="17">
        <f t="shared" si="1"/>
        <v>0</v>
      </c>
      <c r="J18" s="17">
        <f t="shared" si="2"/>
        <v>0</v>
      </c>
    </row>
    <row r="19" spans="1:10" x14ac:dyDescent="0.35">
      <c r="A19" s="2">
        <v>1027</v>
      </c>
      <c r="B19" s="2" t="s">
        <v>24</v>
      </c>
      <c r="C19" s="2">
        <f>VLOOKUP(A19,'01.01.2020'!$A$1:$G$115,6,FALSE)</f>
        <v>0</v>
      </c>
      <c r="D19" s="2">
        <f>VLOOKUP(A19,'28.03.2020'!$A$1:$G$115,6,FALSE)</f>
        <v>0</v>
      </c>
      <c r="F19" s="2">
        <f t="shared" si="0"/>
        <v>0</v>
      </c>
      <c r="G19" s="14">
        <f>VLOOKUP(A19,PU!$A$1:$H$121,4,FALSE)</f>
        <v>0</v>
      </c>
      <c r="H19" s="16"/>
      <c r="I19" s="17">
        <f t="shared" si="1"/>
        <v>0</v>
      </c>
      <c r="J19" s="17">
        <f t="shared" si="2"/>
        <v>0</v>
      </c>
    </row>
    <row r="20" spans="1:10" x14ac:dyDescent="0.35">
      <c r="A20" s="2">
        <v>1028</v>
      </c>
      <c r="B20" s="2" t="s">
        <v>25</v>
      </c>
      <c r="C20" s="2">
        <f>VLOOKUP(A20,'01.01.2020'!$A$1:$G$115,6,FALSE)</f>
        <v>0</v>
      </c>
      <c r="D20" s="2">
        <f>VLOOKUP(A20,'28.03.2020'!$A$1:$G$115,6,FALSE)</f>
        <v>0</v>
      </c>
      <c r="E20" s="2">
        <f>VLOOKUP(A20,Entradas!$J$5:$K$64,2,FALSE)</f>
        <v>4</v>
      </c>
      <c r="F20" s="2">
        <f t="shared" si="0"/>
        <v>4</v>
      </c>
      <c r="G20" s="14">
        <f>VLOOKUP(A20,PU!$A$1:$H$121,4,FALSE)*1.16</f>
        <v>3790.3223879999996</v>
      </c>
      <c r="H20" s="16">
        <f>G20*18.83</f>
        <v>71371.770566039981</v>
      </c>
      <c r="I20" s="17">
        <f t="shared" si="1"/>
        <v>0</v>
      </c>
      <c r="J20" s="17">
        <f t="shared" si="2"/>
        <v>285487.08226415992</v>
      </c>
    </row>
    <row r="21" spans="1:10" x14ac:dyDescent="0.35">
      <c r="A21" s="2">
        <v>10281</v>
      </c>
      <c r="B21" s="2" t="s">
        <v>26</v>
      </c>
      <c r="C21" s="2">
        <f>VLOOKUP(A21,'01.01.2020'!$A$1:$G$115,6,FALSE)</f>
        <v>0</v>
      </c>
      <c r="D21" s="2">
        <f>VLOOKUP(A21,'28.03.2020'!$A$1:$G$115,6,FALSE)</f>
        <v>0</v>
      </c>
      <c r="F21" s="2">
        <f t="shared" si="0"/>
        <v>0</v>
      </c>
      <c r="G21" s="14">
        <f>VLOOKUP(A21,PU!$A$1:$H$121,4,FALSE)</f>
        <v>0</v>
      </c>
      <c r="H21" s="16"/>
      <c r="I21" s="17">
        <f t="shared" si="1"/>
        <v>0</v>
      </c>
      <c r="J21" s="17">
        <f t="shared" si="2"/>
        <v>0</v>
      </c>
    </row>
    <row r="22" spans="1:10" x14ac:dyDescent="0.35">
      <c r="A22" s="2">
        <v>1029</v>
      </c>
      <c r="B22" s="2" t="s">
        <v>27</v>
      </c>
      <c r="C22" s="2">
        <f>VLOOKUP(A22,'01.01.2020'!$A$1:$G$115,6,FALSE)</f>
        <v>0</v>
      </c>
      <c r="D22" s="2">
        <f>VLOOKUP(A22,'28.03.2020'!$A$1:$G$115,6,FALSE)</f>
        <v>4</v>
      </c>
      <c r="E22" s="2">
        <f>VLOOKUP(A22,Entradas!$J$5:$K$64,2,FALSE)</f>
        <v>780</v>
      </c>
      <c r="F22" s="2">
        <f t="shared" si="0"/>
        <v>776</v>
      </c>
      <c r="G22" s="14">
        <f>VLOOKUP(A22,PU!$A$1:$H$121,4,FALSE)</f>
        <v>82.323000000000008</v>
      </c>
      <c r="H22" s="16">
        <v>1544.64</v>
      </c>
      <c r="I22" s="17">
        <f t="shared" si="1"/>
        <v>6178.56</v>
      </c>
      <c r="J22" s="17">
        <f t="shared" si="2"/>
        <v>1198640.6400000001</v>
      </c>
    </row>
    <row r="23" spans="1:10" x14ac:dyDescent="0.35">
      <c r="A23" s="2">
        <v>1030</v>
      </c>
      <c r="B23" s="2" t="s">
        <v>28</v>
      </c>
      <c r="C23" s="2">
        <f>VLOOKUP(A23,'01.01.2020'!$A$1:$G$115,6,FALSE)</f>
        <v>0</v>
      </c>
      <c r="D23" s="2">
        <f>VLOOKUP(A23,'28.03.2020'!$A$1:$G$115,6,FALSE)</f>
        <v>0</v>
      </c>
      <c r="F23" s="2">
        <f t="shared" si="0"/>
        <v>0</v>
      </c>
      <c r="G23" s="14">
        <f>VLOOKUP(A23,PU!$A$1:$H$121,4,FALSE)</f>
        <v>0</v>
      </c>
      <c r="H23" s="16">
        <f t="shared" ref="H23" si="4">G23*19.7</f>
        <v>0</v>
      </c>
      <c r="I23" s="17">
        <f t="shared" si="1"/>
        <v>0</v>
      </c>
      <c r="J23" s="17">
        <f t="shared" si="2"/>
        <v>0</v>
      </c>
    </row>
    <row r="24" spans="1:10" x14ac:dyDescent="0.35">
      <c r="A24" s="2">
        <v>1031</v>
      </c>
      <c r="B24" s="2" t="s">
        <v>29</v>
      </c>
      <c r="C24" s="2">
        <f>VLOOKUP(A24,'01.01.2020'!$A$1:$G$115,6,FALSE)</f>
        <v>0</v>
      </c>
      <c r="D24" s="2">
        <f>VLOOKUP(A24,'28.03.2020'!$A$1:$G$115,6,FALSE)</f>
        <v>0</v>
      </c>
      <c r="F24" s="2">
        <f t="shared" si="0"/>
        <v>0</v>
      </c>
      <c r="G24" s="14">
        <f>VLOOKUP(A24,PU!$A$1:$H$121,4,FALSE)</f>
        <v>0</v>
      </c>
      <c r="H24" s="16"/>
      <c r="I24" s="17">
        <f t="shared" si="1"/>
        <v>0</v>
      </c>
      <c r="J24" s="17">
        <f t="shared" si="2"/>
        <v>0</v>
      </c>
    </row>
    <row r="25" spans="1:10" x14ac:dyDescent="0.35">
      <c r="A25" s="2">
        <v>1032</v>
      </c>
      <c r="B25" s="2" t="s">
        <v>30</v>
      </c>
      <c r="C25" s="2">
        <f>VLOOKUP(A25,'01.01.2020'!$A$1:$G$115,6,FALSE)</f>
        <v>0</v>
      </c>
      <c r="D25" s="2">
        <f>VLOOKUP(A25,'28.03.2020'!$A$1:$G$115,6,FALSE)</f>
        <v>0</v>
      </c>
      <c r="F25" s="2">
        <f t="shared" si="0"/>
        <v>0</v>
      </c>
      <c r="G25" s="14">
        <f>VLOOKUP(A25,PU!$A$1:$H$121,4,FALSE)</f>
        <v>0</v>
      </c>
      <c r="H25" s="16"/>
      <c r="I25" s="17">
        <f t="shared" si="1"/>
        <v>0</v>
      </c>
      <c r="J25" s="17">
        <f t="shared" si="2"/>
        <v>0</v>
      </c>
    </row>
    <row r="26" spans="1:10" x14ac:dyDescent="0.35">
      <c r="A26" s="2">
        <v>1033</v>
      </c>
      <c r="B26" s="2" t="s">
        <v>31</v>
      </c>
      <c r="C26" s="2">
        <f>VLOOKUP(A26,'01.01.2020'!$A$1:$G$115,6,FALSE)</f>
        <v>0</v>
      </c>
      <c r="D26" s="2">
        <f>VLOOKUP(A26,'28.03.2020'!$A$1:$G$115,6,FALSE)</f>
        <v>0</v>
      </c>
      <c r="E26" s="2">
        <f>VLOOKUP(A26,Entradas!$J$5:$K$64,2,FALSE)</f>
        <v>15</v>
      </c>
      <c r="F26" s="2">
        <f t="shared" si="0"/>
        <v>15</v>
      </c>
      <c r="G26" s="14">
        <f>VLOOKUP(A26,PU!$A$1:$H$121,4,FALSE)</f>
        <v>0</v>
      </c>
      <c r="H26" s="18">
        <f>G26*$L$1</f>
        <v>0</v>
      </c>
      <c r="I26" s="17">
        <f t="shared" si="1"/>
        <v>0</v>
      </c>
      <c r="J26" s="17">
        <f t="shared" si="2"/>
        <v>0</v>
      </c>
    </row>
    <row r="27" spans="1:10" x14ac:dyDescent="0.35">
      <c r="A27" s="2">
        <v>1034</v>
      </c>
      <c r="B27" s="2" t="s">
        <v>32</v>
      </c>
      <c r="C27" s="2">
        <f>VLOOKUP(A27,'01.01.2020'!$A$1:$G$115,6,FALSE)</f>
        <v>0</v>
      </c>
      <c r="D27" s="2">
        <f>VLOOKUP(A27,'28.03.2020'!$A$1:$G$115,6,FALSE)</f>
        <v>0</v>
      </c>
      <c r="F27" s="2">
        <f t="shared" si="0"/>
        <v>0</v>
      </c>
      <c r="G27" s="14">
        <f>VLOOKUP(A27,PU!$A$1:$H$121,4,FALSE)</f>
        <v>0</v>
      </c>
      <c r="H27" s="16">
        <f t="shared" ref="H27" si="5">G27*19.7</f>
        <v>0</v>
      </c>
      <c r="I27" s="17">
        <f t="shared" si="1"/>
        <v>0</v>
      </c>
      <c r="J27" s="17">
        <f t="shared" si="2"/>
        <v>0</v>
      </c>
    </row>
    <row r="28" spans="1:10" x14ac:dyDescent="0.35">
      <c r="A28" s="2">
        <v>1035</v>
      </c>
      <c r="B28" s="2" t="s">
        <v>33</v>
      </c>
      <c r="C28" s="2">
        <v>2</v>
      </c>
      <c r="D28" s="2">
        <f>VLOOKUP(A28,'28.03.2020'!$A$1:$G$115,6,FALSE)</f>
        <v>2</v>
      </c>
      <c r="F28" s="2">
        <f t="shared" si="0"/>
        <v>0</v>
      </c>
      <c r="G28" s="15">
        <f>VLOOKUP(A28,PU!$A$1:$H$121,4,FALSE)</f>
        <v>0</v>
      </c>
      <c r="H28" s="16"/>
      <c r="I28" s="17">
        <f t="shared" si="1"/>
        <v>0</v>
      </c>
      <c r="J28" s="17">
        <f t="shared" si="2"/>
        <v>0</v>
      </c>
    </row>
    <row r="29" spans="1:10" x14ac:dyDescent="0.35">
      <c r="A29" s="2">
        <v>1036</v>
      </c>
      <c r="B29" s="2" t="s">
        <v>34</v>
      </c>
      <c r="C29" s="2">
        <f>VLOOKUP(A29,'01.01.2020'!$A$1:$G$115,6,FALSE)</f>
        <v>0</v>
      </c>
      <c r="D29" s="2">
        <f>VLOOKUP(A29,'28.03.2020'!$A$1:$G$115,6,FALSE)</f>
        <v>0</v>
      </c>
      <c r="E29" s="2">
        <f>VLOOKUP(A29,Entradas!$J$5:$K$64,2,FALSE)</f>
        <v>22</v>
      </c>
      <c r="F29" s="2">
        <f t="shared" si="0"/>
        <v>22</v>
      </c>
      <c r="G29" s="14">
        <f>VLOOKUP(A29,PU!$A$1:$H$121,4,FALSE)</f>
        <v>563.21</v>
      </c>
      <c r="H29" s="16">
        <f t="shared" ref="H29" si="6">G29*19.7</f>
        <v>11095.237000000001</v>
      </c>
      <c r="I29" s="17">
        <f t="shared" si="1"/>
        <v>0</v>
      </c>
      <c r="J29" s="17">
        <f t="shared" si="2"/>
        <v>244095.21400000004</v>
      </c>
    </row>
    <row r="30" spans="1:10" x14ac:dyDescent="0.35">
      <c r="A30" s="2">
        <v>1037</v>
      </c>
      <c r="B30" s="2" t="s">
        <v>35</v>
      </c>
      <c r="C30" s="2">
        <f>VLOOKUP(A30,'01.01.2020'!$A$1:$G$115,6,FALSE)</f>
        <v>0</v>
      </c>
      <c r="D30" s="13">
        <v>0</v>
      </c>
      <c r="F30" s="2">
        <f t="shared" si="0"/>
        <v>0</v>
      </c>
      <c r="G30" s="14">
        <f>VLOOKUP(A30,PU!$A$1:$H$121,4,FALSE)</f>
        <v>0</v>
      </c>
      <c r="H30" s="16"/>
      <c r="I30" s="17">
        <f t="shared" si="1"/>
        <v>0</v>
      </c>
      <c r="J30" s="17">
        <f t="shared" si="2"/>
        <v>0</v>
      </c>
    </row>
    <row r="31" spans="1:10" x14ac:dyDescent="0.35">
      <c r="A31" s="2">
        <v>1038</v>
      </c>
      <c r="B31" s="2" t="s">
        <v>36</v>
      </c>
      <c r="C31" s="2">
        <f>VLOOKUP(A31,'01.01.2020'!$A$1:$G$115,6,FALSE)</f>
        <v>0</v>
      </c>
      <c r="D31" s="2">
        <f>VLOOKUP(A31,'28.03.2020'!$A$1:$G$115,6,FALSE)</f>
        <v>0</v>
      </c>
      <c r="F31" s="2">
        <f t="shared" si="0"/>
        <v>0</v>
      </c>
      <c r="G31" s="14">
        <f>VLOOKUP(A31,PU!$A$1:$H$121,4,FALSE)</f>
        <v>0</v>
      </c>
      <c r="H31" s="16">
        <f t="shared" ref="H31:H34" si="7">G31*19.7</f>
        <v>0</v>
      </c>
      <c r="I31" s="17">
        <f t="shared" si="1"/>
        <v>0</v>
      </c>
      <c r="J31" s="17">
        <f t="shared" si="2"/>
        <v>0</v>
      </c>
    </row>
    <row r="32" spans="1:10" x14ac:dyDescent="0.35">
      <c r="A32" s="2">
        <v>11</v>
      </c>
      <c r="B32" s="2" t="s">
        <v>37</v>
      </c>
      <c r="C32" s="2">
        <f>VLOOKUP(A32,'01.01.2020'!$A$1:$G$115,6,FALSE)</f>
        <v>0</v>
      </c>
      <c r="D32" s="2">
        <f>VLOOKUP(A32,'28.03.2020'!$A$1:$G$115,6,FALSE)</f>
        <v>0</v>
      </c>
      <c r="F32" s="2">
        <f t="shared" si="0"/>
        <v>0</v>
      </c>
      <c r="G32" s="14">
        <f>VLOOKUP(A32,PU!$A$1:$H$121,4,FALSE)</f>
        <v>0</v>
      </c>
      <c r="H32" s="16"/>
      <c r="I32" s="17">
        <f t="shared" si="1"/>
        <v>0</v>
      </c>
      <c r="J32" s="17">
        <f t="shared" si="2"/>
        <v>0</v>
      </c>
    </row>
    <row r="33" spans="1:10" x14ac:dyDescent="0.35">
      <c r="A33" s="2">
        <v>12</v>
      </c>
      <c r="B33" s="2" t="s">
        <v>38</v>
      </c>
      <c r="C33" s="2">
        <f>VLOOKUP(A33,'01.01.2020'!$A$1:$G$115,6,FALSE)</f>
        <v>6</v>
      </c>
      <c r="D33" s="2">
        <f>VLOOKUP(A33,'28.03.2020'!$A$1:$G$115,6,FALSE)</f>
        <v>0</v>
      </c>
      <c r="E33" s="2">
        <f>VLOOKUP(A33,Entradas!$J$5:$K$64,2,FALSE)</f>
        <v>30</v>
      </c>
      <c r="F33" s="2">
        <f t="shared" si="0"/>
        <v>36</v>
      </c>
      <c r="G33" s="14">
        <f>VLOOKUP(A33,PU!$A$1:$H$121,4,FALSE)</f>
        <v>1044.03</v>
      </c>
      <c r="H33" s="16">
        <f t="shared" si="7"/>
        <v>20567.391</v>
      </c>
      <c r="I33" s="17">
        <f t="shared" si="1"/>
        <v>0</v>
      </c>
      <c r="J33" s="17">
        <f t="shared" si="2"/>
        <v>740426.076</v>
      </c>
    </row>
    <row r="34" spans="1:10" x14ac:dyDescent="0.35">
      <c r="A34" s="2">
        <v>13</v>
      </c>
      <c r="B34" s="2" t="s">
        <v>39</v>
      </c>
      <c r="C34" s="2">
        <v>0</v>
      </c>
      <c r="D34" s="2">
        <f>VLOOKUP(A34,'28.03.2020'!$A$1:$G$115,6,FALSE)</f>
        <v>-3</v>
      </c>
      <c r="E34" s="2">
        <f>VLOOKUP(A34,Entradas!$J$5:$K$64,2,FALSE)</f>
        <v>2</v>
      </c>
      <c r="F34" s="13">
        <f t="shared" si="0"/>
        <v>5</v>
      </c>
      <c r="G34" s="14">
        <f>VLOOKUP(A34,PU!$A$1:$H$121,4,FALSE)</f>
        <v>1927.56</v>
      </c>
      <c r="H34" s="16">
        <f t="shared" si="7"/>
        <v>37972.932000000001</v>
      </c>
      <c r="I34" s="17">
        <v>0</v>
      </c>
      <c r="J34" s="17">
        <f t="shared" si="2"/>
        <v>189864.66</v>
      </c>
    </row>
    <row r="35" spans="1:10" x14ac:dyDescent="0.35">
      <c r="A35" s="2">
        <v>14</v>
      </c>
      <c r="B35" s="2" t="s">
        <v>40</v>
      </c>
      <c r="C35" s="2">
        <f>VLOOKUP(A35,'01.01.2020'!$A$1:$G$115,6,FALSE)</f>
        <v>0</v>
      </c>
      <c r="D35" s="2">
        <f>VLOOKUP(A35,'28.03.2020'!$A$1:$G$115,6,FALSE)</f>
        <v>0</v>
      </c>
      <c r="F35" s="2">
        <f t="shared" si="0"/>
        <v>0</v>
      </c>
      <c r="G35" s="14">
        <f>VLOOKUP(A35,PU!$A$1:$H$121,4,FALSE)</f>
        <v>0</v>
      </c>
      <c r="H35" s="16"/>
      <c r="I35" s="17">
        <f t="shared" si="1"/>
        <v>0</v>
      </c>
      <c r="J35" s="17">
        <f t="shared" si="2"/>
        <v>0</v>
      </c>
    </row>
    <row r="36" spans="1:10" x14ac:dyDescent="0.35">
      <c r="A36" s="2">
        <v>15</v>
      </c>
      <c r="B36" s="2" t="s">
        <v>41</v>
      </c>
      <c r="C36" s="2">
        <f>VLOOKUP(A36,'01.01.2020'!$A$1:$G$115,6,FALSE)</f>
        <v>0</v>
      </c>
      <c r="D36" s="2">
        <f>VLOOKUP(A36,'28.03.2020'!$A$1:$G$115,6,FALSE)</f>
        <v>0</v>
      </c>
      <c r="E36" s="2">
        <f>VLOOKUP(A36,Entradas!$J$5:$K$64,2,FALSE)</f>
        <v>1</v>
      </c>
      <c r="F36" s="2">
        <f t="shared" si="0"/>
        <v>1</v>
      </c>
      <c r="G36" s="14">
        <f>VLOOKUP(A36,PU!$A$1:$H$121,4,FALSE)</f>
        <v>1031.94</v>
      </c>
      <c r="H36" s="18"/>
      <c r="I36" s="17">
        <f t="shared" si="1"/>
        <v>0</v>
      </c>
      <c r="J36" s="17">
        <f t="shared" si="2"/>
        <v>0</v>
      </c>
    </row>
    <row r="37" spans="1:10" x14ac:dyDescent="0.35">
      <c r="A37" s="2">
        <v>16</v>
      </c>
      <c r="B37" s="2" t="s">
        <v>42</v>
      </c>
      <c r="C37" s="2">
        <f>VLOOKUP(A37,'01.01.2020'!$A$1:$G$115,6,FALSE)</f>
        <v>0</v>
      </c>
      <c r="D37" s="2">
        <f>VLOOKUP(A37,'28.03.2020'!$A$1:$G$115,6,FALSE)</f>
        <v>0</v>
      </c>
      <c r="F37" s="2">
        <f t="shared" si="0"/>
        <v>0</v>
      </c>
      <c r="G37" s="14">
        <f>VLOOKUP(A37,PU!$A$1:$H$121,4,FALSE)</f>
        <v>0</v>
      </c>
      <c r="H37" s="16"/>
      <c r="I37" s="17">
        <f t="shared" si="1"/>
        <v>0</v>
      </c>
      <c r="J37" s="17">
        <f t="shared" si="2"/>
        <v>0</v>
      </c>
    </row>
    <row r="38" spans="1:10" x14ac:dyDescent="0.35">
      <c r="A38" s="2">
        <v>17</v>
      </c>
      <c r="B38" s="2" t="s">
        <v>43</v>
      </c>
      <c r="C38" s="2">
        <f>VLOOKUP(A38,'01.01.2020'!$A$1:$G$115,6,FALSE)</f>
        <v>0</v>
      </c>
      <c r="D38" s="2">
        <f>VLOOKUP(A38,'28.03.2020'!$A$1:$G$115,6,FALSE)</f>
        <v>0</v>
      </c>
      <c r="F38" s="2">
        <f t="shared" si="0"/>
        <v>0</v>
      </c>
      <c r="G38" s="14">
        <f>VLOOKUP(A38,PU!$A$1:$H$121,4,FALSE)</f>
        <v>0</v>
      </c>
      <c r="H38" s="16"/>
      <c r="I38" s="17">
        <f t="shared" si="1"/>
        <v>0</v>
      </c>
      <c r="J38" s="17">
        <f t="shared" si="2"/>
        <v>0</v>
      </c>
    </row>
    <row r="39" spans="1:10" x14ac:dyDescent="0.35">
      <c r="A39" s="2">
        <v>18</v>
      </c>
      <c r="B39" s="2" t="s">
        <v>44</v>
      </c>
      <c r="C39" s="2">
        <f>VLOOKUP(A39,'01.01.2020'!$A$1:$G$115,6,FALSE)</f>
        <v>0</v>
      </c>
      <c r="D39" s="2">
        <f>VLOOKUP(A39,'28.03.2020'!$A$1:$G$115,6,FALSE)</f>
        <v>0</v>
      </c>
      <c r="F39" s="2">
        <f t="shared" si="0"/>
        <v>0</v>
      </c>
      <c r="G39" s="14">
        <f>VLOOKUP(A39,PU!$A$1:$H$121,4,FALSE)</f>
        <v>0</v>
      </c>
      <c r="H39" s="16"/>
      <c r="I39" s="17">
        <f t="shared" si="1"/>
        <v>0</v>
      </c>
      <c r="J39" s="17">
        <f t="shared" si="2"/>
        <v>0</v>
      </c>
    </row>
    <row r="40" spans="1:10" x14ac:dyDescent="0.35">
      <c r="A40" s="2">
        <v>19</v>
      </c>
      <c r="B40" s="2" t="s">
        <v>45</v>
      </c>
      <c r="C40" s="2">
        <f>VLOOKUP(A40,'01.01.2020'!$A$1:$G$115,6,FALSE)</f>
        <v>0</v>
      </c>
      <c r="D40" s="2">
        <f>VLOOKUP(A40,'28.03.2020'!$A$1:$G$115,6,FALSE)</f>
        <v>0</v>
      </c>
      <c r="F40" s="2">
        <f t="shared" si="0"/>
        <v>0</v>
      </c>
      <c r="G40" s="14">
        <f>VLOOKUP(A40,PU!$A$1:$H$121,4,FALSE)</f>
        <v>0</v>
      </c>
      <c r="H40" s="16"/>
      <c r="I40" s="17">
        <f t="shared" si="1"/>
        <v>0</v>
      </c>
      <c r="J40" s="17">
        <f t="shared" si="2"/>
        <v>0</v>
      </c>
    </row>
    <row r="41" spans="1:10" x14ac:dyDescent="0.35">
      <c r="A41" s="2">
        <v>2</v>
      </c>
      <c r="B41" s="2" t="s">
        <v>46</v>
      </c>
      <c r="C41" s="2">
        <f>VLOOKUP(A41,'01.01.2020'!$A$1:$G$115,6,FALSE)</f>
        <v>1</v>
      </c>
      <c r="D41" s="2">
        <f>VLOOKUP(A41,'28.03.2020'!$A$1:$G$115,6,FALSE)</f>
        <v>0</v>
      </c>
      <c r="F41" s="2">
        <f t="shared" si="0"/>
        <v>1</v>
      </c>
      <c r="G41" s="14">
        <f>VLOOKUP(A41,PU!$A$1:$H$121,4,FALSE)</f>
        <v>484.17</v>
      </c>
      <c r="H41" s="16">
        <f t="shared" ref="H41:H42" si="8">G41*19.7</f>
        <v>9538.1489999999994</v>
      </c>
      <c r="I41" s="17">
        <f t="shared" si="1"/>
        <v>0</v>
      </c>
      <c r="J41" s="17">
        <f t="shared" si="2"/>
        <v>9538.1489999999994</v>
      </c>
    </row>
    <row r="42" spans="1:10" x14ac:dyDescent="0.35">
      <c r="A42" s="2">
        <v>20</v>
      </c>
      <c r="B42" s="2" t="s">
        <v>47</v>
      </c>
      <c r="C42" s="2">
        <f>VLOOKUP(A42,'01.01.2020'!$A$1:$G$115,6,FALSE)</f>
        <v>0</v>
      </c>
      <c r="D42" s="2">
        <f>VLOOKUP(A42,'28.03.2020'!$A$1:$G$115,6,FALSE)</f>
        <v>0</v>
      </c>
      <c r="F42" s="2">
        <f t="shared" si="0"/>
        <v>0</v>
      </c>
      <c r="G42" s="14">
        <f>VLOOKUP(A42,PU!$A$1:$H$121,4,FALSE)</f>
        <v>238</v>
      </c>
      <c r="H42" s="16">
        <f t="shared" si="8"/>
        <v>4688.5999999999995</v>
      </c>
      <c r="I42" s="17">
        <f t="shared" si="1"/>
        <v>0</v>
      </c>
      <c r="J42" s="17">
        <f t="shared" si="2"/>
        <v>0</v>
      </c>
    </row>
    <row r="43" spans="1:10" x14ac:dyDescent="0.35">
      <c r="A43" s="2">
        <v>21</v>
      </c>
      <c r="B43" s="2" t="s">
        <v>48</v>
      </c>
      <c r="C43" s="2">
        <f>VLOOKUP(A43,'01.01.2020'!$A$1:$G$115,6,FALSE)</f>
        <v>0</v>
      </c>
      <c r="D43" s="2">
        <f>VLOOKUP(A43,'28.03.2020'!$A$1:$G$115,6,FALSE)</f>
        <v>0</v>
      </c>
      <c r="F43" s="2">
        <f t="shared" si="0"/>
        <v>0</v>
      </c>
      <c r="G43" s="14">
        <f>VLOOKUP(A43,PU!$A$1:$H$121,4,FALSE)</f>
        <v>0</v>
      </c>
      <c r="H43" s="16"/>
      <c r="I43" s="17">
        <f t="shared" si="1"/>
        <v>0</v>
      </c>
      <c r="J43" s="17">
        <f t="shared" si="2"/>
        <v>0</v>
      </c>
    </row>
    <row r="44" spans="1:10" x14ac:dyDescent="0.35">
      <c r="A44" s="2">
        <v>22</v>
      </c>
      <c r="B44" s="2" t="s">
        <v>49</v>
      </c>
      <c r="C44" s="2">
        <f>VLOOKUP(A44,'01.01.2020'!$A$1:$G$115,6,FALSE)</f>
        <v>15</v>
      </c>
      <c r="D44" s="2">
        <f>VLOOKUP(A44,'28.03.2020'!$A$1:$G$115,6,FALSE)</f>
        <v>34</v>
      </c>
      <c r="E44" s="2">
        <f>VLOOKUP(A44,Entradas!$J$5:$K$64,2,FALSE)</f>
        <v>70</v>
      </c>
      <c r="F44" s="2">
        <f t="shared" si="0"/>
        <v>51</v>
      </c>
      <c r="G44" s="14">
        <f>VLOOKUP(A44,PU!$A$1:$H$121,4,FALSE)</f>
        <v>218.29839999999999</v>
      </c>
      <c r="H44" s="18">
        <f>G44*$L$1</f>
        <v>4234.9889599999997</v>
      </c>
      <c r="I44" s="17">
        <f t="shared" si="1"/>
        <v>143989.62463999999</v>
      </c>
      <c r="J44" s="17">
        <f t="shared" si="2"/>
        <v>215984.43695999999</v>
      </c>
    </row>
    <row r="45" spans="1:10" x14ac:dyDescent="0.35">
      <c r="A45" s="2">
        <v>221</v>
      </c>
      <c r="B45" s="2" t="s">
        <v>50</v>
      </c>
      <c r="C45" s="2">
        <f>VLOOKUP(A45,'01.01.2020'!$A$1:$G$115,6,FALSE)</f>
        <v>0</v>
      </c>
      <c r="D45" s="2">
        <f>VLOOKUP(A45,'28.03.2020'!$A$1:$G$115,6,FALSE)</f>
        <v>0</v>
      </c>
      <c r="F45" s="2">
        <f t="shared" si="0"/>
        <v>0</v>
      </c>
      <c r="G45" s="14">
        <f>VLOOKUP(A45,PU!$A$1:$H$121,4,FALSE)</f>
        <v>227</v>
      </c>
      <c r="H45" s="16">
        <f t="shared" ref="H45" si="9">G45*19.7</f>
        <v>4471.8999999999996</v>
      </c>
      <c r="I45" s="17">
        <f t="shared" si="1"/>
        <v>0</v>
      </c>
      <c r="J45" s="17">
        <f t="shared" si="2"/>
        <v>0</v>
      </c>
    </row>
    <row r="46" spans="1:10" x14ac:dyDescent="0.35">
      <c r="A46" s="2">
        <v>23</v>
      </c>
      <c r="B46" s="2" t="s">
        <v>51</v>
      </c>
      <c r="C46" s="2">
        <f>VLOOKUP(A46,'01.01.2020'!$A$1:$G$115,6,FALSE)</f>
        <v>5</v>
      </c>
      <c r="D46" s="2">
        <f>VLOOKUP(A46,'28.03.2020'!$A$1:$G$115,6,FALSE)</f>
        <v>20</v>
      </c>
      <c r="E46" s="2">
        <f>VLOOKUP(A46,Entradas!$J$5:$K$64,2,FALSE)</f>
        <v>24</v>
      </c>
      <c r="F46" s="2">
        <f t="shared" si="0"/>
        <v>9</v>
      </c>
      <c r="G46" s="14">
        <f>VLOOKUP(A46,PU!$A$1:$H$121,4,FALSE)</f>
        <v>160.1</v>
      </c>
      <c r="H46" s="18">
        <f>G46*$L$1</f>
        <v>3105.9399999999996</v>
      </c>
      <c r="I46" s="17">
        <f t="shared" si="1"/>
        <v>62118.799999999988</v>
      </c>
      <c r="J46" s="17">
        <f t="shared" si="2"/>
        <v>27953.459999999995</v>
      </c>
    </row>
    <row r="47" spans="1:10" x14ac:dyDescent="0.35">
      <c r="A47" s="2">
        <v>24</v>
      </c>
      <c r="B47" s="2" t="s">
        <v>52</v>
      </c>
      <c r="C47" s="2">
        <f>VLOOKUP(A47,'01.01.2020'!$A$1:$G$115,6,FALSE)</f>
        <v>4</v>
      </c>
      <c r="D47" s="2">
        <f>VLOOKUP(A47,'28.03.2020'!$A$1:$G$115,6,FALSE)</f>
        <v>5</v>
      </c>
      <c r="E47" s="2">
        <f>VLOOKUP(A47,Entradas!$J$5:$K$64,2,FALSE)</f>
        <v>8</v>
      </c>
      <c r="F47" s="2">
        <f t="shared" si="0"/>
        <v>7</v>
      </c>
      <c r="G47" s="14">
        <f>VLOOKUP(A47,PU!$A$1:$H$121,4,FALSE)</f>
        <v>144.9</v>
      </c>
      <c r="H47" s="18">
        <f>G47*$L$1</f>
        <v>2811.06</v>
      </c>
      <c r="I47" s="17">
        <f t="shared" si="1"/>
        <v>14055.3</v>
      </c>
      <c r="J47" s="17">
        <f t="shared" si="2"/>
        <v>19677.419999999998</v>
      </c>
    </row>
    <row r="48" spans="1:10" x14ac:dyDescent="0.35">
      <c r="A48" s="2">
        <v>27</v>
      </c>
      <c r="B48" s="2" t="s">
        <v>53</v>
      </c>
      <c r="C48" s="2">
        <f>VLOOKUP(A48,'01.01.2020'!$A$1:$G$115,6,FALSE)</f>
        <v>0</v>
      </c>
      <c r="D48" s="2">
        <f>VLOOKUP(A48,'28.03.2020'!$A$1:$G$115,6,FALSE)</f>
        <v>0</v>
      </c>
      <c r="F48" s="2">
        <f t="shared" si="0"/>
        <v>0</v>
      </c>
      <c r="G48" s="14">
        <f>VLOOKUP(A48,PU!$A$1:$H$121,4,FALSE)</f>
        <v>0</v>
      </c>
      <c r="H48" s="16"/>
      <c r="I48" s="17">
        <f t="shared" si="1"/>
        <v>0</v>
      </c>
      <c r="J48" s="17">
        <f t="shared" si="2"/>
        <v>0</v>
      </c>
    </row>
    <row r="49" spans="1:10" x14ac:dyDescent="0.35">
      <c r="A49" s="2">
        <v>28</v>
      </c>
      <c r="B49" s="2" t="s">
        <v>54</v>
      </c>
      <c r="C49" s="2">
        <f>VLOOKUP(A49,'01.01.2020'!$A$1:$G$115,6,FALSE)</f>
        <v>0</v>
      </c>
      <c r="D49" s="2">
        <f>VLOOKUP(A49,'28.03.2020'!$A$1:$G$115,6,FALSE)</f>
        <v>0</v>
      </c>
      <c r="F49" s="2">
        <f t="shared" si="0"/>
        <v>0</v>
      </c>
      <c r="G49" s="14">
        <f>VLOOKUP(A49,PU!$A$1:$H$121,4,FALSE)</f>
        <v>554</v>
      </c>
      <c r="H49" s="16">
        <f t="shared" ref="H49" si="10">G49*19.7</f>
        <v>10913.8</v>
      </c>
      <c r="I49" s="17">
        <f t="shared" si="1"/>
        <v>0</v>
      </c>
      <c r="J49" s="17">
        <f t="shared" si="2"/>
        <v>0</v>
      </c>
    </row>
    <row r="50" spans="1:10" x14ac:dyDescent="0.35">
      <c r="A50" s="2">
        <v>3</v>
      </c>
      <c r="B50" s="2" t="s">
        <v>55</v>
      </c>
      <c r="C50" s="2">
        <f>VLOOKUP(A50,'01.01.2020'!$A$1:$G$115,6,FALSE)</f>
        <v>0</v>
      </c>
      <c r="D50" s="2">
        <f>VLOOKUP(A50,'28.03.2020'!$A$1:$G$115,6,FALSE)</f>
        <v>0</v>
      </c>
      <c r="F50" s="2">
        <f t="shared" si="0"/>
        <v>0</v>
      </c>
      <c r="G50" s="14">
        <f>VLOOKUP(A50,PU!$A$1:$H$121,4,FALSE)</f>
        <v>0</v>
      </c>
      <c r="H50" s="16"/>
      <c r="I50" s="17">
        <f t="shared" si="1"/>
        <v>0</v>
      </c>
      <c r="J50" s="17">
        <f t="shared" si="2"/>
        <v>0</v>
      </c>
    </row>
    <row r="51" spans="1:10" x14ac:dyDescent="0.35">
      <c r="A51" s="2">
        <v>30</v>
      </c>
      <c r="B51" s="2" t="s">
        <v>56</v>
      </c>
      <c r="C51" s="2">
        <f>VLOOKUP(A51,'01.01.2020'!$A$1:$G$115,6,FALSE)</f>
        <v>3</v>
      </c>
      <c r="D51" s="2">
        <f>VLOOKUP(A51,'28.03.2020'!$A$1:$G$115,6,FALSE)</f>
        <v>3</v>
      </c>
      <c r="F51" s="2">
        <f t="shared" si="0"/>
        <v>0</v>
      </c>
      <c r="G51" s="14">
        <f>VLOOKUP(A51,PU!$A$1:$H$121,4,FALSE)</f>
        <v>1978</v>
      </c>
      <c r="H51" s="16">
        <f t="shared" ref="H51" si="11">G51*19.7</f>
        <v>38966.6</v>
      </c>
      <c r="I51" s="17">
        <f t="shared" si="1"/>
        <v>116899.79999999999</v>
      </c>
      <c r="J51" s="17">
        <f t="shared" si="2"/>
        <v>0</v>
      </c>
    </row>
    <row r="52" spans="1:10" x14ac:dyDescent="0.35">
      <c r="A52" s="2">
        <v>31</v>
      </c>
      <c r="B52" s="2" t="s">
        <v>57</v>
      </c>
      <c r="C52" s="2">
        <f>VLOOKUP(A52,'01.01.2020'!$A$1:$G$115,6,FALSE)</f>
        <v>30</v>
      </c>
      <c r="D52" s="2">
        <f>VLOOKUP(A52,'28.03.2020'!$A$1:$G$115,6,FALSE)</f>
        <v>0</v>
      </c>
      <c r="F52" s="2">
        <f t="shared" si="0"/>
        <v>30</v>
      </c>
      <c r="G52" s="14">
        <f>VLOOKUP(A52,PU!$A$1:$H$121,4,FALSE)</f>
        <v>1025</v>
      </c>
      <c r="H52" s="16">
        <f t="shared" ref="H52:H56" si="12">G52*19.7</f>
        <v>20192.5</v>
      </c>
      <c r="I52" s="17">
        <f t="shared" si="1"/>
        <v>0</v>
      </c>
      <c r="J52" s="17">
        <f t="shared" si="2"/>
        <v>605775</v>
      </c>
    </row>
    <row r="53" spans="1:10" x14ac:dyDescent="0.35">
      <c r="A53" s="2">
        <v>32</v>
      </c>
      <c r="B53" s="2" t="s">
        <v>58</v>
      </c>
      <c r="C53" s="2">
        <f>VLOOKUP(A53,'01.01.2020'!$A$1:$G$115,6,FALSE)</f>
        <v>26</v>
      </c>
      <c r="D53" s="2">
        <f>VLOOKUP(A53,'28.03.2020'!$A$1:$G$115,6,FALSE)</f>
        <v>0</v>
      </c>
      <c r="E53" s="2">
        <f>VLOOKUP(A53,Entradas!$J$5:$K$64,2,FALSE)</f>
        <v>8</v>
      </c>
      <c r="F53" s="2">
        <f t="shared" si="0"/>
        <v>34</v>
      </c>
      <c r="G53" s="14">
        <f>VLOOKUP(A53,PU!$A$1:$H$121,4,FALSE)</f>
        <v>507.60980000000001</v>
      </c>
      <c r="H53" s="16">
        <f t="shared" si="12"/>
        <v>9999.9130599999989</v>
      </c>
      <c r="I53" s="17">
        <f t="shared" si="1"/>
        <v>0</v>
      </c>
      <c r="J53" s="17">
        <f t="shared" si="2"/>
        <v>339997.04403999995</v>
      </c>
    </row>
    <row r="54" spans="1:10" x14ac:dyDescent="0.35">
      <c r="A54" s="2">
        <v>34</v>
      </c>
      <c r="B54" s="2" t="s">
        <v>59</v>
      </c>
      <c r="C54" s="2">
        <f>VLOOKUP(A54,'01.01.2020'!$A$1:$G$115,6,FALSE)</f>
        <v>23</v>
      </c>
      <c r="D54" s="2">
        <f>VLOOKUP(A54,'28.03.2020'!$A$1:$G$115,6,FALSE)</f>
        <v>23</v>
      </c>
      <c r="F54" s="2">
        <f t="shared" si="0"/>
        <v>0</v>
      </c>
      <c r="G54" s="14">
        <f>VLOOKUP(A54,PU!$A$1:$H$121,4,FALSE)</f>
        <v>0</v>
      </c>
      <c r="H54" s="16"/>
      <c r="I54" s="17">
        <f t="shared" si="1"/>
        <v>0</v>
      </c>
      <c r="J54" s="17">
        <f t="shared" si="2"/>
        <v>0</v>
      </c>
    </row>
    <row r="55" spans="1:10" x14ac:dyDescent="0.35">
      <c r="A55" s="2">
        <v>35</v>
      </c>
      <c r="B55" s="2" t="s">
        <v>60</v>
      </c>
      <c r="C55" s="2">
        <f>VLOOKUP(A55,'01.01.2020'!$A$1:$G$115,6,FALSE)</f>
        <v>0</v>
      </c>
      <c r="D55" s="2">
        <f>VLOOKUP(A55,'28.03.2020'!$A$1:$G$115,6,FALSE)</f>
        <v>0</v>
      </c>
      <c r="E55" s="2">
        <f>VLOOKUP(A55,Entradas!$J$5:$K$64,2,FALSE)</f>
        <v>6</v>
      </c>
      <c r="F55" s="2">
        <f t="shared" si="0"/>
        <v>6</v>
      </c>
      <c r="G55" s="14">
        <f>VLOOKUP(A55,PU!$A$1:$H$121,4,FALSE)</f>
        <v>285.8</v>
      </c>
      <c r="H55" s="16">
        <f t="shared" si="12"/>
        <v>5630.26</v>
      </c>
      <c r="I55" s="17">
        <f t="shared" si="1"/>
        <v>0</v>
      </c>
      <c r="J55" s="17">
        <f t="shared" si="2"/>
        <v>33781.56</v>
      </c>
    </row>
    <row r="56" spans="1:10" x14ac:dyDescent="0.35">
      <c r="A56" s="2">
        <v>36</v>
      </c>
      <c r="B56" s="2" t="s">
        <v>61</v>
      </c>
      <c r="C56" s="2">
        <f>VLOOKUP(A56,'01.01.2020'!$A$1:$G$115,6,FALSE)</f>
        <v>0</v>
      </c>
      <c r="D56" s="2">
        <f>VLOOKUP(A56,'28.03.2020'!$A$1:$G$115,6,FALSE)</f>
        <v>0</v>
      </c>
      <c r="E56" s="2">
        <f>VLOOKUP(A56,Entradas!$J$5:$K$64,2,FALSE)</f>
        <v>10</v>
      </c>
      <c r="F56" s="2">
        <f t="shared" si="0"/>
        <v>10</v>
      </c>
      <c r="G56" s="14">
        <f>VLOOKUP(A56,PU!$A$1:$H$121,4,FALSE)</f>
        <v>347.14</v>
      </c>
      <c r="H56" s="16">
        <f t="shared" si="12"/>
        <v>6838.6579999999994</v>
      </c>
      <c r="I56" s="17">
        <f t="shared" si="1"/>
        <v>0</v>
      </c>
      <c r="J56" s="17">
        <f t="shared" si="2"/>
        <v>68386.579999999987</v>
      </c>
    </row>
    <row r="57" spans="1:10" x14ac:dyDescent="0.35">
      <c r="A57" s="2">
        <v>37</v>
      </c>
      <c r="B57" s="2" t="s">
        <v>62</v>
      </c>
      <c r="C57" s="2">
        <f>VLOOKUP(A57,'01.01.2020'!$A$1:$G$115,6,FALSE)</f>
        <v>1559</v>
      </c>
      <c r="D57" s="2">
        <f>VLOOKUP(A57,'28.03.2020'!$A$1:$G$115,6,FALSE)</f>
        <v>4271</v>
      </c>
      <c r="E57" s="2">
        <f>VLOOKUP(A57,Entradas!$J$5:$K$64,2,FALSE)</f>
        <v>4024</v>
      </c>
      <c r="F57" s="2">
        <f t="shared" si="0"/>
        <v>1312</v>
      </c>
      <c r="G57" s="14">
        <f>VLOOKUP(A57,PU!$A$1:$H$121,4,FALSE)</f>
        <v>10.1</v>
      </c>
      <c r="H57" s="16">
        <f>G57*19.015</f>
        <v>192.0515</v>
      </c>
      <c r="I57" s="17">
        <f t="shared" si="1"/>
        <v>820251.95649999997</v>
      </c>
      <c r="J57" s="17">
        <f t="shared" si="2"/>
        <v>251971.568</v>
      </c>
    </row>
    <row r="58" spans="1:10" x14ac:dyDescent="0.35">
      <c r="A58" s="2">
        <v>39</v>
      </c>
      <c r="B58" s="2" t="s">
        <v>63</v>
      </c>
      <c r="C58" s="2">
        <f>VLOOKUP(A58,'01.01.2020'!$A$1:$G$115,6,FALSE)</f>
        <v>26211</v>
      </c>
      <c r="D58" s="2">
        <f>VLOOKUP(A58,'28.03.2020'!$A$1:$G$115,6,FALSE)</f>
        <v>35191</v>
      </c>
      <c r="E58" s="2">
        <f>VLOOKUP(A58,Entradas!$J$5:$K$64,2,FALSE)</f>
        <v>13500</v>
      </c>
      <c r="F58" s="2">
        <f t="shared" si="0"/>
        <v>4520</v>
      </c>
      <c r="G58" s="14">
        <f>VLOOKUP(A58,PU!$A$1:$H$121,4,FALSE)</f>
        <v>0.435</v>
      </c>
      <c r="H58" s="16">
        <f>G58*19.015</f>
        <v>8.2715250000000005</v>
      </c>
      <c r="I58" s="17">
        <f t="shared" si="1"/>
        <v>291083.23627500003</v>
      </c>
      <c r="J58" s="17">
        <f t="shared" si="2"/>
        <v>37387.293000000005</v>
      </c>
    </row>
    <row r="59" spans="1:10" x14ac:dyDescent="0.35">
      <c r="A59" s="2">
        <v>4</v>
      </c>
      <c r="B59" s="2" t="s">
        <v>64</v>
      </c>
      <c r="C59" s="2">
        <f>VLOOKUP(A59,'01.01.2020'!$A$1:$G$115,6,FALSE)</f>
        <v>14</v>
      </c>
      <c r="D59" s="2">
        <f>VLOOKUP(A59,'28.03.2020'!$A$1:$G$115,6,FALSE)</f>
        <v>32</v>
      </c>
      <c r="E59" s="2">
        <f>VLOOKUP(A59,Entradas!$J$5:$K$64,2,FALSE)</f>
        <v>91</v>
      </c>
      <c r="F59" s="2">
        <f t="shared" si="0"/>
        <v>73</v>
      </c>
      <c r="G59" s="14">
        <f>VLOOKUP(A59,PU!$A$1:$H$121,4,FALSE)</f>
        <v>166</v>
      </c>
      <c r="H59" s="18">
        <f>G59*$L$1</f>
        <v>3220.3999999999996</v>
      </c>
      <c r="I59" s="17">
        <f t="shared" si="1"/>
        <v>103052.79999999999</v>
      </c>
      <c r="J59" s="17">
        <f t="shared" si="2"/>
        <v>235089.19999999998</v>
      </c>
    </row>
    <row r="60" spans="1:10" x14ac:dyDescent="0.35">
      <c r="A60" s="2">
        <v>40</v>
      </c>
      <c r="B60" s="2" t="s">
        <v>65</v>
      </c>
      <c r="C60" s="2">
        <f>VLOOKUP(A60,'01.01.2020'!$A$1:$G$115,6,FALSE)</f>
        <v>80001</v>
      </c>
      <c r="D60" s="2">
        <f>VLOOKUP(A60,'28.03.2020'!$A$1:$G$115,6,FALSE)</f>
        <v>73645</v>
      </c>
      <c r="E60" s="2">
        <f>VLOOKUP(A60,Entradas!$J$5:$K$64,2,FALSE)</f>
        <v>2000</v>
      </c>
      <c r="F60" s="2">
        <f t="shared" si="0"/>
        <v>8356</v>
      </c>
      <c r="G60" s="14">
        <f>VLOOKUP(A60,PU!$A$1:$H$121,4,FALSE)</f>
        <v>0.49890000000000001</v>
      </c>
      <c r="H60" s="16">
        <f>G60*19.015</f>
        <v>9.4865835000000001</v>
      </c>
      <c r="I60" s="17">
        <f t="shared" si="1"/>
        <v>698639.4418575</v>
      </c>
      <c r="J60" s="17">
        <f t="shared" si="2"/>
        <v>79269.891726000002</v>
      </c>
    </row>
    <row r="61" spans="1:10" x14ac:dyDescent="0.35">
      <c r="A61" s="2">
        <v>41</v>
      </c>
      <c r="B61" s="2" t="s">
        <v>66</v>
      </c>
      <c r="C61" s="2">
        <f>VLOOKUP(A61,'01.01.2020'!$A$1:$G$115,6,FALSE)</f>
        <v>14293</v>
      </c>
      <c r="D61" s="2">
        <f>VLOOKUP(A61,'28.03.2020'!$A$1:$G$115,6,FALSE)</f>
        <v>19296</v>
      </c>
      <c r="E61" s="2">
        <f>VLOOKUP(A61,Entradas!$J$5:$K$64,2,FALSE)</f>
        <v>6000</v>
      </c>
      <c r="F61" s="2">
        <f t="shared" si="0"/>
        <v>997</v>
      </c>
      <c r="G61" s="14">
        <f>VLOOKUP(A61,PU!$A$1:$H$121,4,FALSE)</f>
        <v>0.77740000000000009</v>
      </c>
      <c r="H61" s="16">
        <f>G61*19.015</f>
        <v>14.782261000000002</v>
      </c>
      <c r="I61" s="17">
        <f t="shared" si="1"/>
        <v>285238.50825600006</v>
      </c>
      <c r="J61" s="17">
        <f t="shared" si="2"/>
        <v>14737.914217000001</v>
      </c>
    </row>
    <row r="62" spans="1:10" x14ac:dyDescent="0.35">
      <c r="A62" s="2">
        <v>42</v>
      </c>
      <c r="B62" s="2" t="s">
        <v>67</v>
      </c>
      <c r="C62" s="2">
        <f>VLOOKUP(A62,'01.01.2020'!$A$1:$G$115,6,FALSE)</f>
        <v>30</v>
      </c>
      <c r="D62" s="2">
        <f>VLOOKUP(A62,'28.03.2020'!$A$1:$G$115,6,FALSE)</f>
        <v>381</v>
      </c>
      <c r="E62" s="2">
        <f>VLOOKUP(A62,Entradas!$J$5:$K$64,2,FALSE)</f>
        <v>400</v>
      </c>
      <c r="F62" s="2">
        <f t="shared" si="0"/>
        <v>49</v>
      </c>
      <c r="G62" s="14">
        <f>VLOOKUP(A62,PU!$A$1:$H$121,4,FALSE)</f>
        <v>9.06</v>
      </c>
      <c r="H62" s="16">
        <f>G62*19.015</f>
        <v>172.27590000000001</v>
      </c>
      <c r="I62" s="17">
        <f t="shared" si="1"/>
        <v>65637.117899999997</v>
      </c>
      <c r="J62" s="17">
        <f t="shared" si="2"/>
        <v>8441.5190999999995</v>
      </c>
    </row>
    <row r="63" spans="1:10" x14ac:dyDescent="0.35">
      <c r="A63" s="2">
        <v>44</v>
      </c>
      <c r="B63" s="2" t="s">
        <v>68</v>
      </c>
      <c r="C63" s="2">
        <f>VLOOKUP(A63,'01.01.2020'!$A$1:$G$115,6,FALSE)</f>
        <v>2080</v>
      </c>
      <c r="D63" s="2">
        <f>VLOOKUP(A63,'28.03.2020'!$A$1:$G$115,6,FALSE)</f>
        <v>1099</v>
      </c>
      <c r="F63" s="2">
        <f t="shared" si="0"/>
        <v>981</v>
      </c>
      <c r="G63" s="14">
        <f>VLOOKUP(A63,PU!$A$1:$H$121,4,FALSE)</f>
        <v>2.41</v>
      </c>
      <c r="H63" s="16">
        <f>G63*19.015</f>
        <v>45.826150000000005</v>
      </c>
      <c r="I63" s="17">
        <f t="shared" si="1"/>
        <v>50362.938850000006</v>
      </c>
      <c r="J63" s="17">
        <f t="shared" si="2"/>
        <v>44955.453150000008</v>
      </c>
    </row>
    <row r="64" spans="1:10" x14ac:dyDescent="0.35">
      <c r="A64" s="2">
        <v>45</v>
      </c>
      <c r="B64" s="2" t="s">
        <v>69</v>
      </c>
      <c r="C64" s="2">
        <f>VLOOKUP(A64,'01.01.2020'!$A$1:$G$115,6,FALSE)</f>
        <v>1840</v>
      </c>
      <c r="D64" s="2">
        <f>VLOOKUP(A64,'28.03.2020'!$A$1:$G$115,6,FALSE)</f>
        <v>1121</v>
      </c>
      <c r="F64" s="2">
        <f t="shared" si="0"/>
        <v>719</v>
      </c>
      <c r="G64" s="14">
        <f>VLOOKUP(A64,PU!$A$1:$H$121,4,FALSE)</f>
        <v>5.6000000000000014</v>
      </c>
      <c r="H64" s="16">
        <f>G64*19.015</f>
        <v>106.48400000000004</v>
      </c>
      <c r="I64" s="17">
        <f t="shared" si="1"/>
        <v>119368.56400000004</v>
      </c>
      <c r="J64" s="17">
        <f t="shared" si="2"/>
        <v>76561.996000000028</v>
      </c>
    </row>
    <row r="65" spans="1:10" x14ac:dyDescent="0.35">
      <c r="A65" s="2">
        <v>46</v>
      </c>
      <c r="B65" s="2" t="s">
        <v>70</v>
      </c>
      <c r="C65" s="2">
        <f>VLOOKUP(A65,'01.01.2020'!$A$1:$G$115,6,FALSE)</f>
        <v>34</v>
      </c>
      <c r="D65" s="2">
        <f>VLOOKUP(A65,'28.03.2020'!$A$1:$G$115,6,FALSE)</f>
        <v>23</v>
      </c>
      <c r="E65" s="2">
        <f>VLOOKUP(A65,Entradas!$J$5:$K$64,2,FALSE)</f>
        <v>73</v>
      </c>
      <c r="F65" s="2">
        <f t="shared" si="0"/>
        <v>84</v>
      </c>
      <c r="G65" s="14">
        <f>VLOOKUP(A65,PU!$A$1:$H$121,4,FALSE)</f>
        <v>24.334499999999998</v>
      </c>
      <c r="H65" s="16">
        <f t="shared" ref="H65" si="13">G65*19.7</f>
        <v>479.38964999999996</v>
      </c>
      <c r="I65" s="17">
        <f t="shared" si="1"/>
        <v>11025.961949999999</v>
      </c>
      <c r="J65" s="17">
        <f t="shared" si="2"/>
        <v>40268.730599999995</v>
      </c>
    </row>
    <row r="66" spans="1:10" x14ac:dyDescent="0.35">
      <c r="A66" s="2">
        <v>47</v>
      </c>
      <c r="B66" s="2" t="s">
        <v>71</v>
      </c>
      <c r="C66" s="2">
        <f>VLOOKUP(A66,'01.01.2020'!$A$1:$G$115,6,FALSE)</f>
        <v>3829</v>
      </c>
      <c r="D66" s="2">
        <f>VLOOKUP(A66,'28.03.2020'!$A$1:$G$115,6,FALSE)</f>
        <v>3236</v>
      </c>
      <c r="F66" s="2">
        <f t="shared" si="0"/>
        <v>593</v>
      </c>
      <c r="G66" s="14">
        <f>VLOOKUP(A66,PU!$A$1:$H$121,4,FALSE)</f>
        <v>0.12</v>
      </c>
      <c r="H66" s="16">
        <f t="shared" ref="H66:H73" si="14">G66*19.015</f>
        <v>2.2818000000000001</v>
      </c>
      <c r="I66" s="17">
        <f t="shared" si="1"/>
        <v>7383.9048000000003</v>
      </c>
      <c r="J66" s="17">
        <f t="shared" si="2"/>
        <v>1353.1074000000001</v>
      </c>
    </row>
    <row r="67" spans="1:10" x14ac:dyDescent="0.35">
      <c r="A67" s="2">
        <v>48</v>
      </c>
      <c r="B67" s="2" t="s">
        <v>72</v>
      </c>
      <c r="C67" s="2">
        <f>VLOOKUP(A67,'01.01.2020'!$A$1:$G$115,6,FALSE)</f>
        <v>0</v>
      </c>
      <c r="D67" s="2">
        <f>VLOOKUP(A67,'28.03.2020'!$A$1:$G$115,6,FALSE)</f>
        <v>0</v>
      </c>
      <c r="F67" s="2">
        <f t="shared" si="0"/>
        <v>0</v>
      </c>
      <c r="G67" s="14">
        <f>VLOOKUP(A67,PU!$A$1:$H$121,4,FALSE)</f>
        <v>0</v>
      </c>
      <c r="H67" s="16">
        <f t="shared" si="14"/>
        <v>0</v>
      </c>
      <c r="I67" s="17">
        <f t="shared" si="1"/>
        <v>0</v>
      </c>
      <c r="J67" s="17">
        <f t="shared" si="2"/>
        <v>0</v>
      </c>
    </row>
    <row r="68" spans="1:10" x14ac:dyDescent="0.35">
      <c r="A68" s="2">
        <v>49</v>
      </c>
      <c r="B68" s="2" t="s">
        <v>73</v>
      </c>
      <c r="C68" s="2">
        <f>VLOOKUP(A68,'01.01.2020'!$A$1:$G$115,6,FALSE)</f>
        <v>0</v>
      </c>
      <c r="D68" s="2">
        <f>VLOOKUP(A68,'28.03.2020'!$A$1:$G$115,6,FALSE)</f>
        <v>908</v>
      </c>
      <c r="E68" s="2">
        <f>VLOOKUP(A68,Entradas!$J$5:$K$64,2,FALSE)</f>
        <v>1200</v>
      </c>
      <c r="F68" s="2">
        <f t="shared" ref="F68:F116" si="15">C68+E68-D68</f>
        <v>292</v>
      </c>
      <c r="G68" s="14">
        <f>VLOOKUP(A68,PU!$A$1:$H$121,4,FALSE)</f>
        <v>14.9</v>
      </c>
      <c r="H68" s="16">
        <f t="shared" si="14"/>
        <v>283.32350000000002</v>
      </c>
      <c r="I68" s="17">
        <f t="shared" ref="I68:I117" si="16">D68*H68</f>
        <v>257257.73800000001</v>
      </c>
      <c r="J68" s="17">
        <f t="shared" ref="J68:J117" si="17">H68*F68</f>
        <v>82730.462000000014</v>
      </c>
    </row>
    <row r="69" spans="1:10" x14ac:dyDescent="0.35">
      <c r="A69" s="2">
        <v>5</v>
      </c>
      <c r="B69" s="2" t="s">
        <v>74</v>
      </c>
      <c r="C69" s="2">
        <f>VLOOKUP(A69,'01.01.2020'!$A$1:$G$115,6,FALSE)</f>
        <v>16</v>
      </c>
      <c r="D69" s="2">
        <f>VLOOKUP(A69,'28.03.2020'!$A$1:$G$115,6,FALSE)</f>
        <v>0</v>
      </c>
      <c r="F69" s="2">
        <f t="shared" si="15"/>
        <v>16</v>
      </c>
      <c r="G69" s="15">
        <f>VLOOKUP(A69,PU!$A$1:$H$121,4,FALSE)</f>
        <v>0</v>
      </c>
      <c r="H69" s="18">
        <f t="shared" si="14"/>
        <v>0</v>
      </c>
      <c r="I69" s="17">
        <f t="shared" si="16"/>
        <v>0</v>
      </c>
      <c r="J69" s="17">
        <f t="shared" si="17"/>
        <v>0</v>
      </c>
    </row>
    <row r="70" spans="1:10" x14ac:dyDescent="0.35">
      <c r="A70" s="2">
        <v>50</v>
      </c>
      <c r="B70" s="2" t="s">
        <v>75</v>
      </c>
      <c r="C70" s="2">
        <f>VLOOKUP(A70,'01.01.2020'!$A$1:$G$115,6,FALSE)</f>
        <v>533</v>
      </c>
      <c r="D70" s="2">
        <f>VLOOKUP(A70,'28.03.2020'!$A$1:$G$115,6,FALSE)</f>
        <v>1880</v>
      </c>
      <c r="E70" s="2">
        <f>VLOOKUP(A70,Entradas!$J$5:$K$64,2,FALSE)</f>
        <v>2000</v>
      </c>
      <c r="F70" s="2">
        <f t="shared" si="15"/>
        <v>653</v>
      </c>
      <c r="G70" s="14">
        <f>VLOOKUP(A70,PU!$A$1:$H$121,4,FALSE)</f>
        <v>0.73210000000000008</v>
      </c>
      <c r="H70" s="16">
        <f t="shared" si="14"/>
        <v>13.920881500000002</v>
      </c>
      <c r="I70" s="17">
        <f t="shared" si="16"/>
        <v>26171.257220000003</v>
      </c>
      <c r="J70" s="17">
        <f t="shared" si="17"/>
        <v>9090.3356195000015</v>
      </c>
    </row>
    <row r="71" spans="1:10" x14ac:dyDescent="0.35">
      <c r="A71" s="2">
        <v>51</v>
      </c>
      <c r="B71" s="2" t="s">
        <v>76</v>
      </c>
      <c r="C71" s="2">
        <f>VLOOKUP(A71,'01.01.2020'!$A$1:$G$115,6,FALSE)</f>
        <v>130</v>
      </c>
      <c r="D71" s="2">
        <f>VLOOKUP(A71,'28.03.2020'!$A$1:$G$115,6,FALSE)</f>
        <v>130</v>
      </c>
      <c r="F71" s="2">
        <f t="shared" si="15"/>
        <v>0</v>
      </c>
      <c r="G71" s="14">
        <f>VLOOKUP(A71,PU!$A$1:$H$121,4,FALSE)</f>
        <v>3.6</v>
      </c>
      <c r="H71" s="16">
        <f t="shared" si="14"/>
        <v>68.454000000000008</v>
      </c>
      <c r="I71" s="17">
        <f t="shared" si="16"/>
        <v>8899.02</v>
      </c>
      <c r="J71" s="17">
        <f t="shared" si="17"/>
        <v>0</v>
      </c>
    </row>
    <row r="72" spans="1:10" x14ac:dyDescent="0.35">
      <c r="A72" s="2">
        <v>52</v>
      </c>
      <c r="B72" s="2" t="s">
        <v>77</v>
      </c>
      <c r="C72" s="2">
        <f>VLOOKUP(A72,'01.01.2020'!$A$1:$G$115,6,FALSE)</f>
        <v>17</v>
      </c>
      <c r="D72" s="2">
        <f>VLOOKUP(A72,'28.03.2020'!$A$1:$G$115,6,FALSE)</f>
        <v>0</v>
      </c>
      <c r="F72" s="2">
        <f t="shared" si="15"/>
        <v>17</v>
      </c>
      <c r="G72" s="14">
        <f>VLOOKUP(A72,PU!$A$1:$H$121,4,FALSE)</f>
        <v>0</v>
      </c>
      <c r="H72" s="16">
        <f t="shared" si="14"/>
        <v>0</v>
      </c>
      <c r="I72" s="17">
        <f t="shared" si="16"/>
        <v>0</v>
      </c>
      <c r="J72" s="17">
        <f t="shared" si="17"/>
        <v>0</v>
      </c>
    </row>
    <row r="73" spans="1:10" x14ac:dyDescent="0.35">
      <c r="A73" s="2">
        <v>53</v>
      </c>
      <c r="B73" s="2" t="s">
        <v>78</v>
      </c>
      <c r="C73" s="2">
        <f>VLOOKUP(A73,'01.01.2020'!$A$1:$G$115,6,FALSE)</f>
        <v>326</v>
      </c>
      <c r="D73" s="2">
        <f>VLOOKUP(A73,'28.03.2020'!$A$1:$G$115,6,FALSE)</f>
        <v>795</v>
      </c>
      <c r="E73" s="2">
        <f>VLOOKUP(A73,Entradas!$J$5:$K$64,2,FALSE)</f>
        <v>2000</v>
      </c>
      <c r="F73" s="2">
        <f t="shared" si="15"/>
        <v>1531</v>
      </c>
      <c r="G73" s="14">
        <f>VLOOKUP(A73,PU!$A$1:$H$121,4,FALSE)</f>
        <v>0.45</v>
      </c>
      <c r="H73" s="16">
        <f t="shared" si="14"/>
        <v>8.556750000000001</v>
      </c>
      <c r="I73" s="17">
        <f t="shared" si="16"/>
        <v>6802.6162500000009</v>
      </c>
      <c r="J73" s="17">
        <f t="shared" si="17"/>
        <v>13100.384250000001</v>
      </c>
    </row>
    <row r="74" spans="1:10" x14ac:dyDescent="0.35">
      <c r="A74" s="2">
        <v>54</v>
      </c>
      <c r="B74" s="2" t="s">
        <v>79</v>
      </c>
      <c r="C74" s="2">
        <f>VLOOKUP(A74,'01.01.2020'!$A$1:$G$115,6,FALSE)</f>
        <v>0</v>
      </c>
      <c r="D74" s="2">
        <f>VLOOKUP(A74,'28.03.2020'!$A$1:$G$115,6,FALSE)</f>
        <v>0</v>
      </c>
      <c r="F74" s="2">
        <f t="shared" si="15"/>
        <v>0</v>
      </c>
      <c r="G74" s="14">
        <f>VLOOKUP(A74,PU!$A$1:$H$121,4,FALSE)</f>
        <v>558.55000000000007</v>
      </c>
      <c r="H74" s="16">
        <f t="shared" ref="H74" si="18">G74*19.7</f>
        <v>11003.435000000001</v>
      </c>
      <c r="I74" s="17">
        <f t="shared" si="16"/>
        <v>0</v>
      </c>
      <c r="J74" s="17">
        <f t="shared" si="17"/>
        <v>0</v>
      </c>
    </row>
    <row r="75" spans="1:10" x14ac:dyDescent="0.35">
      <c r="A75" s="2">
        <v>55</v>
      </c>
      <c r="B75" s="2" t="s">
        <v>80</v>
      </c>
      <c r="C75" s="2">
        <f>VLOOKUP(A75,'01.01.2020'!$A$1:$G$115,6,FALSE)</f>
        <v>0</v>
      </c>
      <c r="D75" s="2">
        <f>VLOOKUP(A75,'28.03.2020'!$A$1:$G$115,6,FALSE)</f>
        <v>0</v>
      </c>
      <c r="F75" s="2">
        <f t="shared" si="15"/>
        <v>0</v>
      </c>
      <c r="G75" s="14">
        <f>VLOOKUP(A75,PU!$A$1:$H$121,4,FALSE)</f>
        <v>0</v>
      </c>
      <c r="H75" s="16"/>
      <c r="I75" s="17">
        <f t="shared" si="16"/>
        <v>0</v>
      </c>
      <c r="J75" s="17">
        <f t="shared" si="17"/>
        <v>0</v>
      </c>
    </row>
    <row r="76" spans="1:10" x14ac:dyDescent="0.35">
      <c r="A76" s="2">
        <v>56</v>
      </c>
      <c r="B76" s="2" t="s">
        <v>81</v>
      </c>
      <c r="C76" s="2">
        <f>VLOOKUP(A76,'01.01.2020'!$A$1:$G$115,6,FALSE)</f>
        <v>0</v>
      </c>
      <c r="D76" s="2">
        <f>VLOOKUP(A76,'28.03.2020'!$A$1:$G$115,6,FALSE)</f>
        <v>0</v>
      </c>
      <c r="E76" s="2">
        <f>VLOOKUP(A76,Entradas!$J$5:$K$64,2,FALSE)</f>
        <v>10</v>
      </c>
      <c r="F76" s="2">
        <f t="shared" si="15"/>
        <v>10</v>
      </c>
      <c r="G76" s="14">
        <f>VLOOKUP(A76,PU!$A$1:$H$121,4,FALSE)</f>
        <v>310.60000000000002</v>
      </c>
      <c r="H76" s="16">
        <f t="shared" ref="H76:H77" si="19">G76*19.7</f>
        <v>6118.8200000000006</v>
      </c>
      <c r="I76" s="17">
        <f t="shared" si="16"/>
        <v>0</v>
      </c>
      <c r="J76" s="17">
        <f t="shared" si="17"/>
        <v>61188.200000000004</v>
      </c>
    </row>
    <row r="77" spans="1:10" x14ac:dyDescent="0.35">
      <c r="A77" s="2">
        <v>57</v>
      </c>
      <c r="B77" s="2" t="s">
        <v>82</v>
      </c>
      <c r="C77" s="2">
        <f>VLOOKUP(A77,'01.01.2020'!$A$1:$G$115,6,FALSE)</f>
        <v>17</v>
      </c>
      <c r="D77" s="2">
        <f>VLOOKUP(A77,'28.03.2020'!$A$1:$G$115,6,FALSE)</f>
        <v>0</v>
      </c>
      <c r="E77" s="2">
        <f>VLOOKUP(A77,Entradas!$J$5:$K$64,2,FALSE)</f>
        <v>5</v>
      </c>
      <c r="F77" s="2">
        <f t="shared" si="15"/>
        <v>22</v>
      </c>
      <c r="G77" s="14">
        <f>VLOOKUP(A77,PU!$A$1:$H$121,4,FALSE)</f>
        <v>396.73</v>
      </c>
      <c r="H77" s="16">
        <f t="shared" si="19"/>
        <v>7815.5810000000001</v>
      </c>
      <c r="I77" s="17">
        <f t="shared" si="16"/>
        <v>0</v>
      </c>
      <c r="J77" s="17">
        <f t="shared" si="17"/>
        <v>171942.78200000001</v>
      </c>
    </row>
    <row r="78" spans="1:10" x14ac:dyDescent="0.35">
      <c r="A78" s="2">
        <v>58</v>
      </c>
      <c r="B78" s="2" t="s">
        <v>83</v>
      </c>
      <c r="C78" s="2">
        <f>VLOOKUP(A78,'01.01.2020'!$A$1:$G$115,6,FALSE)</f>
        <v>0</v>
      </c>
      <c r="D78" s="2">
        <f>VLOOKUP(A78,'28.03.2020'!$A$1:$G$115,6,FALSE)</f>
        <v>5242</v>
      </c>
      <c r="E78" s="2">
        <f>VLOOKUP(A78,Entradas!$J$5:$K$64,2,FALSE)</f>
        <v>16000</v>
      </c>
      <c r="F78" s="2">
        <f t="shared" si="15"/>
        <v>10758</v>
      </c>
      <c r="G78" s="14">
        <f>VLOOKUP(A78,PU!$A$1:$H$121,4,FALSE)</f>
        <v>0.63030000000000008</v>
      </c>
      <c r="H78" s="16">
        <f>G78*18.97</f>
        <v>11.956791000000001</v>
      </c>
      <c r="I78" s="17">
        <f t="shared" si="16"/>
        <v>62677.498422000004</v>
      </c>
      <c r="J78" s="17">
        <f t="shared" si="17"/>
        <v>128631.15757800001</v>
      </c>
    </row>
    <row r="79" spans="1:10" x14ac:dyDescent="0.35">
      <c r="A79" s="2">
        <v>59</v>
      </c>
      <c r="B79" s="2" t="s">
        <v>84</v>
      </c>
      <c r="C79" s="2">
        <f>VLOOKUP(A79,'01.01.2020'!$A$1:$G$115,6,FALSE)</f>
        <v>3030</v>
      </c>
      <c r="D79" s="2">
        <f>VLOOKUP(A79,'28.03.2020'!$A$1:$G$115,6,FALSE)</f>
        <v>6548</v>
      </c>
      <c r="E79" s="2">
        <f>VLOOKUP(A79,Entradas!$J$5:$K$64,2,FALSE)</f>
        <v>10000</v>
      </c>
      <c r="F79" s="2">
        <f t="shared" si="15"/>
        <v>6482</v>
      </c>
      <c r="G79" s="14">
        <f>VLOOKUP(A79,PU!$A$1:$H$121,4,FALSE)</f>
        <v>0.61020000000000008</v>
      </c>
      <c r="H79" s="16">
        <f>G79*18.97</f>
        <v>11.575494000000001</v>
      </c>
      <c r="I79" s="17">
        <f t="shared" si="16"/>
        <v>75796.334712000011</v>
      </c>
      <c r="J79" s="17">
        <f t="shared" si="17"/>
        <v>75032.352108000006</v>
      </c>
    </row>
    <row r="80" spans="1:10" x14ac:dyDescent="0.35">
      <c r="A80" s="2">
        <v>6</v>
      </c>
      <c r="B80" s="2" t="s">
        <v>85</v>
      </c>
      <c r="C80" s="2">
        <f>VLOOKUP(A80,'01.01.2020'!$A$1:$G$115,6,FALSE)</f>
        <v>798</v>
      </c>
      <c r="D80" s="2">
        <f>VLOOKUP(A80,'28.03.2020'!$A$1:$G$115,6,FALSE)</f>
        <v>335</v>
      </c>
      <c r="F80" s="2">
        <f t="shared" si="15"/>
        <v>463</v>
      </c>
      <c r="G80" s="14">
        <f>VLOOKUP(A80,PU!$A$1:$H$121,4,FALSE)</f>
        <v>100</v>
      </c>
      <c r="H80" s="16">
        <f>G80*19.5</f>
        <v>1950</v>
      </c>
      <c r="I80" s="17">
        <f t="shared" si="16"/>
        <v>653250</v>
      </c>
      <c r="J80" s="17">
        <f t="shared" si="17"/>
        <v>902850</v>
      </c>
    </row>
    <row r="81" spans="1:10" x14ac:dyDescent="0.35">
      <c r="A81" s="2">
        <v>60</v>
      </c>
      <c r="B81" s="2" t="s">
        <v>86</v>
      </c>
      <c r="C81" s="2">
        <f>VLOOKUP(A81,'01.01.2020'!$A$1:$G$115,6,FALSE)</f>
        <v>0</v>
      </c>
      <c r="D81" s="2">
        <f>VLOOKUP(A81,'28.03.2020'!$A$1:$G$115,6,FALSE)</f>
        <v>1106</v>
      </c>
      <c r="E81" s="2">
        <f>VLOOKUP(A81,Entradas!$J$5:$K$64,2,FALSE)</f>
        <v>16000</v>
      </c>
      <c r="F81" s="2">
        <f t="shared" si="15"/>
        <v>14894</v>
      </c>
      <c r="G81" s="14">
        <f>VLOOKUP(A81,PU!$A$1:$H$121,4,FALSE)</f>
        <v>0.43880000000000002</v>
      </c>
      <c r="H81" s="16">
        <f>G81*18.97</f>
        <v>8.3240359999999995</v>
      </c>
      <c r="I81" s="17">
        <f t="shared" si="16"/>
        <v>9206.3838159999996</v>
      </c>
      <c r="J81" s="17">
        <f t="shared" si="17"/>
        <v>123978.192184</v>
      </c>
    </row>
    <row r="82" spans="1:10" x14ac:dyDescent="0.35">
      <c r="A82" s="2">
        <v>61</v>
      </c>
      <c r="B82" s="2" t="s">
        <v>87</v>
      </c>
      <c r="C82" s="2">
        <f>VLOOKUP(A82,'01.01.2020'!$A$1:$G$115,6,FALSE)</f>
        <v>20</v>
      </c>
      <c r="D82" s="2">
        <f>VLOOKUP(A82,'28.03.2020'!$A$1:$G$115,6,FALSE)</f>
        <v>10</v>
      </c>
      <c r="E82" s="2">
        <f>VLOOKUP(A82,Entradas!$J$5:$K$64,2,FALSE)</f>
        <v>10000</v>
      </c>
      <c r="F82" s="2">
        <f t="shared" si="15"/>
        <v>10010</v>
      </c>
      <c r="G82" s="14">
        <f>VLOOKUP(A82,PU!$A$1:$H$121,4,FALSE)</f>
        <v>0.42159999999999997</v>
      </c>
      <c r="H82" s="16">
        <f>G82*18.97</f>
        <v>7.9977519999999993</v>
      </c>
      <c r="I82" s="17">
        <f t="shared" si="16"/>
        <v>79.977519999999998</v>
      </c>
      <c r="J82" s="17">
        <f t="shared" si="17"/>
        <v>80057.49751999999</v>
      </c>
    </row>
    <row r="83" spans="1:10" x14ac:dyDescent="0.35">
      <c r="A83" s="2">
        <v>62</v>
      </c>
      <c r="B83" s="2" t="s">
        <v>88</v>
      </c>
      <c r="C83" s="2">
        <f>VLOOKUP(A83,'01.01.2020'!$A$1:$G$115,6,FALSE)</f>
        <v>1650</v>
      </c>
      <c r="D83" s="2">
        <f>VLOOKUP(A83,'28.03.2020'!$A$1:$G$115,6,FALSE)</f>
        <v>8111</v>
      </c>
      <c r="E83" s="2">
        <f>VLOOKUP(A83,Entradas!$J$5:$K$64,2,FALSE)</f>
        <v>9000</v>
      </c>
      <c r="F83" s="2">
        <f t="shared" si="15"/>
        <v>2539</v>
      </c>
      <c r="G83" s="14">
        <f>VLOOKUP(A83,PU!$A$1:$H$121,4,FALSE)</f>
        <v>0.5</v>
      </c>
      <c r="H83" s="16">
        <f t="shared" ref="H83:H86" si="20">G83*19.221</f>
        <v>9.6105</v>
      </c>
      <c r="I83" s="17">
        <f t="shared" si="16"/>
        <v>77950.765499999994</v>
      </c>
      <c r="J83" s="17">
        <f t="shared" si="17"/>
        <v>24401.059499999999</v>
      </c>
    </row>
    <row r="84" spans="1:10" x14ac:dyDescent="0.35">
      <c r="A84" s="2">
        <v>63</v>
      </c>
      <c r="B84" s="2" t="s">
        <v>89</v>
      </c>
      <c r="C84" s="2">
        <f>VLOOKUP(A84,'01.01.2020'!$A$1:$G$115,6,FALSE)</f>
        <v>0</v>
      </c>
      <c r="D84" s="2">
        <f>VLOOKUP(A84,'28.03.2020'!$A$1:$G$115,6,FALSE)</f>
        <v>27</v>
      </c>
      <c r="E84" s="2">
        <f>VLOOKUP(A84,Entradas!$J$5:$K$64,2,FALSE)</f>
        <v>30</v>
      </c>
      <c r="F84" s="2">
        <f t="shared" si="15"/>
        <v>3</v>
      </c>
      <c r="G84" s="14">
        <f>VLOOKUP(A84,PU!$A$1:$H$121,4,FALSE)</f>
        <v>31.48</v>
      </c>
      <c r="H84" s="16">
        <f t="shared" si="20"/>
        <v>605.07708000000002</v>
      </c>
      <c r="I84" s="17">
        <f t="shared" si="16"/>
        <v>16337.081160000002</v>
      </c>
      <c r="J84" s="17">
        <f t="shared" si="17"/>
        <v>1815.2312400000001</v>
      </c>
    </row>
    <row r="85" spans="1:10" x14ac:dyDescent="0.35">
      <c r="A85" s="2">
        <v>64</v>
      </c>
      <c r="B85" s="2" t="s">
        <v>90</v>
      </c>
      <c r="C85" s="2">
        <f>VLOOKUP(A85,'01.01.2020'!$A$1:$G$115,6,FALSE)</f>
        <v>68</v>
      </c>
      <c r="D85" s="2">
        <f>VLOOKUP(A85,'28.03.2020'!$A$1:$G$115,6,FALSE)</f>
        <v>64</v>
      </c>
      <c r="F85" s="2">
        <f t="shared" si="15"/>
        <v>4</v>
      </c>
      <c r="G85" s="14">
        <f>VLOOKUP(A85,PU!$A$1:$H$121,4,FALSE)</f>
        <v>0</v>
      </c>
      <c r="H85" s="16">
        <f t="shared" si="20"/>
        <v>0</v>
      </c>
      <c r="I85" s="17">
        <f t="shared" si="16"/>
        <v>0</v>
      </c>
      <c r="J85" s="17">
        <f t="shared" si="17"/>
        <v>0</v>
      </c>
    </row>
    <row r="86" spans="1:10" x14ac:dyDescent="0.35">
      <c r="A86" s="2">
        <v>65</v>
      </c>
      <c r="B86" s="2" t="s">
        <v>91</v>
      </c>
      <c r="C86" s="2">
        <f>VLOOKUP(A86,'01.01.2020'!$A$1:$G$115,6,FALSE)</f>
        <v>12</v>
      </c>
      <c r="D86" s="2">
        <f>VLOOKUP(A86,'28.03.2020'!$A$1:$G$115,6,FALSE)</f>
        <v>71</v>
      </c>
      <c r="E86" s="2">
        <f>VLOOKUP(A86,Entradas!$J$5:$K$64,2,FALSE)</f>
        <v>140</v>
      </c>
      <c r="F86" s="2">
        <f t="shared" si="15"/>
        <v>81</v>
      </c>
      <c r="G86" s="14">
        <f>VLOOKUP(A86,PU!$A$1:$H$121,4,FALSE)</f>
        <v>20.02</v>
      </c>
      <c r="H86" s="16">
        <f t="shared" si="20"/>
        <v>384.80441999999999</v>
      </c>
      <c r="I86" s="17">
        <f t="shared" si="16"/>
        <v>27321.113819999999</v>
      </c>
      <c r="J86" s="17">
        <f t="shared" si="17"/>
        <v>31169.158019999999</v>
      </c>
    </row>
    <row r="87" spans="1:10" x14ac:dyDescent="0.35">
      <c r="A87" s="2">
        <v>66</v>
      </c>
      <c r="B87" s="2" t="s">
        <v>92</v>
      </c>
      <c r="C87" s="2">
        <f>VLOOKUP(A87,'01.01.2020'!$A$1:$G$115,6,FALSE)</f>
        <v>63</v>
      </c>
      <c r="D87" s="2">
        <f>VLOOKUP(A87,'28.03.2020'!$A$1:$G$115,6,FALSE)</f>
        <v>533</v>
      </c>
      <c r="E87" s="2">
        <f>VLOOKUP(A87,Entradas!$J$5:$K$64,2,FALSE)</f>
        <v>640</v>
      </c>
      <c r="F87" s="2">
        <f t="shared" si="15"/>
        <v>170</v>
      </c>
      <c r="G87" s="14">
        <f>VLOOKUP(A87,PU!$A$1:$H$121,4,FALSE)</f>
        <v>6.27</v>
      </c>
      <c r="H87" s="16">
        <f>G87*19.221</f>
        <v>120.51566999999999</v>
      </c>
      <c r="I87" s="17">
        <f t="shared" si="16"/>
        <v>64234.852109999993</v>
      </c>
      <c r="J87" s="17">
        <f t="shared" si="17"/>
        <v>20487.663899999996</v>
      </c>
    </row>
    <row r="88" spans="1:10" x14ac:dyDescent="0.35">
      <c r="A88" s="2">
        <v>67</v>
      </c>
      <c r="B88" s="2" t="s">
        <v>93</v>
      </c>
      <c r="C88" s="2">
        <f>VLOOKUP(A88,'01.01.2020'!$A$1:$G$115,6,FALSE)</f>
        <v>0</v>
      </c>
      <c r="D88" s="2">
        <f>VLOOKUP(A88,'28.03.2020'!$A$1:$G$115,6,FALSE)</f>
        <v>0</v>
      </c>
      <c r="F88" s="2">
        <f t="shared" si="15"/>
        <v>0</v>
      </c>
      <c r="G88" s="14">
        <f>VLOOKUP(A88,PU!$A$1:$H$121,4,FALSE)</f>
        <v>6.91</v>
      </c>
      <c r="H88" s="16">
        <f>G88*19.221</f>
        <v>132.81711000000001</v>
      </c>
      <c r="I88" s="17">
        <f t="shared" si="16"/>
        <v>0</v>
      </c>
      <c r="J88" s="17">
        <f t="shared" si="17"/>
        <v>0</v>
      </c>
    </row>
    <row r="89" spans="1:10" x14ac:dyDescent="0.35">
      <c r="A89" s="2">
        <v>68</v>
      </c>
      <c r="B89" s="2" t="s">
        <v>94</v>
      </c>
      <c r="C89" s="2">
        <f>VLOOKUP(A89,'01.01.2020'!$A$1:$G$115,6,FALSE)</f>
        <v>3</v>
      </c>
      <c r="D89" s="2">
        <f>VLOOKUP(A89,'28.03.2020'!$A$1:$G$115,6,FALSE)</f>
        <v>184</v>
      </c>
      <c r="E89" s="2">
        <f>VLOOKUP(A89,Entradas!$J$5:$K$64,2,FALSE)</f>
        <v>200</v>
      </c>
      <c r="F89" s="2">
        <f t="shared" si="15"/>
        <v>19</v>
      </c>
      <c r="G89" s="14">
        <f>VLOOKUP(A89,PU!$A$1:$H$121,4,FALSE)</f>
        <v>6.91</v>
      </c>
      <c r="H89" s="16">
        <f>G89*19.221</f>
        <v>132.81711000000001</v>
      </c>
      <c r="I89" s="17">
        <f t="shared" si="16"/>
        <v>24438.348240000003</v>
      </c>
      <c r="J89" s="17">
        <f t="shared" si="17"/>
        <v>2523.5250900000001</v>
      </c>
    </row>
    <row r="90" spans="1:10" x14ac:dyDescent="0.35">
      <c r="A90" s="2">
        <v>69</v>
      </c>
      <c r="B90" s="2" t="s">
        <v>95</v>
      </c>
      <c r="C90" s="2">
        <f>VLOOKUP(A90,'01.01.2020'!$A$1:$G$115,6,FALSE)</f>
        <v>83</v>
      </c>
      <c r="D90" s="2">
        <f>VLOOKUP(A90,'28.03.2020'!$A$1:$G$115,6,FALSE)</f>
        <v>1395</v>
      </c>
      <c r="E90" s="2">
        <f>VLOOKUP(A90,Entradas!$J$5:$K$64,2,FALSE)</f>
        <v>1500</v>
      </c>
      <c r="F90" s="2">
        <f t="shared" si="15"/>
        <v>188</v>
      </c>
      <c r="G90" s="14">
        <f>VLOOKUP(A90,PU!$A$1:$H$121,4,FALSE)</f>
        <v>2.52</v>
      </c>
      <c r="H90" s="16">
        <f>G90*19.221</f>
        <v>48.436920000000001</v>
      </c>
      <c r="I90" s="17">
        <f t="shared" si="16"/>
        <v>67569.503400000001</v>
      </c>
      <c r="J90" s="17">
        <f t="shared" si="17"/>
        <v>9106.1409600000006</v>
      </c>
    </row>
    <row r="91" spans="1:10" x14ac:dyDescent="0.35">
      <c r="A91" s="2">
        <v>7</v>
      </c>
      <c r="B91" s="2" t="s">
        <v>96</v>
      </c>
      <c r="C91" s="2">
        <f>VLOOKUP(A91,'01.01.2020'!$A$1:$G$115,6,FALSE)</f>
        <v>529</v>
      </c>
      <c r="D91" s="2">
        <f>VLOOKUP(A91,'28.03.2020'!$A$1:$G$115,6,FALSE)</f>
        <v>54</v>
      </c>
      <c r="F91" s="2">
        <f t="shared" si="15"/>
        <v>475</v>
      </c>
      <c r="G91" s="14">
        <f>VLOOKUP(A91,PU!$A$1:$H$121,4,FALSE)</f>
        <v>89.5</v>
      </c>
      <c r="H91" s="16">
        <f>G91*19.5</f>
        <v>1745.25</v>
      </c>
      <c r="I91" s="17">
        <f t="shared" si="16"/>
        <v>94243.5</v>
      </c>
      <c r="J91" s="17">
        <f t="shared" si="17"/>
        <v>828993.75</v>
      </c>
    </row>
    <row r="92" spans="1:10" x14ac:dyDescent="0.35">
      <c r="A92" s="2">
        <v>70</v>
      </c>
      <c r="B92" s="2" t="s">
        <v>97</v>
      </c>
      <c r="C92" s="2">
        <f>VLOOKUP(A92,'01.01.2020'!$A$1:$G$115,6,FALSE)</f>
        <v>0</v>
      </c>
      <c r="D92" s="2">
        <f>VLOOKUP(A92,'28.03.2020'!$A$1:$G$115,6,FALSE)</f>
        <v>0</v>
      </c>
      <c r="F92" s="2">
        <f t="shared" si="15"/>
        <v>0</v>
      </c>
      <c r="G92" s="14">
        <f>VLOOKUP(A92,PU!$A$1:$H$121,4,FALSE)</f>
        <v>0</v>
      </c>
      <c r="H92" s="16"/>
      <c r="I92" s="17">
        <f t="shared" si="16"/>
        <v>0</v>
      </c>
      <c r="J92" s="17">
        <f t="shared" si="17"/>
        <v>0</v>
      </c>
    </row>
    <row r="93" spans="1:10" x14ac:dyDescent="0.35">
      <c r="A93" s="2">
        <v>71</v>
      </c>
      <c r="B93" s="2" t="s">
        <v>98</v>
      </c>
      <c r="C93" s="2">
        <f>VLOOKUP(A93,'01.01.2020'!$A$1:$G$115,6,FALSE)</f>
        <v>0</v>
      </c>
      <c r="D93" s="2">
        <f>VLOOKUP(A93,'28.03.2020'!$A$1:$G$115,6,FALSE)</f>
        <v>0</v>
      </c>
      <c r="E93" s="13">
        <v>0</v>
      </c>
      <c r="F93" s="13">
        <f t="shared" si="15"/>
        <v>0</v>
      </c>
      <c r="G93" s="14">
        <f>VLOOKUP(A93,PU!$A$1:$H$121,4,FALSE)</f>
        <v>1</v>
      </c>
      <c r="H93" s="16">
        <f t="shared" ref="H93" si="21">G93*19.7</f>
        <v>19.7</v>
      </c>
      <c r="I93" s="17">
        <f t="shared" si="16"/>
        <v>0</v>
      </c>
      <c r="J93" s="17">
        <f t="shared" si="17"/>
        <v>0</v>
      </c>
    </row>
    <row r="94" spans="1:10" x14ac:dyDescent="0.35">
      <c r="A94" s="2">
        <v>72</v>
      </c>
      <c r="B94" s="2" t="s">
        <v>99</v>
      </c>
      <c r="C94" s="2">
        <f>VLOOKUP(A94,'01.01.2020'!$A$1:$G$115,6,FALSE)</f>
        <v>0</v>
      </c>
      <c r="D94" s="2">
        <f>VLOOKUP(A94,'28.03.2020'!$A$1:$G$115,6,FALSE)</f>
        <v>255</v>
      </c>
      <c r="E94" s="2">
        <f>VLOOKUP(A94,Entradas!$J$5:$K$64,2,FALSE)</f>
        <v>270</v>
      </c>
      <c r="F94" s="2">
        <f t="shared" si="15"/>
        <v>15</v>
      </c>
      <c r="G94" s="14">
        <f>VLOOKUP(A94,PU!$A$1:$H$121,4,FALSE)</f>
        <v>5.2796000000000003</v>
      </c>
      <c r="H94" s="16">
        <f>G94*19.221</f>
        <v>101.47919160000001</v>
      </c>
      <c r="I94" s="17">
        <f t="shared" si="16"/>
        <v>25877.193858000002</v>
      </c>
      <c r="J94" s="17">
        <f t="shared" si="17"/>
        <v>1522.1878740000002</v>
      </c>
    </row>
    <row r="95" spans="1:10" x14ac:dyDescent="0.35">
      <c r="A95" s="2">
        <v>73</v>
      </c>
      <c r="B95" s="2" t="s">
        <v>100</v>
      </c>
      <c r="C95" s="2">
        <f>VLOOKUP(A95,'01.01.2020'!$A$1:$G$115,6,FALSE)</f>
        <v>54</v>
      </c>
      <c r="D95" s="2">
        <f>VLOOKUP(A95,'28.03.2020'!$A$1:$G$115,6,FALSE)</f>
        <v>104</v>
      </c>
      <c r="E95" s="2">
        <f>VLOOKUP(A95,Entradas!$J$5:$K$64,2,FALSE)</f>
        <v>90</v>
      </c>
      <c r="F95" s="2">
        <f t="shared" si="15"/>
        <v>40</v>
      </c>
      <c r="G95" s="14">
        <f>VLOOKUP(A95,PU!$A$1:$H$121,4,FALSE)</f>
        <v>9.8564000000000007</v>
      </c>
      <c r="H95" s="16">
        <f t="shared" ref="H95:H98" si="22">G95*19.221</f>
        <v>189.44986440000002</v>
      </c>
      <c r="I95" s="17">
        <f t="shared" si="16"/>
        <v>19702.785897600002</v>
      </c>
      <c r="J95" s="17">
        <f t="shared" si="17"/>
        <v>7577.994576000001</v>
      </c>
    </row>
    <row r="96" spans="1:10" x14ac:dyDescent="0.35">
      <c r="A96" s="2">
        <v>74</v>
      </c>
      <c r="B96" s="2" t="s">
        <v>101</v>
      </c>
      <c r="C96" s="2">
        <f>VLOOKUP(A96,'01.01.2020'!$A$1:$G$115,6,FALSE)</f>
        <v>11</v>
      </c>
      <c r="D96" s="2">
        <f>VLOOKUP(A96,'28.03.2020'!$A$1:$G$115,6,FALSE)</f>
        <v>19</v>
      </c>
      <c r="E96" s="2">
        <f>VLOOKUP(A96,Entradas!$J$5:$K$64,2,FALSE)</f>
        <v>30</v>
      </c>
      <c r="F96" s="2">
        <f t="shared" si="15"/>
        <v>22</v>
      </c>
      <c r="G96" s="14">
        <f>VLOOKUP(A96,PU!$A$1:$H$121,4,FALSE)</f>
        <v>13.6891</v>
      </c>
      <c r="H96" s="16">
        <f t="shared" si="22"/>
        <v>263.11819109999999</v>
      </c>
      <c r="I96" s="17">
        <f t="shared" si="16"/>
        <v>4999.2456308999999</v>
      </c>
      <c r="J96" s="17">
        <f t="shared" si="17"/>
        <v>5788.6002042</v>
      </c>
    </row>
    <row r="97" spans="1:10" x14ac:dyDescent="0.35">
      <c r="A97" s="2">
        <v>75</v>
      </c>
      <c r="B97" s="2" t="s">
        <v>102</v>
      </c>
      <c r="C97" s="2">
        <f>VLOOKUP(A97,'01.01.2020'!$A$1:$G$115,6,FALSE)</f>
        <v>25</v>
      </c>
      <c r="D97" s="2">
        <f>VLOOKUP(A97,'28.03.2020'!$A$1:$G$115,6,FALSE)</f>
        <v>54</v>
      </c>
      <c r="E97" s="2">
        <f>VLOOKUP(A97,Entradas!$J$5:$K$64,2,FALSE)</f>
        <v>80</v>
      </c>
      <c r="F97" s="2">
        <f t="shared" si="15"/>
        <v>51</v>
      </c>
      <c r="G97" s="14">
        <f>VLOOKUP(A97,PU!$A$1:$H$121,4,FALSE)</f>
        <v>7.3500000000000014</v>
      </c>
      <c r="H97" s="16">
        <f t="shared" si="22"/>
        <v>141.27435000000003</v>
      </c>
      <c r="I97" s="17">
        <f t="shared" si="16"/>
        <v>7628.8149000000012</v>
      </c>
      <c r="J97" s="17">
        <f t="shared" si="17"/>
        <v>7204.9918500000013</v>
      </c>
    </row>
    <row r="98" spans="1:10" x14ac:dyDescent="0.35">
      <c r="A98" s="2">
        <v>76</v>
      </c>
      <c r="B98" s="2" t="s">
        <v>103</v>
      </c>
      <c r="C98" s="2">
        <f>VLOOKUP(A98,'01.01.2020'!$A$1:$G$115,6,FALSE)</f>
        <v>0</v>
      </c>
      <c r="D98" s="2">
        <f>VLOOKUP(A98,'28.03.2020'!$A$1:$G$115,6,FALSE)</f>
        <v>136</v>
      </c>
      <c r="E98" s="2">
        <f>VLOOKUP(A98,Entradas!$J$5:$K$64,2,FALSE)</f>
        <v>160</v>
      </c>
      <c r="F98" s="2">
        <f t="shared" si="15"/>
        <v>24</v>
      </c>
      <c r="G98" s="14">
        <f>VLOOKUP(A98,PU!$A$1:$H$121,4,FALSE)</f>
        <v>6.91</v>
      </c>
      <c r="H98" s="16">
        <f t="shared" si="22"/>
        <v>132.81711000000001</v>
      </c>
      <c r="I98" s="17">
        <f t="shared" si="16"/>
        <v>18063.126960000001</v>
      </c>
      <c r="J98" s="17">
        <f t="shared" si="17"/>
        <v>3187.6106400000003</v>
      </c>
    </row>
    <row r="99" spans="1:10" x14ac:dyDescent="0.35">
      <c r="A99" s="2">
        <v>77</v>
      </c>
      <c r="B99" s="2" t="s">
        <v>104</v>
      </c>
      <c r="C99" s="2">
        <f>VLOOKUP(A99,'01.01.2020'!$A$1:$G$115,6,FALSE)</f>
        <v>0</v>
      </c>
      <c r="D99" s="2">
        <f>VLOOKUP(A99,'28.03.2020'!$A$1:$G$115,6,FALSE)</f>
        <v>0</v>
      </c>
      <c r="F99" s="2">
        <f t="shared" si="15"/>
        <v>0</v>
      </c>
      <c r="G99" s="14">
        <f>VLOOKUP(A99,PU!$A$1:$H$121,4,FALSE)</f>
        <v>0</v>
      </c>
      <c r="H99" s="16">
        <f t="shared" ref="H99:H106" si="23">G99*19.7</f>
        <v>0</v>
      </c>
      <c r="I99" s="17">
        <f t="shared" si="16"/>
        <v>0</v>
      </c>
      <c r="J99" s="17">
        <f t="shared" si="17"/>
        <v>0</v>
      </c>
    </row>
    <row r="100" spans="1:10" x14ac:dyDescent="0.35">
      <c r="A100" s="2">
        <v>78</v>
      </c>
      <c r="B100" s="2" t="s">
        <v>105</v>
      </c>
      <c r="C100" s="2">
        <f>VLOOKUP(A100,'01.01.2020'!$A$1:$G$115,6,FALSE)</f>
        <v>0</v>
      </c>
      <c r="D100" s="2">
        <f>VLOOKUP(A100,'28.03.2020'!$A$1:$G$115,6,FALSE)</f>
        <v>0</v>
      </c>
      <c r="F100" s="2">
        <f t="shared" si="15"/>
        <v>0</v>
      </c>
      <c r="G100" s="14">
        <f>VLOOKUP(A100,PU!$A$1:$H$121,4,FALSE)</f>
        <v>0</v>
      </c>
      <c r="H100" s="16">
        <f t="shared" ref="H100" si="24">G100*19.7</f>
        <v>0</v>
      </c>
      <c r="I100" s="17">
        <f t="shared" si="16"/>
        <v>0</v>
      </c>
      <c r="J100" s="17">
        <f t="shared" si="17"/>
        <v>0</v>
      </c>
    </row>
    <row r="101" spans="1:10" x14ac:dyDescent="0.35">
      <c r="A101" s="2">
        <v>79</v>
      </c>
      <c r="B101" s="2" t="s">
        <v>106</v>
      </c>
      <c r="C101" s="2">
        <f>VLOOKUP(A101,'01.01.2020'!$A$1:$G$115,6,FALSE)</f>
        <v>0</v>
      </c>
      <c r="D101" s="2">
        <f>VLOOKUP(A101,'28.03.2020'!$A$1:$G$115,6,FALSE)</f>
        <v>0</v>
      </c>
      <c r="F101" s="2">
        <f t="shared" si="15"/>
        <v>0</v>
      </c>
      <c r="G101" s="14">
        <f>VLOOKUP(A101,PU!$A$1:$H$121,4,FALSE)</f>
        <v>0</v>
      </c>
      <c r="H101" s="16">
        <f t="shared" si="23"/>
        <v>0</v>
      </c>
      <c r="I101" s="17">
        <f t="shared" si="16"/>
        <v>0</v>
      </c>
      <c r="J101" s="17">
        <f t="shared" si="17"/>
        <v>0</v>
      </c>
    </row>
    <row r="102" spans="1:10" x14ac:dyDescent="0.35">
      <c r="A102" s="2">
        <v>8</v>
      </c>
      <c r="B102" s="2" t="s">
        <v>107</v>
      </c>
      <c r="C102" s="2">
        <f>VLOOKUP(A102,'01.01.2020'!$A$1:$G$115,6,FALSE)</f>
        <v>0</v>
      </c>
      <c r="D102" s="2">
        <f>VLOOKUP(A102,'28.03.2020'!$A$1:$G$115,6,FALSE)</f>
        <v>0</v>
      </c>
      <c r="E102" s="2">
        <f>VLOOKUP(A102,Entradas!$J$5:$K$64,2,FALSE)</f>
        <v>10</v>
      </c>
      <c r="F102" s="2">
        <f t="shared" si="15"/>
        <v>10</v>
      </c>
      <c r="G102" s="14">
        <f>VLOOKUP(A102,PU!$A$1:$H$121,4,FALSE)</f>
        <v>856.1</v>
      </c>
      <c r="H102" s="16">
        <f t="shared" si="23"/>
        <v>16865.169999999998</v>
      </c>
      <c r="I102" s="17">
        <f t="shared" si="16"/>
        <v>0</v>
      </c>
      <c r="J102" s="17">
        <f t="shared" si="17"/>
        <v>168651.69999999998</v>
      </c>
    </row>
    <row r="103" spans="1:10" x14ac:dyDescent="0.35">
      <c r="A103" s="2">
        <v>80</v>
      </c>
      <c r="B103" s="2" t="s">
        <v>108</v>
      </c>
      <c r="C103" s="2">
        <f>VLOOKUP(A103,'01.01.2020'!$A$1:$G$115,6,FALSE)</f>
        <v>0</v>
      </c>
      <c r="D103" s="2">
        <f>VLOOKUP(A103,'28.03.2020'!$A$1:$G$115,6,FALSE)</f>
        <v>0</v>
      </c>
      <c r="E103" s="2">
        <f>VLOOKUP(A103,Entradas!$J$5:$K$64,2,FALSE)</f>
        <v>10</v>
      </c>
      <c r="F103" s="2">
        <f t="shared" si="15"/>
        <v>10</v>
      </c>
      <c r="G103" s="14">
        <f>VLOOKUP(A103,PU!$A$1:$H$121,4,FALSE)</f>
        <v>396.76</v>
      </c>
      <c r="H103" s="16">
        <f t="shared" si="23"/>
        <v>7816.1719999999996</v>
      </c>
      <c r="I103" s="17">
        <f t="shared" si="16"/>
        <v>0</v>
      </c>
      <c r="J103" s="17">
        <f t="shared" si="17"/>
        <v>78161.72</v>
      </c>
    </row>
    <row r="104" spans="1:10" x14ac:dyDescent="0.35">
      <c r="A104" s="2">
        <v>81</v>
      </c>
      <c r="B104" s="2" t="s">
        <v>109</v>
      </c>
      <c r="C104" s="2">
        <f>VLOOKUP(A104,'01.01.2020'!$A$1:$G$115,6,FALSE)</f>
        <v>0</v>
      </c>
      <c r="D104" s="2">
        <f>VLOOKUP(A104,'28.03.2020'!$A$1:$G$115,6,FALSE)</f>
        <v>0</v>
      </c>
      <c r="F104" s="2">
        <f t="shared" si="15"/>
        <v>0</v>
      </c>
      <c r="G104" s="14">
        <f>VLOOKUP(A104,PU!$A$1:$H$121,4,FALSE)</f>
        <v>0</v>
      </c>
      <c r="H104" s="16">
        <f t="shared" si="23"/>
        <v>0</v>
      </c>
      <c r="I104" s="17">
        <f t="shared" si="16"/>
        <v>0</v>
      </c>
      <c r="J104" s="17">
        <f t="shared" si="17"/>
        <v>0</v>
      </c>
    </row>
    <row r="105" spans="1:10" x14ac:dyDescent="0.35">
      <c r="A105" s="2">
        <v>82</v>
      </c>
      <c r="B105" s="2" t="s">
        <v>110</v>
      </c>
      <c r="C105" s="2">
        <f>VLOOKUP(A105,'01.01.2020'!$A$1:$G$115,6,FALSE)</f>
        <v>0</v>
      </c>
      <c r="D105" s="2">
        <f>VLOOKUP(A105,'28.03.2020'!$A$1:$G$115,6,FALSE)</f>
        <v>0</v>
      </c>
      <c r="E105" s="2">
        <f>VLOOKUP(A105,Entradas!$J$5:$K$64,2,FALSE)</f>
        <v>12</v>
      </c>
      <c r="F105" s="2">
        <f t="shared" si="15"/>
        <v>12</v>
      </c>
      <c r="G105" s="14">
        <f>VLOOKUP(A105,PU!$A$1:$H$121,4,FALSE)</f>
        <v>428.05</v>
      </c>
      <c r="H105" s="16">
        <f t="shared" si="23"/>
        <v>8432.5849999999991</v>
      </c>
      <c r="I105" s="17">
        <f t="shared" si="16"/>
        <v>0</v>
      </c>
      <c r="J105" s="17">
        <f t="shared" si="17"/>
        <v>101191.01999999999</v>
      </c>
    </row>
    <row r="106" spans="1:10" x14ac:dyDescent="0.35">
      <c r="A106" s="2">
        <v>83</v>
      </c>
      <c r="B106" s="2" t="s">
        <v>111</v>
      </c>
      <c r="C106" s="2">
        <f>VLOOKUP(A106,'01.01.2020'!$A$1:$G$115,6,FALSE)</f>
        <v>0</v>
      </c>
      <c r="D106" s="2">
        <f>VLOOKUP(A106,'28.03.2020'!$A$1:$G$115,6,FALSE)</f>
        <v>0</v>
      </c>
      <c r="E106" s="2">
        <f>VLOOKUP(A106,Entradas!$J$5:$K$64,2,FALSE)</f>
        <v>20</v>
      </c>
      <c r="F106" s="2">
        <f t="shared" si="15"/>
        <v>20</v>
      </c>
      <c r="G106" s="14">
        <f>VLOOKUP(A106,PU!$A$1:$H$121,4,FALSE)</f>
        <v>464.59</v>
      </c>
      <c r="H106" s="16">
        <f t="shared" si="23"/>
        <v>9152.4229999999989</v>
      </c>
      <c r="I106" s="17">
        <f t="shared" si="16"/>
        <v>0</v>
      </c>
      <c r="J106" s="17">
        <f t="shared" si="17"/>
        <v>183048.45999999996</v>
      </c>
    </row>
    <row r="107" spans="1:10" x14ac:dyDescent="0.35">
      <c r="A107" s="2">
        <v>84</v>
      </c>
      <c r="B107" s="2" t="s">
        <v>112</v>
      </c>
      <c r="C107" s="2">
        <f>VLOOKUP(A107,'01.01.2020'!$A$1:$G$115,6,FALSE)</f>
        <v>0</v>
      </c>
      <c r="D107" s="2">
        <f>VLOOKUP(A107,'28.03.2020'!$A$1:$G$115,6,FALSE)</f>
        <v>11</v>
      </c>
      <c r="E107" s="2">
        <v>11</v>
      </c>
      <c r="F107" s="2">
        <f t="shared" si="15"/>
        <v>0</v>
      </c>
      <c r="G107" s="14">
        <f>VLOOKUP(A107,PU!$A$1:$H$121,4,FALSE)</f>
        <v>0</v>
      </c>
      <c r="H107" s="16"/>
      <c r="I107" s="17">
        <f t="shared" si="16"/>
        <v>0</v>
      </c>
      <c r="J107" s="17">
        <f t="shared" si="17"/>
        <v>0</v>
      </c>
    </row>
    <row r="108" spans="1:10" x14ac:dyDescent="0.35">
      <c r="A108" s="2">
        <v>85</v>
      </c>
      <c r="B108" s="2" t="s">
        <v>113</v>
      </c>
      <c r="C108" s="2">
        <f>VLOOKUP(A108,'01.01.2020'!$A$1:$G$115,6,FALSE)</f>
        <v>0</v>
      </c>
      <c r="D108" s="2">
        <f>VLOOKUP(A108,'28.03.2020'!$A$1:$G$115,6,FALSE)</f>
        <v>1</v>
      </c>
      <c r="E108" s="2">
        <f>VLOOKUP(A108,Entradas!$J$5:$K$64,2,FALSE)</f>
        <v>12</v>
      </c>
      <c r="F108" s="2">
        <f t="shared" si="15"/>
        <v>11</v>
      </c>
      <c r="G108" s="14">
        <v>377.75</v>
      </c>
      <c r="H108" s="18">
        <f t="shared" ref="H108" si="25">G108*19.7</f>
        <v>7441.6750000000002</v>
      </c>
      <c r="I108" s="17">
        <f t="shared" si="16"/>
        <v>7441.6750000000002</v>
      </c>
      <c r="J108" s="17">
        <f t="shared" si="17"/>
        <v>81858.425000000003</v>
      </c>
    </row>
    <row r="109" spans="1:10" x14ac:dyDescent="0.35">
      <c r="A109" s="2">
        <v>86</v>
      </c>
      <c r="B109" s="2" t="s">
        <v>114</v>
      </c>
      <c r="C109" s="2">
        <f>VLOOKUP(A109,'01.01.2020'!$A$1:$G$115,6,FALSE)</f>
        <v>0</v>
      </c>
      <c r="D109" s="2">
        <f>VLOOKUP(A109,'28.03.2020'!$A$1:$G$115,6,FALSE)</f>
        <v>1429</v>
      </c>
      <c r="E109" s="12">
        <v>1500</v>
      </c>
      <c r="F109" s="12">
        <f t="shared" si="15"/>
        <v>71</v>
      </c>
      <c r="G109" s="14">
        <v>1</v>
      </c>
      <c r="H109" s="18"/>
      <c r="I109" s="17">
        <f t="shared" si="16"/>
        <v>0</v>
      </c>
      <c r="J109" s="17">
        <f t="shared" si="17"/>
        <v>0</v>
      </c>
    </row>
    <row r="110" spans="1:10" x14ac:dyDescent="0.35">
      <c r="A110" s="2">
        <v>87</v>
      </c>
      <c r="B110" s="2" t="s">
        <v>115</v>
      </c>
      <c r="C110" s="2">
        <f>VLOOKUP(A110,'01.01.2020'!$A$1:$G$115,6,FALSE)</f>
        <v>0</v>
      </c>
      <c r="D110" s="13">
        <v>0</v>
      </c>
      <c r="F110" s="13">
        <f t="shared" si="15"/>
        <v>0</v>
      </c>
      <c r="G110" s="14">
        <f>VLOOKUP(A110,PU!$A$1:$H$121,4,FALSE)</f>
        <v>0</v>
      </c>
      <c r="H110" s="16">
        <v>0</v>
      </c>
      <c r="I110" s="17">
        <f t="shared" si="16"/>
        <v>0</v>
      </c>
      <c r="J110" s="17">
        <f t="shared" si="17"/>
        <v>0</v>
      </c>
    </row>
    <row r="111" spans="1:10" x14ac:dyDescent="0.35">
      <c r="A111" s="2">
        <v>88</v>
      </c>
      <c r="B111" s="2" t="s">
        <v>116</v>
      </c>
      <c r="C111" s="2">
        <f>VLOOKUP(A111,'01.01.2020'!$A$1:$G$115,6,FALSE)</f>
        <v>0</v>
      </c>
      <c r="D111" s="13">
        <f>VLOOKUP(A111,'28.03.2020'!$A$1:$G$115,6,FALSE)</f>
        <v>0</v>
      </c>
      <c r="F111" s="13">
        <f t="shared" si="15"/>
        <v>0</v>
      </c>
      <c r="G111" s="14">
        <f>VLOOKUP(A111,PU!$A$1:$H$121,4,FALSE)</f>
        <v>0</v>
      </c>
      <c r="H111" s="16">
        <v>0</v>
      </c>
      <c r="I111" s="17">
        <f t="shared" si="16"/>
        <v>0</v>
      </c>
      <c r="J111" s="17">
        <f t="shared" si="17"/>
        <v>0</v>
      </c>
    </row>
    <row r="112" spans="1:10" x14ac:dyDescent="0.35">
      <c r="A112" s="2">
        <v>89</v>
      </c>
      <c r="B112" s="2" t="s">
        <v>117</v>
      </c>
      <c r="C112" s="2">
        <f>VLOOKUP(A112,'01.01.2020'!$A$1:$G$115,6,FALSE)</f>
        <v>0</v>
      </c>
      <c r="D112" s="13">
        <v>0</v>
      </c>
      <c r="F112" s="13">
        <f t="shared" si="15"/>
        <v>0</v>
      </c>
      <c r="G112" s="14">
        <f>VLOOKUP(A112,PU!$A$1:$H$121,4,FALSE)</f>
        <v>0</v>
      </c>
      <c r="H112" s="16">
        <v>0</v>
      </c>
      <c r="I112" s="17">
        <f t="shared" si="16"/>
        <v>0</v>
      </c>
      <c r="J112" s="17">
        <f t="shared" si="17"/>
        <v>0</v>
      </c>
    </row>
    <row r="113" spans="1:10" x14ac:dyDescent="0.35">
      <c r="A113" s="2">
        <v>9</v>
      </c>
      <c r="B113" s="2" t="s">
        <v>118</v>
      </c>
      <c r="C113" s="2">
        <f>VLOOKUP(A113,'01.01.2020'!$A$1:$G$115,6,FALSE)</f>
        <v>0</v>
      </c>
      <c r="D113" s="2">
        <f>VLOOKUP(A113,'28.03.2020'!$A$1:$G$115,6,FALSE)</f>
        <v>0</v>
      </c>
      <c r="E113" s="2">
        <f>VLOOKUP(A113,Entradas!$J$5:$K$64,2,FALSE)</f>
        <v>14</v>
      </c>
      <c r="F113" s="2">
        <f t="shared" si="15"/>
        <v>14</v>
      </c>
      <c r="G113" s="14">
        <f>VLOOKUP(A113,PU!$A$1:$H$121,4,FALSE)</f>
        <v>913.5200000000001</v>
      </c>
      <c r="H113" s="16">
        <f t="shared" ref="H113" si="26">G113*19.7</f>
        <v>17996.344000000001</v>
      </c>
      <c r="I113" s="17">
        <f t="shared" si="16"/>
        <v>0</v>
      </c>
      <c r="J113" s="17">
        <f t="shared" si="17"/>
        <v>251948.81600000002</v>
      </c>
    </row>
    <row r="114" spans="1:10" x14ac:dyDescent="0.35">
      <c r="A114" s="2">
        <v>90</v>
      </c>
      <c r="B114" s="2" t="s">
        <v>119</v>
      </c>
      <c r="C114" s="2">
        <f>VLOOKUP(A114,'01.01.2020'!$A$1:$G$115,6,FALSE)</f>
        <v>0</v>
      </c>
      <c r="D114" s="13">
        <v>0</v>
      </c>
      <c r="F114" s="13">
        <f t="shared" si="15"/>
        <v>0</v>
      </c>
      <c r="G114" s="14">
        <f>VLOOKUP(A114,PU!$A$1:$H$121,4,FALSE)</f>
        <v>0</v>
      </c>
      <c r="H114" s="16">
        <v>0</v>
      </c>
      <c r="I114" s="17">
        <f t="shared" si="16"/>
        <v>0</v>
      </c>
      <c r="J114" s="17">
        <f t="shared" si="17"/>
        <v>0</v>
      </c>
    </row>
    <row r="115" spans="1:10" x14ac:dyDescent="0.35">
      <c r="A115" s="2">
        <v>91</v>
      </c>
      <c r="B115" s="2" t="s">
        <v>120</v>
      </c>
      <c r="C115" s="2">
        <f>VLOOKUP(A115,'01.01.2020'!$A$1:$G$115,6,FALSE)</f>
        <v>0</v>
      </c>
      <c r="D115" s="13">
        <v>0</v>
      </c>
      <c r="F115" s="13">
        <f t="shared" si="15"/>
        <v>0</v>
      </c>
      <c r="G115" s="14">
        <f>VLOOKUP(A115,PU!$A$1:$H$121,4,FALSE)</f>
        <v>0</v>
      </c>
      <c r="H115" s="16">
        <v>0</v>
      </c>
      <c r="I115" s="17">
        <f t="shared" si="16"/>
        <v>0</v>
      </c>
      <c r="J115" s="17">
        <f t="shared" si="17"/>
        <v>0</v>
      </c>
    </row>
    <row r="116" spans="1:10" x14ac:dyDescent="0.35">
      <c r="A116" s="2">
        <v>92</v>
      </c>
      <c r="B116" s="2" t="s">
        <v>121</v>
      </c>
      <c r="C116" s="2">
        <f>VLOOKUP(A116,'01.01.2020'!$A$1:$G$115,6,FALSE)</f>
        <v>0</v>
      </c>
      <c r="D116" s="13">
        <v>0</v>
      </c>
      <c r="F116" s="13">
        <f t="shared" si="15"/>
        <v>0</v>
      </c>
      <c r="G116" s="14">
        <f>VLOOKUP(A116,PU!$A$1:$H$121,4,FALSE)</f>
        <v>0</v>
      </c>
      <c r="H116" s="16">
        <v>0</v>
      </c>
      <c r="I116" s="17">
        <f t="shared" si="16"/>
        <v>0</v>
      </c>
      <c r="J116" s="17">
        <f t="shared" si="17"/>
        <v>0</v>
      </c>
    </row>
    <row r="117" spans="1:10" x14ac:dyDescent="0.35">
      <c r="B117" t="s">
        <v>240</v>
      </c>
      <c r="F117" s="2">
        <v>6</v>
      </c>
      <c r="H117" s="14">
        <v>1550</v>
      </c>
      <c r="I117" s="17">
        <f t="shared" si="16"/>
        <v>0</v>
      </c>
      <c r="J117" s="17">
        <f t="shared" si="17"/>
        <v>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6DBB-352F-47FB-937B-DD59F2E68A08}">
  <dimension ref="A1:G115"/>
  <sheetViews>
    <sheetView topLeftCell="A38" workbookViewId="0">
      <selection sqref="A1:B115"/>
    </sheetView>
  </sheetViews>
  <sheetFormatPr defaultRowHeight="14.5" x14ac:dyDescent="0.35"/>
  <cols>
    <col min="1" max="1" width="16.1796875" bestFit="1" customWidth="1"/>
    <col min="2" max="2" width="45.6328125" bestFit="1" customWidth="1"/>
    <col min="3" max="3" width="14.453125" bestFit="1" customWidth="1"/>
    <col min="4" max="4" width="9.81640625" bestFit="1" customWidth="1"/>
    <col min="5" max="5" width="15.08984375" bestFit="1" customWidth="1"/>
    <col min="6" max="6" width="15.453125" bestFit="1" customWidth="1"/>
    <col min="7" max="7" width="16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t="s">
        <v>7</v>
      </c>
      <c r="C2">
        <v>32.119999999999997</v>
      </c>
      <c r="D2">
        <v>20.329999999999998</v>
      </c>
      <c r="E2">
        <v>218</v>
      </c>
      <c r="F2">
        <v>194</v>
      </c>
      <c r="G2" t="s">
        <v>8</v>
      </c>
    </row>
    <row r="3" spans="1:7" x14ac:dyDescent="0.35">
      <c r="A3">
        <v>10</v>
      </c>
      <c r="B3" t="s">
        <v>9</v>
      </c>
      <c r="C3">
        <v>0</v>
      </c>
      <c r="D3">
        <v>0</v>
      </c>
      <c r="E3">
        <v>0</v>
      </c>
      <c r="F3">
        <v>0</v>
      </c>
      <c r="G3" t="s">
        <v>8</v>
      </c>
    </row>
    <row r="4" spans="1:7" x14ac:dyDescent="0.35">
      <c r="A4">
        <v>1012</v>
      </c>
      <c r="B4" t="s">
        <v>10</v>
      </c>
      <c r="C4">
        <v>15.2</v>
      </c>
      <c r="D4">
        <v>13.4306</v>
      </c>
      <c r="E4">
        <v>95</v>
      </c>
      <c r="F4">
        <v>90</v>
      </c>
      <c r="G4" t="s">
        <v>8</v>
      </c>
    </row>
    <row r="5" spans="1:7" x14ac:dyDescent="0.35">
      <c r="A5">
        <v>1013</v>
      </c>
      <c r="B5" t="s">
        <v>11</v>
      </c>
      <c r="C5">
        <v>5</v>
      </c>
      <c r="D5">
        <v>3.5</v>
      </c>
      <c r="E5">
        <v>42</v>
      </c>
      <c r="F5">
        <v>40</v>
      </c>
      <c r="G5" t="s">
        <v>8</v>
      </c>
    </row>
    <row r="6" spans="1:7" x14ac:dyDescent="0.35">
      <c r="A6">
        <v>1014</v>
      </c>
      <c r="B6" t="s">
        <v>12</v>
      </c>
      <c r="C6">
        <v>100.65</v>
      </c>
      <c r="D6">
        <v>89.5</v>
      </c>
      <c r="E6">
        <v>1</v>
      </c>
      <c r="F6">
        <v>-28</v>
      </c>
      <c r="G6" t="s">
        <v>8</v>
      </c>
    </row>
    <row r="7" spans="1:7" x14ac:dyDescent="0.35">
      <c r="A7">
        <v>1015</v>
      </c>
      <c r="B7" t="s">
        <v>13</v>
      </c>
      <c r="C7">
        <v>1</v>
      </c>
      <c r="D7">
        <v>96.224999999999994</v>
      </c>
      <c r="E7">
        <v>0</v>
      </c>
      <c r="F7">
        <v>0</v>
      </c>
      <c r="G7" t="s">
        <v>8</v>
      </c>
    </row>
    <row r="8" spans="1:7" x14ac:dyDescent="0.35">
      <c r="A8">
        <v>1016</v>
      </c>
      <c r="B8" t="s">
        <v>14</v>
      </c>
      <c r="C8">
        <v>1</v>
      </c>
      <c r="D8">
        <v>104.011</v>
      </c>
      <c r="E8">
        <v>53</v>
      </c>
      <c r="F8">
        <v>1</v>
      </c>
      <c r="G8" t="s">
        <v>8</v>
      </c>
    </row>
    <row r="9" spans="1:7" x14ac:dyDescent="0.35">
      <c r="A9">
        <v>1017</v>
      </c>
      <c r="B9" t="s">
        <v>15</v>
      </c>
      <c r="C9">
        <v>1</v>
      </c>
      <c r="D9">
        <v>2435.63</v>
      </c>
      <c r="E9">
        <v>0</v>
      </c>
      <c r="F9">
        <v>-3</v>
      </c>
      <c r="G9" t="s">
        <v>8</v>
      </c>
    </row>
    <row r="10" spans="1:7" x14ac:dyDescent="0.35">
      <c r="A10">
        <v>1019</v>
      </c>
      <c r="B10" t="s">
        <v>16</v>
      </c>
      <c r="C10">
        <v>169</v>
      </c>
      <c r="D10">
        <v>0</v>
      </c>
      <c r="E10">
        <v>0</v>
      </c>
      <c r="F10">
        <v>15</v>
      </c>
      <c r="G10" t="s">
        <v>8</v>
      </c>
    </row>
    <row r="11" spans="1:7" x14ac:dyDescent="0.35">
      <c r="A11">
        <v>1020</v>
      </c>
      <c r="B11" t="s">
        <v>17</v>
      </c>
      <c r="C11">
        <v>2.75</v>
      </c>
      <c r="D11">
        <v>0</v>
      </c>
      <c r="E11">
        <v>0</v>
      </c>
      <c r="F11">
        <v>186</v>
      </c>
      <c r="G11" t="s">
        <v>8</v>
      </c>
    </row>
    <row r="12" spans="1:7" x14ac:dyDescent="0.35">
      <c r="A12">
        <v>1021</v>
      </c>
      <c r="B12" t="s">
        <v>18</v>
      </c>
      <c r="C12">
        <v>449</v>
      </c>
      <c r="D12">
        <v>459.37</v>
      </c>
      <c r="E12">
        <v>0</v>
      </c>
      <c r="F12">
        <v>0</v>
      </c>
      <c r="G12" t="s">
        <v>8</v>
      </c>
    </row>
    <row r="13" spans="1:7" x14ac:dyDescent="0.35">
      <c r="A13">
        <v>1022</v>
      </c>
      <c r="B13" t="s">
        <v>19</v>
      </c>
      <c r="C13">
        <v>473</v>
      </c>
      <c r="D13">
        <v>471.12</v>
      </c>
      <c r="E13">
        <v>0</v>
      </c>
      <c r="F13">
        <v>0</v>
      </c>
      <c r="G13" t="s">
        <v>8</v>
      </c>
    </row>
    <row r="14" spans="1:7" x14ac:dyDescent="0.35">
      <c r="A14">
        <v>1023</v>
      </c>
      <c r="B14" t="s">
        <v>20</v>
      </c>
      <c r="C14">
        <v>489</v>
      </c>
      <c r="D14">
        <v>484.17</v>
      </c>
      <c r="E14">
        <v>1</v>
      </c>
      <c r="F14">
        <v>0</v>
      </c>
      <c r="G14" t="s">
        <v>8</v>
      </c>
    </row>
    <row r="15" spans="1:7" x14ac:dyDescent="0.35">
      <c r="A15">
        <v>1024</v>
      </c>
      <c r="B15" t="s">
        <v>21</v>
      </c>
      <c r="C15">
        <v>514</v>
      </c>
      <c r="D15">
        <v>508.96</v>
      </c>
      <c r="E15">
        <v>0</v>
      </c>
      <c r="F15">
        <v>0</v>
      </c>
      <c r="G15" t="s">
        <v>8</v>
      </c>
    </row>
    <row r="16" spans="1:7" x14ac:dyDescent="0.35">
      <c r="A16">
        <v>1025</v>
      </c>
      <c r="B16" t="s">
        <v>22</v>
      </c>
      <c r="C16">
        <v>539</v>
      </c>
      <c r="D16">
        <v>533.76</v>
      </c>
      <c r="E16">
        <v>11</v>
      </c>
      <c r="F16">
        <v>11</v>
      </c>
      <c r="G16" t="s">
        <v>8</v>
      </c>
    </row>
    <row r="17" spans="1:7" x14ac:dyDescent="0.35">
      <c r="A17">
        <v>1026</v>
      </c>
      <c r="B17" t="s">
        <v>23</v>
      </c>
      <c r="C17">
        <v>1999</v>
      </c>
      <c r="D17">
        <v>1742.22</v>
      </c>
      <c r="E17">
        <v>0</v>
      </c>
      <c r="F17">
        <v>0</v>
      </c>
      <c r="G17" t="s">
        <v>8</v>
      </c>
    </row>
    <row r="18" spans="1:7" x14ac:dyDescent="0.35">
      <c r="A18">
        <v>1027</v>
      </c>
      <c r="B18" t="s">
        <v>24</v>
      </c>
      <c r="C18">
        <v>2100</v>
      </c>
      <c r="D18">
        <v>0</v>
      </c>
      <c r="E18">
        <v>0</v>
      </c>
      <c r="F18">
        <v>0</v>
      </c>
      <c r="G18" t="s">
        <v>8</v>
      </c>
    </row>
    <row r="19" spans="1:7" x14ac:dyDescent="0.35">
      <c r="A19">
        <v>1028</v>
      </c>
      <c r="B19" t="s">
        <v>25</v>
      </c>
      <c r="C19">
        <v>3569</v>
      </c>
      <c r="D19">
        <v>3267.5192999999999</v>
      </c>
      <c r="E19">
        <v>0</v>
      </c>
      <c r="F19">
        <v>0</v>
      </c>
      <c r="G19" t="s">
        <v>8</v>
      </c>
    </row>
    <row r="20" spans="1:7" x14ac:dyDescent="0.35">
      <c r="A20">
        <v>10281</v>
      </c>
      <c r="B20" t="s">
        <v>26</v>
      </c>
      <c r="C20">
        <v>0</v>
      </c>
      <c r="D20">
        <v>0</v>
      </c>
      <c r="E20">
        <v>0</v>
      </c>
      <c r="F20">
        <v>0</v>
      </c>
      <c r="G20" t="s">
        <v>8</v>
      </c>
    </row>
    <row r="21" spans="1:7" x14ac:dyDescent="0.35">
      <c r="A21">
        <v>1029</v>
      </c>
      <c r="B21" t="s">
        <v>27</v>
      </c>
      <c r="C21">
        <v>96.9</v>
      </c>
      <c r="D21">
        <v>82.322999999999993</v>
      </c>
      <c r="E21">
        <v>72</v>
      </c>
      <c r="F21">
        <v>4</v>
      </c>
      <c r="G21" t="s">
        <v>8</v>
      </c>
    </row>
    <row r="22" spans="1:7" x14ac:dyDescent="0.35">
      <c r="A22">
        <v>1030</v>
      </c>
      <c r="B22" t="s">
        <v>28</v>
      </c>
      <c r="C22">
        <v>1</v>
      </c>
      <c r="D22">
        <v>0</v>
      </c>
      <c r="E22">
        <v>0</v>
      </c>
      <c r="F22">
        <v>0</v>
      </c>
      <c r="G22" t="s">
        <v>8</v>
      </c>
    </row>
    <row r="23" spans="1:7" x14ac:dyDescent="0.35">
      <c r="A23">
        <v>1031</v>
      </c>
      <c r="B23" t="s">
        <v>29</v>
      </c>
      <c r="C23">
        <v>123.95</v>
      </c>
      <c r="D23">
        <v>0</v>
      </c>
      <c r="E23">
        <v>0</v>
      </c>
      <c r="F23">
        <v>0</v>
      </c>
      <c r="G23" t="s">
        <v>8</v>
      </c>
    </row>
    <row r="24" spans="1:7" x14ac:dyDescent="0.35">
      <c r="A24">
        <v>1032</v>
      </c>
      <c r="B24" t="s">
        <v>30</v>
      </c>
      <c r="C24">
        <v>1</v>
      </c>
      <c r="D24">
        <v>0</v>
      </c>
      <c r="E24">
        <v>0</v>
      </c>
      <c r="F24">
        <v>0</v>
      </c>
      <c r="G24" t="s">
        <v>8</v>
      </c>
    </row>
    <row r="25" spans="1:7" x14ac:dyDescent="0.35">
      <c r="A25">
        <v>1033</v>
      </c>
      <c r="B25" t="s">
        <v>31</v>
      </c>
      <c r="C25">
        <v>156</v>
      </c>
      <c r="D25">
        <v>0</v>
      </c>
      <c r="E25">
        <v>0</v>
      </c>
      <c r="F25">
        <v>0</v>
      </c>
      <c r="G25" t="s">
        <v>8</v>
      </c>
    </row>
    <row r="26" spans="1:7" x14ac:dyDescent="0.35">
      <c r="A26">
        <v>1034</v>
      </c>
      <c r="B26" t="s">
        <v>32</v>
      </c>
      <c r="C26">
        <v>2599</v>
      </c>
      <c r="D26">
        <v>0</v>
      </c>
      <c r="E26">
        <v>0</v>
      </c>
      <c r="F26">
        <v>0</v>
      </c>
      <c r="G26" t="s">
        <v>8</v>
      </c>
    </row>
    <row r="27" spans="1:7" x14ac:dyDescent="0.35">
      <c r="A27">
        <v>1035</v>
      </c>
      <c r="B27" t="s">
        <v>33</v>
      </c>
      <c r="C27">
        <v>18.489999999999998</v>
      </c>
      <c r="D27">
        <v>0</v>
      </c>
      <c r="E27">
        <v>2</v>
      </c>
      <c r="F27">
        <v>2</v>
      </c>
      <c r="G27" t="s">
        <v>8</v>
      </c>
    </row>
    <row r="28" spans="1:7" x14ac:dyDescent="0.35">
      <c r="A28">
        <v>1036</v>
      </c>
      <c r="B28" t="s">
        <v>34</v>
      </c>
      <c r="C28">
        <v>564</v>
      </c>
      <c r="D28">
        <v>0</v>
      </c>
      <c r="E28">
        <v>0</v>
      </c>
      <c r="F28">
        <v>0</v>
      </c>
      <c r="G28" t="s">
        <v>8</v>
      </c>
    </row>
    <row r="29" spans="1:7" x14ac:dyDescent="0.35">
      <c r="A29">
        <v>1037</v>
      </c>
      <c r="B29" t="s">
        <v>35</v>
      </c>
      <c r="C29">
        <v>175</v>
      </c>
      <c r="D29">
        <v>0</v>
      </c>
      <c r="E29">
        <v>0</v>
      </c>
      <c r="F29">
        <v>20</v>
      </c>
      <c r="G29" t="s">
        <v>8</v>
      </c>
    </row>
    <row r="30" spans="1:7" x14ac:dyDescent="0.35">
      <c r="A30">
        <v>1038</v>
      </c>
      <c r="B30" t="s">
        <v>36</v>
      </c>
      <c r="C30">
        <v>1</v>
      </c>
      <c r="D30">
        <v>0</v>
      </c>
      <c r="E30">
        <v>0</v>
      </c>
      <c r="F30">
        <v>0</v>
      </c>
      <c r="G30" t="s">
        <v>8</v>
      </c>
    </row>
    <row r="31" spans="1:7" x14ac:dyDescent="0.35">
      <c r="A31">
        <v>11</v>
      </c>
      <c r="B31" t="s">
        <v>37</v>
      </c>
      <c r="C31">
        <v>1128.58</v>
      </c>
      <c r="D31">
        <v>0</v>
      </c>
      <c r="E31">
        <v>0</v>
      </c>
      <c r="F31">
        <v>0</v>
      </c>
      <c r="G31" t="s">
        <v>8</v>
      </c>
    </row>
    <row r="32" spans="1:7" x14ac:dyDescent="0.35">
      <c r="A32">
        <v>12</v>
      </c>
      <c r="B32" t="s">
        <v>38</v>
      </c>
      <c r="C32">
        <v>1059</v>
      </c>
      <c r="D32">
        <v>1044.03</v>
      </c>
      <c r="E32">
        <v>0</v>
      </c>
      <c r="F32">
        <v>0</v>
      </c>
      <c r="G32" t="s">
        <v>8</v>
      </c>
    </row>
    <row r="33" spans="1:7" x14ac:dyDescent="0.35">
      <c r="A33">
        <v>13</v>
      </c>
      <c r="B33" t="s">
        <v>39</v>
      </c>
      <c r="C33">
        <v>2298</v>
      </c>
      <c r="D33">
        <v>1927.56</v>
      </c>
      <c r="E33">
        <v>2</v>
      </c>
      <c r="F33">
        <v>-3</v>
      </c>
      <c r="G33" t="s">
        <v>8</v>
      </c>
    </row>
    <row r="34" spans="1:7" x14ac:dyDescent="0.35">
      <c r="A34">
        <v>14</v>
      </c>
      <c r="B34" t="s">
        <v>40</v>
      </c>
      <c r="C34">
        <v>1072.5</v>
      </c>
      <c r="D34">
        <v>0</v>
      </c>
      <c r="E34">
        <v>0</v>
      </c>
      <c r="F34">
        <v>0</v>
      </c>
      <c r="G34" t="s">
        <v>8</v>
      </c>
    </row>
    <row r="35" spans="1:7" x14ac:dyDescent="0.35">
      <c r="A35">
        <v>15</v>
      </c>
      <c r="B35" t="s">
        <v>41</v>
      </c>
      <c r="C35">
        <v>1149.99</v>
      </c>
      <c r="D35">
        <v>1031.94</v>
      </c>
      <c r="E35">
        <v>0</v>
      </c>
      <c r="F35">
        <v>0</v>
      </c>
      <c r="G35" t="s">
        <v>8</v>
      </c>
    </row>
    <row r="36" spans="1:7" x14ac:dyDescent="0.35">
      <c r="A36">
        <v>16</v>
      </c>
      <c r="B36" t="s">
        <v>42</v>
      </c>
      <c r="C36">
        <v>1232.99</v>
      </c>
      <c r="D36">
        <v>0</v>
      </c>
      <c r="E36">
        <v>0</v>
      </c>
      <c r="F36">
        <v>0</v>
      </c>
      <c r="G36" t="s">
        <v>8</v>
      </c>
    </row>
    <row r="37" spans="1:7" x14ac:dyDescent="0.35">
      <c r="A37">
        <v>17</v>
      </c>
      <c r="B37" t="s">
        <v>43</v>
      </c>
      <c r="C37">
        <v>1499.99</v>
      </c>
      <c r="D37">
        <v>0</v>
      </c>
      <c r="E37">
        <v>0</v>
      </c>
      <c r="F37">
        <v>0</v>
      </c>
      <c r="G37" t="s">
        <v>8</v>
      </c>
    </row>
    <row r="38" spans="1:7" x14ac:dyDescent="0.35">
      <c r="A38">
        <v>18</v>
      </c>
      <c r="B38" t="s">
        <v>44</v>
      </c>
      <c r="C38">
        <v>1590.99</v>
      </c>
      <c r="D38">
        <v>0</v>
      </c>
      <c r="E38">
        <v>0</v>
      </c>
      <c r="F38">
        <v>0</v>
      </c>
      <c r="G38" t="s">
        <v>8</v>
      </c>
    </row>
    <row r="39" spans="1:7" x14ac:dyDescent="0.35">
      <c r="A39">
        <v>19</v>
      </c>
      <c r="B39" t="s">
        <v>45</v>
      </c>
      <c r="C39">
        <v>2060.94</v>
      </c>
      <c r="D39">
        <v>0</v>
      </c>
      <c r="E39">
        <v>0</v>
      </c>
      <c r="F39">
        <v>0</v>
      </c>
      <c r="G39" t="s">
        <v>8</v>
      </c>
    </row>
    <row r="40" spans="1:7" x14ac:dyDescent="0.35">
      <c r="A40">
        <v>2</v>
      </c>
      <c r="B40" t="s">
        <v>46</v>
      </c>
      <c r="C40">
        <v>524</v>
      </c>
      <c r="D40">
        <v>484.17</v>
      </c>
      <c r="E40">
        <v>0</v>
      </c>
      <c r="F40">
        <v>0</v>
      </c>
      <c r="G40" t="s">
        <v>8</v>
      </c>
    </row>
    <row r="41" spans="1:7" x14ac:dyDescent="0.35">
      <c r="A41">
        <v>20</v>
      </c>
      <c r="B41" t="s">
        <v>47</v>
      </c>
      <c r="C41">
        <v>320</v>
      </c>
      <c r="D41">
        <v>238</v>
      </c>
      <c r="E41">
        <v>0</v>
      </c>
      <c r="F41">
        <v>0</v>
      </c>
      <c r="G41" t="s">
        <v>8</v>
      </c>
    </row>
    <row r="42" spans="1:7" x14ac:dyDescent="0.35">
      <c r="A42">
        <v>21</v>
      </c>
      <c r="B42" t="s">
        <v>48</v>
      </c>
      <c r="C42">
        <v>0</v>
      </c>
      <c r="D42">
        <v>0</v>
      </c>
      <c r="E42">
        <v>0</v>
      </c>
      <c r="F42">
        <v>0</v>
      </c>
      <c r="G42" t="s">
        <v>8</v>
      </c>
    </row>
    <row r="43" spans="1:7" x14ac:dyDescent="0.35">
      <c r="A43">
        <v>22</v>
      </c>
      <c r="B43" t="s">
        <v>49</v>
      </c>
      <c r="C43">
        <v>233</v>
      </c>
      <c r="D43">
        <v>218.29839999999999</v>
      </c>
      <c r="E43">
        <v>36</v>
      </c>
      <c r="F43">
        <v>34</v>
      </c>
      <c r="G43" t="s">
        <v>8</v>
      </c>
    </row>
    <row r="44" spans="1:7" x14ac:dyDescent="0.35">
      <c r="A44">
        <v>221</v>
      </c>
      <c r="B44" t="s">
        <v>50</v>
      </c>
      <c r="C44">
        <v>315</v>
      </c>
      <c r="D44">
        <v>227</v>
      </c>
      <c r="E44">
        <v>0</v>
      </c>
      <c r="F44">
        <v>0</v>
      </c>
      <c r="G44" t="s">
        <v>8</v>
      </c>
    </row>
    <row r="45" spans="1:7" x14ac:dyDescent="0.35">
      <c r="A45">
        <v>23</v>
      </c>
      <c r="B45" t="s">
        <v>51</v>
      </c>
      <c r="C45">
        <v>170</v>
      </c>
      <c r="D45">
        <v>160.1</v>
      </c>
      <c r="E45">
        <v>20</v>
      </c>
      <c r="F45">
        <v>20</v>
      </c>
      <c r="G45" t="s">
        <v>8</v>
      </c>
    </row>
    <row r="46" spans="1:7" x14ac:dyDescent="0.35">
      <c r="A46">
        <v>24</v>
      </c>
      <c r="B46" t="s">
        <v>52</v>
      </c>
      <c r="C46">
        <v>153</v>
      </c>
      <c r="D46">
        <v>144.9</v>
      </c>
      <c r="E46">
        <v>5</v>
      </c>
      <c r="F46">
        <v>5</v>
      </c>
      <c r="G46" t="s">
        <v>8</v>
      </c>
    </row>
    <row r="47" spans="1:7" x14ac:dyDescent="0.35">
      <c r="A47">
        <v>27</v>
      </c>
      <c r="B47" t="s">
        <v>53</v>
      </c>
      <c r="C47">
        <v>0</v>
      </c>
      <c r="D47">
        <v>0</v>
      </c>
      <c r="E47">
        <v>0</v>
      </c>
      <c r="F47">
        <v>0</v>
      </c>
      <c r="G47" t="s">
        <v>8</v>
      </c>
    </row>
    <row r="48" spans="1:7" x14ac:dyDescent="0.35">
      <c r="A48">
        <v>28</v>
      </c>
      <c r="B48" t="s">
        <v>54</v>
      </c>
      <c r="C48">
        <v>596</v>
      </c>
      <c r="D48">
        <v>554</v>
      </c>
      <c r="E48">
        <v>0</v>
      </c>
      <c r="F48">
        <v>0</v>
      </c>
      <c r="G48" t="s">
        <v>8</v>
      </c>
    </row>
    <row r="49" spans="1:7" x14ac:dyDescent="0.35">
      <c r="A49">
        <v>3</v>
      </c>
      <c r="B49" t="s">
        <v>55</v>
      </c>
      <c r="C49">
        <v>77</v>
      </c>
      <c r="D49">
        <v>0</v>
      </c>
      <c r="E49">
        <v>0</v>
      </c>
      <c r="F49">
        <v>0</v>
      </c>
      <c r="G49" t="s">
        <v>8</v>
      </c>
    </row>
    <row r="50" spans="1:7" x14ac:dyDescent="0.35">
      <c r="A50">
        <v>30</v>
      </c>
      <c r="B50" t="s">
        <v>56</v>
      </c>
      <c r="C50">
        <v>2400</v>
      </c>
      <c r="D50">
        <v>1978</v>
      </c>
      <c r="E50">
        <v>3</v>
      </c>
      <c r="F50">
        <v>3</v>
      </c>
      <c r="G50" t="s">
        <v>8</v>
      </c>
    </row>
    <row r="51" spans="1:7" x14ac:dyDescent="0.35">
      <c r="A51">
        <v>31</v>
      </c>
      <c r="B51" t="s">
        <v>57</v>
      </c>
      <c r="C51">
        <v>1150</v>
      </c>
      <c r="D51">
        <v>1025</v>
      </c>
      <c r="E51">
        <v>0</v>
      </c>
      <c r="F51">
        <v>0</v>
      </c>
      <c r="G51" t="s">
        <v>8</v>
      </c>
    </row>
    <row r="52" spans="1:7" x14ac:dyDescent="0.35">
      <c r="A52">
        <v>32</v>
      </c>
      <c r="B52" t="s">
        <v>58</v>
      </c>
      <c r="C52">
        <v>645</v>
      </c>
      <c r="D52">
        <v>507.60980000000001</v>
      </c>
      <c r="E52">
        <v>0</v>
      </c>
      <c r="F52">
        <v>0</v>
      </c>
      <c r="G52" t="s">
        <v>8</v>
      </c>
    </row>
    <row r="53" spans="1:7" x14ac:dyDescent="0.35">
      <c r="A53">
        <v>34</v>
      </c>
      <c r="B53" t="s">
        <v>59</v>
      </c>
      <c r="C53">
        <v>0</v>
      </c>
      <c r="D53">
        <v>0</v>
      </c>
      <c r="E53">
        <v>23</v>
      </c>
      <c r="F53">
        <v>23</v>
      </c>
      <c r="G53" t="s">
        <v>8</v>
      </c>
    </row>
    <row r="54" spans="1:7" x14ac:dyDescent="0.35">
      <c r="A54">
        <v>35</v>
      </c>
      <c r="B54" t="s">
        <v>60</v>
      </c>
      <c r="C54">
        <v>308</v>
      </c>
      <c r="D54">
        <v>285.8</v>
      </c>
      <c r="E54">
        <v>0</v>
      </c>
      <c r="F54">
        <v>0</v>
      </c>
      <c r="G54" t="s">
        <v>8</v>
      </c>
    </row>
    <row r="55" spans="1:7" x14ac:dyDescent="0.35">
      <c r="A55">
        <v>36</v>
      </c>
      <c r="B55" t="s">
        <v>61</v>
      </c>
      <c r="C55">
        <v>363</v>
      </c>
      <c r="D55">
        <v>347.14</v>
      </c>
      <c r="E55">
        <v>0</v>
      </c>
      <c r="F55">
        <v>0</v>
      </c>
      <c r="G55" t="s">
        <v>8</v>
      </c>
    </row>
    <row r="56" spans="1:7" x14ac:dyDescent="0.35">
      <c r="A56">
        <v>37</v>
      </c>
      <c r="B56" t="s">
        <v>62</v>
      </c>
      <c r="C56">
        <v>18</v>
      </c>
      <c r="D56">
        <v>10.1</v>
      </c>
      <c r="E56">
        <v>4282</v>
      </c>
      <c r="F56">
        <v>4271</v>
      </c>
      <c r="G56" t="s">
        <v>8</v>
      </c>
    </row>
    <row r="57" spans="1:7" x14ac:dyDescent="0.35">
      <c r="A57">
        <v>39</v>
      </c>
      <c r="B57" t="s">
        <v>63</v>
      </c>
      <c r="C57">
        <v>0.9</v>
      </c>
      <c r="D57">
        <v>0.435</v>
      </c>
      <c r="E57">
        <v>35231</v>
      </c>
      <c r="F57">
        <v>35191</v>
      </c>
      <c r="G57" t="s">
        <v>8</v>
      </c>
    </row>
    <row r="58" spans="1:7" x14ac:dyDescent="0.35">
      <c r="A58">
        <v>4</v>
      </c>
      <c r="B58" t="s">
        <v>64</v>
      </c>
      <c r="C58">
        <v>178</v>
      </c>
      <c r="D58">
        <v>166</v>
      </c>
      <c r="E58">
        <v>34</v>
      </c>
      <c r="F58">
        <v>32</v>
      </c>
      <c r="G58" t="s">
        <v>8</v>
      </c>
    </row>
    <row r="59" spans="1:7" x14ac:dyDescent="0.35">
      <c r="A59">
        <v>40</v>
      </c>
      <c r="B59" t="s">
        <v>65</v>
      </c>
      <c r="C59">
        <v>0.8</v>
      </c>
      <c r="D59">
        <v>0.49890000000000001</v>
      </c>
      <c r="E59">
        <v>73741</v>
      </c>
      <c r="F59">
        <v>73645</v>
      </c>
      <c r="G59" t="s">
        <v>8</v>
      </c>
    </row>
    <row r="60" spans="1:7" x14ac:dyDescent="0.35">
      <c r="A60">
        <v>41</v>
      </c>
      <c r="B60" t="s">
        <v>66</v>
      </c>
      <c r="C60">
        <v>2.1</v>
      </c>
      <c r="D60">
        <v>0.77739999999999998</v>
      </c>
      <c r="E60">
        <v>19304</v>
      </c>
      <c r="F60">
        <v>19296</v>
      </c>
      <c r="G60" t="s">
        <v>8</v>
      </c>
    </row>
    <row r="61" spans="1:7" x14ac:dyDescent="0.35">
      <c r="A61">
        <v>42</v>
      </c>
      <c r="B61" t="s">
        <v>67</v>
      </c>
      <c r="C61">
        <v>23</v>
      </c>
      <c r="D61">
        <v>9.06</v>
      </c>
      <c r="E61">
        <v>381</v>
      </c>
      <c r="F61">
        <v>381</v>
      </c>
      <c r="G61" t="s">
        <v>8</v>
      </c>
    </row>
    <row r="62" spans="1:7" x14ac:dyDescent="0.35">
      <c r="A62">
        <v>44</v>
      </c>
      <c r="B62" t="s">
        <v>68</v>
      </c>
      <c r="C62">
        <v>3.5</v>
      </c>
      <c r="D62">
        <v>2.41</v>
      </c>
      <c r="E62">
        <v>1101</v>
      </c>
      <c r="F62">
        <v>1099</v>
      </c>
      <c r="G62" t="s">
        <v>8</v>
      </c>
    </row>
    <row r="63" spans="1:7" x14ac:dyDescent="0.35">
      <c r="A63">
        <v>45</v>
      </c>
      <c r="B63" t="s">
        <v>69</v>
      </c>
      <c r="C63">
        <v>8</v>
      </c>
      <c r="D63">
        <v>5.6</v>
      </c>
      <c r="E63">
        <v>1127</v>
      </c>
      <c r="F63">
        <v>1121</v>
      </c>
      <c r="G63" t="s">
        <v>8</v>
      </c>
    </row>
    <row r="64" spans="1:7" x14ac:dyDescent="0.35">
      <c r="A64">
        <v>46</v>
      </c>
      <c r="B64" t="s">
        <v>70</v>
      </c>
      <c r="C64">
        <v>45</v>
      </c>
      <c r="D64">
        <v>24.334499999999998</v>
      </c>
      <c r="E64">
        <v>23</v>
      </c>
      <c r="F64">
        <v>23</v>
      </c>
      <c r="G64" t="s">
        <v>8</v>
      </c>
    </row>
    <row r="65" spans="1:7" x14ac:dyDescent="0.35">
      <c r="A65">
        <v>47</v>
      </c>
      <c r="B65" t="s">
        <v>71</v>
      </c>
      <c r="C65">
        <v>0.5</v>
      </c>
      <c r="D65">
        <v>0.12</v>
      </c>
      <c r="E65">
        <v>3237</v>
      </c>
      <c r="F65">
        <v>3236</v>
      </c>
      <c r="G65" t="s">
        <v>8</v>
      </c>
    </row>
    <row r="66" spans="1:7" x14ac:dyDescent="0.35">
      <c r="A66">
        <v>48</v>
      </c>
      <c r="B66" t="s">
        <v>72</v>
      </c>
      <c r="C66">
        <v>75</v>
      </c>
      <c r="D66">
        <v>0</v>
      </c>
      <c r="E66">
        <v>0</v>
      </c>
      <c r="F66">
        <v>0</v>
      </c>
      <c r="G66" t="s">
        <v>8</v>
      </c>
    </row>
    <row r="67" spans="1:7" x14ac:dyDescent="0.35">
      <c r="A67">
        <v>49</v>
      </c>
      <c r="B67" t="s">
        <v>73</v>
      </c>
      <c r="C67">
        <v>25.7</v>
      </c>
      <c r="D67">
        <v>14.9</v>
      </c>
      <c r="E67">
        <v>920</v>
      </c>
      <c r="F67">
        <v>908</v>
      </c>
      <c r="G67" t="s">
        <v>8</v>
      </c>
    </row>
    <row r="68" spans="1:7" x14ac:dyDescent="0.35">
      <c r="A68">
        <v>5</v>
      </c>
      <c r="B68" t="s">
        <v>74</v>
      </c>
      <c r="C68">
        <v>112</v>
      </c>
      <c r="D68">
        <v>0</v>
      </c>
      <c r="E68">
        <v>0</v>
      </c>
      <c r="F68">
        <v>0</v>
      </c>
      <c r="G68" t="s">
        <v>8</v>
      </c>
    </row>
    <row r="69" spans="1:7" x14ac:dyDescent="0.35">
      <c r="A69">
        <v>50</v>
      </c>
      <c r="B69" t="s">
        <v>75</v>
      </c>
      <c r="C69">
        <v>2.1</v>
      </c>
      <c r="D69">
        <v>0.73209999999999997</v>
      </c>
      <c r="E69">
        <v>1944</v>
      </c>
      <c r="F69">
        <v>1880</v>
      </c>
      <c r="G69" t="s">
        <v>8</v>
      </c>
    </row>
    <row r="70" spans="1:7" x14ac:dyDescent="0.35">
      <c r="A70">
        <v>51</v>
      </c>
      <c r="B70" t="s">
        <v>76</v>
      </c>
      <c r="C70">
        <v>4.4000000000000004</v>
      </c>
      <c r="D70">
        <v>3.6</v>
      </c>
      <c r="E70">
        <v>130</v>
      </c>
      <c r="F70">
        <v>130</v>
      </c>
      <c r="G70" t="s">
        <v>8</v>
      </c>
    </row>
    <row r="71" spans="1:7" x14ac:dyDescent="0.35">
      <c r="A71">
        <v>52</v>
      </c>
      <c r="B71" t="s">
        <v>77</v>
      </c>
      <c r="C71">
        <v>32</v>
      </c>
      <c r="D71">
        <v>0</v>
      </c>
      <c r="E71">
        <v>0</v>
      </c>
      <c r="F71">
        <v>0</v>
      </c>
      <c r="G71" t="s">
        <v>8</v>
      </c>
    </row>
    <row r="72" spans="1:7" x14ac:dyDescent="0.35">
      <c r="A72">
        <v>53</v>
      </c>
      <c r="B72" t="s">
        <v>78</v>
      </c>
      <c r="C72">
        <v>1.5</v>
      </c>
      <c r="D72">
        <v>0.45</v>
      </c>
      <c r="E72">
        <v>799</v>
      </c>
      <c r="F72">
        <v>795</v>
      </c>
      <c r="G72" t="s">
        <v>8</v>
      </c>
    </row>
    <row r="73" spans="1:7" x14ac:dyDescent="0.35">
      <c r="A73">
        <v>54</v>
      </c>
      <c r="B73" t="s">
        <v>79</v>
      </c>
      <c r="C73">
        <v>857</v>
      </c>
      <c r="D73">
        <v>558.54999999999995</v>
      </c>
      <c r="E73">
        <v>0</v>
      </c>
      <c r="F73">
        <v>0</v>
      </c>
      <c r="G73" t="s">
        <v>8</v>
      </c>
    </row>
    <row r="74" spans="1:7" x14ac:dyDescent="0.35">
      <c r="A74">
        <v>55</v>
      </c>
      <c r="B74" t="s">
        <v>80</v>
      </c>
      <c r="C74">
        <v>2499</v>
      </c>
      <c r="D74">
        <v>0</v>
      </c>
      <c r="E74">
        <v>0</v>
      </c>
      <c r="F74">
        <v>0</v>
      </c>
      <c r="G74" t="s">
        <v>8</v>
      </c>
    </row>
    <row r="75" spans="1:7" x14ac:dyDescent="0.35">
      <c r="A75">
        <v>56</v>
      </c>
      <c r="B75" t="s">
        <v>81</v>
      </c>
      <c r="C75">
        <v>334</v>
      </c>
      <c r="D75">
        <v>310.60000000000002</v>
      </c>
      <c r="E75">
        <v>0</v>
      </c>
      <c r="F75">
        <v>0</v>
      </c>
      <c r="G75" t="s">
        <v>8</v>
      </c>
    </row>
    <row r="76" spans="1:7" x14ac:dyDescent="0.35">
      <c r="A76">
        <v>57</v>
      </c>
      <c r="B76" t="s">
        <v>82</v>
      </c>
      <c r="C76">
        <v>425</v>
      </c>
      <c r="D76">
        <v>396.73</v>
      </c>
      <c r="E76">
        <v>0</v>
      </c>
      <c r="F76">
        <v>0</v>
      </c>
      <c r="G76" t="s">
        <v>8</v>
      </c>
    </row>
    <row r="77" spans="1:7" x14ac:dyDescent="0.35">
      <c r="A77">
        <v>58</v>
      </c>
      <c r="B77" t="s">
        <v>83</v>
      </c>
      <c r="C77">
        <v>1.2</v>
      </c>
      <c r="D77">
        <v>0.63029999999999997</v>
      </c>
      <c r="E77">
        <v>5242</v>
      </c>
      <c r="F77">
        <v>5242</v>
      </c>
      <c r="G77" t="s">
        <v>8</v>
      </c>
    </row>
    <row r="78" spans="1:7" x14ac:dyDescent="0.35">
      <c r="A78">
        <v>59</v>
      </c>
      <c r="B78" t="s">
        <v>84</v>
      </c>
      <c r="C78">
        <v>1.2</v>
      </c>
      <c r="D78">
        <v>0.61019999999999996</v>
      </c>
      <c r="E78">
        <v>6548</v>
      </c>
      <c r="F78">
        <v>6548</v>
      </c>
      <c r="G78" t="s">
        <v>8</v>
      </c>
    </row>
    <row r="79" spans="1:7" x14ac:dyDescent="0.35">
      <c r="A79">
        <v>6</v>
      </c>
      <c r="B79" t="s">
        <v>85</v>
      </c>
      <c r="C79">
        <v>123.95</v>
      </c>
      <c r="D79">
        <v>100</v>
      </c>
      <c r="E79">
        <v>335</v>
      </c>
      <c r="F79">
        <v>335</v>
      </c>
      <c r="G79" t="s">
        <v>8</v>
      </c>
    </row>
    <row r="80" spans="1:7" x14ac:dyDescent="0.35">
      <c r="A80">
        <v>60</v>
      </c>
      <c r="B80" t="s">
        <v>86</v>
      </c>
      <c r="C80">
        <v>0.8</v>
      </c>
      <c r="D80">
        <v>0.43880000000000002</v>
      </c>
      <c r="E80">
        <v>1106</v>
      </c>
      <c r="F80">
        <v>1106</v>
      </c>
      <c r="G80" t="s">
        <v>8</v>
      </c>
    </row>
    <row r="81" spans="1:7" x14ac:dyDescent="0.35">
      <c r="A81">
        <v>61</v>
      </c>
      <c r="B81" t="s">
        <v>87</v>
      </c>
      <c r="C81">
        <v>0.8</v>
      </c>
      <c r="D81">
        <v>0.42159999999999997</v>
      </c>
      <c r="E81">
        <v>10</v>
      </c>
      <c r="F81">
        <v>10</v>
      </c>
      <c r="G81" t="s">
        <v>8</v>
      </c>
    </row>
    <row r="82" spans="1:7" x14ac:dyDescent="0.35">
      <c r="A82">
        <v>62</v>
      </c>
      <c r="B82" t="s">
        <v>88</v>
      </c>
      <c r="C82">
        <v>1.1000000000000001</v>
      </c>
      <c r="D82">
        <v>0.5</v>
      </c>
      <c r="E82">
        <v>8116</v>
      </c>
      <c r="F82">
        <v>8111</v>
      </c>
      <c r="G82" t="s">
        <v>8</v>
      </c>
    </row>
    <row r="83" spans="1:7" x14ac:dyDescent="0.35">
      <c r="A83">
        <v>63</v>
      </c>
      <c r="B83" t="s">
        <v>89</v>
      </c>
      <c r="C83">
        <v>72</v>
      </c>
      <c r="D83">
        <v>31.48</v>
      </c>
      <c r="E83">
        <v>27</v>
      </c>
      <c r="F83">
        <v>27</v>
      </c>
      <c r="G83" t="s">
        <v>8</v>
      </c>
    </row>
    <row r="84" spans="1:7" x14ac:dyDescent="0.35">
      <c r="A84">
        <v>64</v>
      </c>
      <c r="B84" t="s">
        <v>90</v>
      </c>
      <c r="C84">
        <v>2</v>
      </c>
      <c r="D84">
        <v>0</v>
      </c>
      <c r="E84">
        <v>64</v>
      </c>
      <c r="F84">
        <v>64</v>
      </c>
      <c r="G84" t="s">
        <v>8</v>
      </c>
    </row>
    <row r="85" spans="1:7" x14ac:dyDescent="0.35">
      <c r="A85">
        <v>65</v>
      </c>
      <c r="B85" t="s">
        <v>91</v>
      </c>
      <c r="C85">
        <v>24</v>
      </c>
      <c r="D85">
        <v>20.02</v>
      </c>
      <c r="E85">
        <v>78</v>
      </c>
      <c r="F85">
        <v>71</v>
      </c>
      <c r="G85" t="s">
        <v>8</v>
      </c>
    </row>
    <row r="86" spans="1:7" x14ac:dyDescent="0.35">
      <c r="A86">
        <v>66</v>
      </c>
      <c r="B86" t="s">
        <v>92</v>
      </c>
      <c r="C86">
        <v>14</v>
      </c>
      <c r="D86">
        <v>6.27</v>
      </c>
      <c r="E86">
        <v>533</v>
      </c>
      <c r="F86">
        <v>533</v>
      </c>
      <c r="G86" t="s">
        <v>8</v>
      </c>
    </row>
    <row r="87" spans="1:7" x14ac:dyDescent="0.35">
      <c r="A87">
        <v>67</v>
      </c>
      <c r="B87" t="s">
        <v>93</v>
      </c>
      <c r="C87">
        <v>18</v>
      </c>
      <c r="D87">
        <v>6.91</v>
      </c>
      <c r="E87">
        <v>0</v>
      </c>
      <c r="F87">
        <v>0</v>
      </c>
      <c r="G87" t="s">
        <v>8</v>
      </c>
    </row>
    <row r="88" spans="1:7" x14ac:dyDescent="0.35">
      <c r="A88">
        <v>68</v>
      </c>
      <c r="B88" t="s">
        <v>94</v>
      </c>
      <c r="C88">
        <v>17</v>
      </c>
      <c r="D88">
        <v>6.91</v>
      </c>
      <c r="E88">
        <v>184</v>
      </c>
      <c r="F88">
        <v>184</v>
      </c>
      <c r="G88" t="s">
        <v>8</v>
      </c>
    </row>
    <row r="89" spans="1:7" x14ac:dyDescent="0.35">
      <c r="A89">
        <v>69</v>
      </c>
      <c r="B89" t="s">
        <v>95</v>
      </c>
      <c r="C89">
        <v>4</v>
      </c>
      <c r="D89">
        <v>2.52</v>
      </c>
      <c r="E89">
        <v>1395</v>
      </c>
      <c r="F89">
        <v>1395</v>
      </c>
      <c r="G89" t="s">
        <v>8</v>
      </c>
    </row>
    <row r="90" spans="1:7" x14ac:dyDescent="0.35">
      <c r="A90">
        <v>7</v>
      </c>
      <c r="B90" t="s">
        <v>96</v>
      </c>
      <c r="C90">
        <v>99</v>
      </c>
      <c r="D90">
        <v>89.5</v>
      </c>
      <c r="E90">
        <v>58</v>
      </c>
      <c r="F90">
        <v>54</v>
      </c>
      <c r="G90" t="s">
        <v>8</v>
      </c>
    </row>
    <row r="91" spans="1:7" x14ac:dyDescent="0.35">
      <c r="A91">
        <v>70</v>
      </c>
      <c r="B91" t="s">
        <v>97</v>
      </c>
      <c r="C91">
        <v>2.2000000000000002</v>
      </c>
      <c r="D91">
        <v>0</v>
      </c>
      <c r="E91">
        <v>0</v>
      </c>
      <c r="F91">
        <v>0</v>
      </c>
      <c r="G91" t="s">
        <v>8</v>
      </c>
    </row>
    <row r="92" spans="1:7" x14ac:dyDescent="0.35">
      <c r="A92">
        <v>71</v>
      </c>
      <c r="B92" t="s">
        <v>98</v>
      </c>
      <c r="C92">
        <v>2.2000000000000002</v>
      </c>
      <c r="D92">
        <v>1</v>
      </c>
      <c r="E92">
        <v>0</v>
      </c>
      <c r="F92">
        <v>0</v>
      </c>
      <c r="G92" t="s">
        <v>8</v>
      </c>
    </row>
    <row r="93" spans="1:7" x14ac:dyDescent="0.35">
      <c r="A93">
        <v>72</v>
      </c>
      <c r="B93" t="s">
        <v>99</v>
      </c>
      <c r="C93">
        <v>11</v>
      </c>
      <c r="D93">
        <v>5.2796000000000003</v>
      </c>
      <c r="E93">
        <v>255</v>
      </c>
      <c r="F93">
        <v>255</v>
      </c>
      <c r="G93" t="s">
        <v>8</v>
      </c>
    </row>
    <row r="94" spans="1:7" x14ac:dyDescent="0.35">
      <c r="A94">
        <v>73</v>
      </c>
      <c r="B94" t="s">
        <v>100</v>
      </c>
      <c r="C94">
        <v>13.99</v>
      </c>
      <c r="D94">
        <v>9.8564000000000007</v>
      </c>
      <c r="E94">
        <v>104</v>
      </c>
      <c r="F94">
        <v>104</v>
      </c>
      <c r="G94" t="s">
        <v>8</v>
      </c>
    </row>
    <row r="95" spans="1:7" x14ac:dyDescent="0.35">
      <c r="A95">
        <v>74</v>
      </c>
      <c r="B95" t="s">
        <v>101</v>
      </c>
      <c r="C95">
        <v>16.989999999999998</v>
      </c>
      <c r="D95">
        <v>13.6891</v>
      </c>
      <c r="E95">
        <v>20</v>
      </c>
      <c r="F95">
        <v>19</v>
      </c>
      <c r="G95" t="s">
        <v>8</v>
      </c>
    </row>
    <row r="96" spans="1:7" x14ac:dyDescent="0.35">
      <c r="A96">
        <v>75</v>
      </c>
      <c r="B96" t="s">
        <v>102</v>
      </c>
      <c r="C96">
        <v>20</v>
      </c>
      <c r="D96">
        <v>7.35</v>
      </c>
      <c r="E96">
        <v>56</v>
      </c>
      <c r="F96">
        <v>54</v>
      </c>
      <c r="G96" t="s">
        <v>8</v>
      </c>
    </row>
    <row r="97" spans="1:7" x14ac:dyDescent="0.35">
      <c r="A97">
        <v>76</v>
      </c>
      <c r="B97" t="s">
        <v>103</v>
      </c>
      <c r="C97">
        <v>17</v>
      </c>
      <c r="D97">
        <v>6.91</v>
      </c>
      <c r="E97">
        <v>136</v>
      </c>
      <c r="F97">
        <v>136</v>
      </c>
      <c r="G97" t="s">
        <v>8</v>
      </c>
    </row>
    <row r="98" spans="1:7" x14ac:dyDescent="0.35">
      <c r="A98">
        <v>77</v>
      </c>
      <c r="B98" t="s">
        <v>104</v>
      </c>
      <c r="C98">
        <v>445</v>
      </c>
      <c r="D98">
        <v>0</v>
      </c>
      <c r="E98">
        <v>0</v>
      </c>
      <c r="F98">
        <v>0</v>
      </c>
      <c r="G98" t="s">
        <v>8</v>
      </c>
    </row>
    <row r="99" spans="1:7" x14ac:dyDescent="0.35">
      <c r="A99">
        <v>78</v>
      </c>
      <c r="B99" t="s">
        <v>105</v>
      </c>
      <c r="C99">
        <v>0.8</v>
      </c>
      <c r="D99">
        <v>0</v>
      </c>
      <c r="E99">
        <v>0</v>
      </c>
      <c r="F99">
        <v>0</v>
      </c>
      <c r="G99" t="s">
        <v>8</v>
      </c>
    </row>
    <row r="100" spans="1:7" x14ac:dyDescent="0.35">
      <c r="A100">
        <v>79</v>
      </c>
      <c r="B100" t="s">
        <v>106</v>
      </c>
      <c r="C100">
        <v>495</v>
      </c>
      <c r="D100">
        <v>0</v>
      </c>
      <c r="E100">
        <v>0</v>
      </c>
      <c r="F100">
        <v>0</v>
      </c>
      <c r="G100" t="s">
        <v>8</v>
      </c>
    </row>
    <row r="101" spans="1:7" x14ac:dyDescent="0.35">
      <c r="A101">
        <v>8</v>
      </c>
      <c r="B101" t="s">
        <v>107</v>
      </c>
      <c r="C101">
        <v>884</v>
      </c>
      <c r="D101">
        <v>856.1</v>
      </c>
      <c r="E101">
        <v>0</v>
      </c>
      <c r="F101">
        <v>0</v>
      </c>
      <c r="G101" t="s">
        <v>8</v>
      </c>
    </row>
    <row r="102" spans="1:7" x14ac:dyDescent="0.35">
      <c r="A102">
        <v>80</v>
      </c>
      <c r="B102" t="s">
        <v>108</v>
      </c>
      <c r="C102">
        <v>425</v>
      </c>
      <c r="D102">
        <v>396.76</v>
      </c>
      <c r="E102">
        <v>0</v>
      </c>
      <c r="F102">
        <v>0</v>
      </c>
      <c r="G102" t="s">
        <v>8</v>
      </c>
    </row>
    <row r="103" spans="1:7" x14ac:dyDescent="0.35">
      <c r="A103">
        <v>81</v>
      </c>
      <c r="B103" t="s">
        <v>109</v>
      </c>
      <c r="C103">
        <v>0</v>
      </c>
      <c r="D103">
        <v>0</v>
      </c>
      <c r="E103">
        <v>0</v>
      </c>
      <c r="F103">
        <v>0</v>
      </c>
      <c r="G103" t="s">
        <v>8</v>
      </c>
    </row>
    <row r="104" spans="1:7" x14ac:dyDescent="0.35">
      <c r="A104">
        <v>82</v>
      </c>
      <c r="B104" t="s">
        <v>110</v>
      </c>
      <c r="C104">
        <v>457</v>
      </c>
      <c r="D104">
        <v>428.05</v>
      </c>
      <c r="E104">
        <v>0</v>
      </c>
      <c r="F104">
        <v>0</v>
      </c>
      <c r="G104" t="s">
        <v>8</v>
      </c>
    </row>
    <row r="105" spans="1:7" x14ac:dyDescent="0.35">
      <c r="A105">
        <v>83</v>
      </c>
      <c r="B105" t="s">
        <v>111</v>
      </c>
      <c r="C105">
        <v>505</v>
      </c>
      <c r="D105">
        <v>464.59</v>
      </c>
      <c r="E105">
        <v>0</v>
      </c>
      <c r="F105">
        <v>0</v>
      </c>
      <c r="G105" t="s">
        <v>8</v>
      </c>
    </row>
    <row r="106" spans="1:7" x14ac:dyDescent="0.35">
      <c r="A106">
        <v>84</v>
      </c>
      <c r="B106" t="s">
        <v>112</v>
      </c>
      <c r="C106">
        <v>1</v>
      </c>
      <c r="D106">
        <v>0</v>
      </c>
      <c r="E106">
        <v>11</v>
      </c>
      <c r="F106">
        <v>11</v>
      </c>
      <c r="G106" t="s">
        <v>8</v>
      </c>
    </row>
    <row r="107" spans="1:7" x14ac:dyDescent="0.35">
      <c r="A107">
        <v>85</v>
      </c>
      <c r="B107" t="s">
        <v>113</v>
      </c>
      <c r="C107">
        <v>429</v>
      </c>
      <c r="D107">
        <v>0</v>
      </c>
      <c r="E107">
        <v>2</v>
      </c>
      <c r="F107">
        <v>1</v>
      </c>
      <c r="G107" t="s">
        <v>8</v>
      </c>
    </row>
    <row r="108" spans="1:7" x14ac:dyDescent="0.35">
      <c r="A108">
        <v>86</v>
      </c>
      <c r="B108" t="s">
        <v>114</v>
      </c>
      <c r="C108">
        <v>2.2000000000000002</v>
      </c>
      <c r="D108">
        <v>0</v>
      </c>
      <c r="E108">
        <v>1429</v>
      </c>
      <c r="F108">
        <v>1429</v>
      </c>
      <c r="G108" t="s">
        <v>8</v>
      </c>
    </row>
    <row r="109" spans="1:7" x14ac:dyDescent="0.35">
      <c r="A109">
        <v>87</v>
      </c>
      <c r="B109" t="s">
        <v>115</v>
      </c>
      <c r="C109">
        <v>169</v>
      </c>
      <c r="D109">
        <v>0</v>
      </c>
      <c r="E109">
        <v>0</v>
      </c>
      <c r="F109">
        <v>110</v>
      </c>
      <c r="G109" t="s">
        <v>8</v>
      </c>
    </row>
    <row r="110" spans="1:7" x14ac:dyDescent="0.35">
      <c r="A110">
        <v>88</v>
      </c>
      <c r="B110" t="s">
        <v>116</v>
      </c>
      <c r="C110">
        <v>173</v>
      </c>
      <c r="D110">
        <v>0</v>
      </c>
      <c r="E110">
        <v>0</v>
      </c>
      <c r="F110">
        <v>0</v>
      </c>
      <c r="G110" t="s">
        <v>8</v>
      </c>
    </row>
    <row r="111" spans="1:7" x14ac:dyDescent="0.35">
      <c r="A111">
        <v>89</v>
      </c>
      <c r="B111" t="s">
        <v>117</v>
      </c>
      <c r="C111">
        <v>158.9</v>
      </c>
      <c r="D111">
        <v>0</v>
      </c>
      <c r="E111">
        <v>0</v>
      </c>
      <c r="F111">
        <v>25</v>
      </c>
      <c r="G111" t="s">
        <v>8</v>
      </c>
    </row>
    <row r="112" spans="1:7" x14ac:dyDescent="0.35">
      <c r="A112">
        <v>9</v>
      </c>
      <c r="B112" t="s">
        <v>118</v>
      </c>
      <c r="C112">
        <v>1021</v>
      </c>
      <c r="D112">
        <v>913.52</v>
      </c>
      <c r="E112">
        <v>0</v>
      </c>
      <c r="F112">
        <v>0</v>
      </c>
      <c r="G112" t="s">
        <v>8</v>
      </c>
    </row>
    <row r="113" spans="1:7" x14ac:dyDescent="0.35">
      <c r="A113">
        <v>90</v>
      </c>
      <c r="B113" t="s">
        <v>119</v>
      </c>
      <c r="C113">
        <v>229</v>
      </c>
      <c r="D113">
        <v>0</v>
      </c>
      <c r="E113">
        <v>0</v>
      </c>
      <c r="F113">
        <v>35</v>
      </c>
      <c r="G113" t="s">
        <v>8</v>
      </c>
    </row>
    <row r="114" spans="1:7" x14ac:dyDescent="0.35">
      <c r="A114">
        <v>91</v>
      </c>
      <c r="B114" t="s">
        <v>120</v>
      </c>
      <c r="C114">
        <v>8.1</v>
      </c>
      <c r="D114">
        <v>0</v>
      </c>
      <c r="E114">
        <v>0</v>
      </c>
      <c r="F114">
        <v>320</v>
      </c>
      <c r="G114" t="s">
        <v>8</v>
      </c>
    </row>
    <row r="115" spans="1:7" x14ac:dyDescent="0.35">
      <c r="A115">
        <v>92</v>
      </c>
      <c r="B115" t="s">
        <v>121</v>
      </c>
      <c r="C115">
        <v>110</v>
      </c>
      <c r="D115">
        <v>0</v>
      </c>
      <c r="E115">
        <v>0</v>
      </c>
      <c r="F115">
        <v>9</v>
      </c>
      <c r="G11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06A99-DF0B-4ED0-B327-B589B3D7B6C7}">
  <dimension ref="A1:G115"/>
  <sheetViews>
    <sheetView workbookViewId="0">
      <selection activeCell="B16" sqref="B16"/>
    </sheetView>
  </sheetViews>
  <sheetFormatPr defaultRowHeight="14.5" x14ac:dyDescent="0.35"/>
  <cols>
    <col min="1" max="1" width="30.7265625" style="8" customWidth="1"/>
    <col min="2" max="7" width="30.7265625" style="2" customWidth="1"/>
    <col min="8" max="16384" width="8.7265625" style="2"/>
  </cols>
  <sheetData>
    <row r="1" spans="1:7" x14ac:dyDescent="0.35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9" x14ac:dyDescent="0.35">
      <c r="A2" s="7">
        <v>1</v>
      </c>
      <c r="B2" s="4" t="s">
        <v>7</v>
      </c>
      <c r="C2" s="4">
        <v>32.119999999999997</v>
      </c>
      <c r="D2" s="4">
        <v>20.329999999999998</v>
      </c>
      <c r="E2" s="4">
        <v>184</v>
      </c>
      <c r="F2" s="4">
        <v>184</v>
      </c>
      <c r="G2" s="4" t="s">
        <v>8</v>
      </c>
    </row>
    <row r="3" spans="1:7" x14ac:dyDescent="0.35">
      <c r="A3" s="7">
        <v>10</v>
      </c>
      <c r="B3" s="4" t="s">
        <v>9</v>
      </c>
      <c r="C3" s="4">
        <v>0</v>
      </c>
      <c r="D3" s="4">
        <v>0</v>
      </c>
      <c r="E3" s="4">
        <v>0</v>
      </c>
      <c r="F3" s="4">
        <v>0</v>
      </c>
      <c r="G3" s="4" t="s">
        <v>8</v>
      </c>
    </row>
    <row r="4" spans="1:7" ht="29" x14ac:dyDescent="0.35">
      <c r="A4" s="7">
        <v>1012</v>
      </c>
      <c r="B4" s="4" t="s">
        <v>10</v>
      </c>
      <c r="C4" s="4">
        <v>15.2</v>
      </c>
      <c r="D4" s="4">
        <v>13.4306</v>
      </c>
      <c r="E4" s="4">
        <v>35</v>
      </c>
      <c r="F4" s="4">
        <v>35</v>
      </c>
      <c r="G4" s="4" t="s">
        <v>8</v>
      </c>
    </row>
    <row r="5" spans="1:7" x14ac:dyDescent="0.35">
      <c r="A5" s="7">
        <v>1013</v>
      </c>
      <c r="B5" s="4" t="s">
        <v>11</v>
      </c>
      <c r="C5" s="4">
        <v>5</v>
      </c>
      <c r="D5" s="4">
        <v>3.5</v>
      </c>
      <c r="E5" s="4">
        <v>18</v>
      </c>
      <c r="F5" s="4">
        <v>18</v>
      </c>
      <c r="G5" s="4" t="s">
        <v>8</v>
      </c>
    </row>
    <row r="6" spans="1:7" ht="29" x14ac:dyDescent="0.35">
      <c r="A6" s="7">
        <v>1014</v>
      </c>
      <c r="B6" s="4" t="s">
        <v>12</v>
      </c>
      <c r="C6" s="4">
        <v>100.65</v>
      </c>
      <c r="D6" s="4">
        <v>89.5</v>
      </c>
      <c r="E6" s="4">
        <v>1</v>
      </c>
      <c r="F6" s="4">
        <v>1</v>
      </c>
      <c r="G6" s="4" t="s">
        <v>8</v>
      </c>
    </row>
    <row r="7" spans="1:7" x14ac:dyDescent="0.35">
      <c r="A7" s="7">
        <v>1015</v>
      </c>
      <c r="B7" s="4" t="s">
        <v>13</v>
      </c>
      <c r="C7" s="4">
        <v>1</v>
      </c>
      <c r="D7" s="4">
        <v>96.225000000000009</v>
      </c>
      <c r="E7" s="4">
        <v>0</v>
      </c>
      <c r="F7" s="4">
        <v>0</v>
      </c>
      <c r="G7" s="4" t="s">
        <v>8</v>
      </c>
    </row>
    <row r="8" spans="1:7" x14ac:dyDescent="0.35">
      <c r="A8" s="7">
        <v>1016</v>
      </c>
      <c r="B8" s="4" t="s">
        <v>14</v>
      </c>
      <c r="C8" s="4">
        <v>1</v>
      </c>
      <c r="D8" s="4">
        <v>104.011</v>
      </c>
      <c r="E8" s="4">
        <v>-168</v>
      </c>
      <c r="F8" s="4">
        <v>-168</v>
      </c>
      <c r="G8" s="4" t="s">
        <v>8</v>
      </c>
    </row>
    <row r="9" spans="1:7" x14ac:dyDescent="0.35">
      <c r="A9" s="7">
        <v>1017</v>
      </c>
      <c r="B9" s="4" t="s">
        <v>15</v>
      </c>
      <c r="C9" s="4">
        <v>1</v>
      </c>
      <c r="D9" s="4">
        <v>2435.63</v>
      </c>
      <c r="E9" s="4">
        <v>-1</v>
      </c>
      <c r="F9" s="4">
        <v>-1</v>
      </c>
      <c r="G9" s="4" t="s">
        <v>8</v>
      </c>
    </row>
    <row r="10" spans="1:7" x14ac:dyDescent="0.35">
      <c r="A10" s="7">
        <v>1019</v>
      </c>
      <c r="B10" s="4" t="s">
        <v>16</v>
      </c>
      <c r="C10" s="4">
        <v>169</v>
      </c>
      <c r="D10" s="4">
        <v>0</v>
      </c>
      <c r="E10" s="4">
        <v>0</v>
      </c>
      <c r="F10" s="4">
        <v>0</v>
      </c>
      <c r="G10" s="4" t="s">
        <v>8</v>
      </c>
    </row>
    <row r="11" spans="1:7" x14ac:dyDescent="0.35">
      <c r="A11" s="7">
        <v>1020</v>
      </c>
      <c r="B11" s="4" t="s">
        <v>17</v>
      </c>
      <c r="C11" s="4">
        <v>2.75</v>
      </c>
      <c r="D11" s="4">
        <v>0</v>
      </c>
      <c r="E11" s="4">
        <v>0</v>
      </c>
      <c r="F11" s="4">
        <v>0</v>
      </c>
      <c r="G11" s="4" t="s">
        <v>8</v>
      </c>
    </row>
    <row r="12" spans="1:7" x14ac:dyDescent="0.35">
      <c r="A12" s="7">
        <v>1021</v>
      </c>
      <c r="B12" s="4" t="s">
        <v>18</v>
      </c>
      <c r="C12" s="4">
        <v>449</v>
      </c>
      <c r="D12" s="4">
        <v>459.37</v>
      </c>
      <c r="E12" s="4">
        <v>0</v>
      </c>
      <c r="F12" s="4">
        <v>0</v>
      </c>
      <c r="G12" s="4" t="s">
        <v>8</v>
      </c>
    </row>
    <row r="13" spans="1:7" x14ac:dyDescent="0.35">
      <c r="A13" s="7">
        <v>1022</v>
      </c>
      <c r="B13" s="4" t="s">
        <v>19</v>
      </c>
      <c r="C13" s="4">
        <v>473</v>
      </c>
      <c r="D13" s="4">
        <v>471.12</v>
      </c>
      <c r="E13" s="4">
        <v>0</v>
      </c>
      <c r="F13" s="4">
        <v>0</v>
      </c>
      <c r="G13" s="4" t="s">
        <v>8</v>
      </c>
    </row>
    <row r="14" spans="1:7" x14ac:dyDescent="0.35">
      <c r="A14" s="7">
        <v>1023</v>
      </c>
      <c r="B14" s="4" t="s">
        <v>20</v>
      </c>
      <c r="C14" s="4">
        <v>489</v>
      </c>
      <c r="D14" s="4">
        <v>484.17</v>
      </c>
      <c r="E14" s="4">
        <v>0</v>
      </c>
      <c r="F14" s="4">
        <v>0</v>
      </c>
      <c r="G14" s="4" t="s">
        <v>8</v>
      </c>
    </row>
    <row r="15" spans="1:7" x14ac:dyDescent="0.35">
      <c r="A15" s="7">
        <v>1024</v>
      </c>
      <c r="B15" s="4" t="s">
        <v>21</v>
      </c>
      <c r="C15" s="4">
        <v>514</v>
      </c>
      <c r="D15" s="4">
        <v>508.96</v>
      </c>
      <c r="E15" s="4">
        <v>0</v>
      </c>
      <c r="F15" s="4">
        <v>0</v>
      </c>
      <c r="G15" s="4" t="s">
        <v>8</v>
      </c>
    </row>
    <row r="16" spans="1:7" x14ac:dyDescent="0.35">
      <c r="A16" s="7">
        <v>1025</v>
      </c>
      <c r="B16" s="4" t="s">
        <v>22</v>
      </c>
      <c r="C16" s="4">
        <v>539</v>
      </c>
      <c r="D16" s="4">
        <v>533.76</v>
      </c>
      <c r="E16" s="4">
        <v>0</v>
      </c>
      <c r="F16" s="4">
        <v>0</v>
      </c>
      <c r="G16" s="4" t="s">
        <v>8</v>
      </c>
    </row>
    <row r="17" spans="1:7" ht="29" x14ac:dyDescent="0.35">
      <c r="A17" s="7">
        <v>1026</v>
      </c>
      <c r="B17" s="4" t="s">
        <v>23</v>
      </c>
      <c r="C17" s="4">
        <v>1999</v>
      </c>
      <c r="D17" s="4">
        <v>1742.22</v>
      </c>
      <c r="E17" s="4">
        <v>0</v>
      </c>
      <c r="F17" s="4">
        <v>0</v>
      </c>
      <c r="G17" s="4" t="s">
        <v>8</v>
      </c>
    </row>
    <row r="18" spans="1:7" ht="29" x14ac:dyDescent="0.35">
      <c r="A18" s="7">
        <v>1027</v>
      </c>
      <c r="B18" s="4" t="s">
        <v>24</v>
      </c>
      <c r="C18" s="4">
        <v>2100</v>
      </c>
      <c r="D18" s="4">
        <v>0</v>
      </c>
      <c r="E18" s="4">
        <v>0</v>
      </c>
      <c r="F18" s="4">
        <v>0</v>
      </c>
      <c r="G18" s="4" t="s">
        <v>8</v>
      </c>
    </row>
    <row r="19" spans="1:7" ht="29" x14ac:dyDescent="0.35">
      <c r="A19" s="7">
        <v>1028</v>
      </c>
      <c r="B19" s="4" t="s">
        <v>25</v>
      </c>
      <c r="C19" s="4">
        <v>3569</v>
      </c>
      <c r="D19" s="4">
        <v>3267.5192999999999</v>
      </c>
      <c r="E19" s="4">
        <v>0</v>
      </c>
      <c r="F19" s="4">
        <v>0</v>
      </c>
      <c r="G19" s="4" t="s">
        <v>8</v>
      </c>
    </row>
    <row r="20" spans="1:7" ht="29" x14ac:dyDescent="0.35">
      <c r="A20" s="7">
        <v>10281</v>
      </c>
      <c r="B20" s="4" t="s">
        <v>26</v>
      </c>
      <c r="C20" s="4">
        <v>0</v>
      </c>
      <c r="D20" s="4">
        <v>0</v>
      </c>
      <c r="E20" s="4">
        <v>0</v>
      </c>
      <c r="F20" s="4">
        <v>0</v>
      </c>
      <c r="G20" s="4" t="s">
        <v>8</v>
      </c>
    </row>
    <row r="21" spans="1:7" ht="29" x14ac:dyDescent="0.35">
      <c r="A21" s="7">
        <v>1029</v>
      </c>
      <c r="B21" s="4" t="s">
        <v>27</v>
      </c>
      <c r="C21" s="4">
        <v>96.9</v>
      </c>
      <c r="D21" s="4">
        <v>82.323000000000008</v>
      </c>
      <c r="E21" s="4">
        <v>0</v>
      </c>
      <c r="F21" s="4">
        <v>0</v>
      </c>
      <c r="G21" s="4" t="s">
        <v>8</v>
      </c>
    </row>
    <row r="22" spans="1:7" x14ac:dyDescent="0.35">
      <c r="A22" s="7">
        <v>1030</v>
      </c>
      <c r="B22" s="4" t="s">
        <v>28</v>
      </c>
      <c r="C22" s="4">
        <v>1</v>
      </c>
      <c r="D22" s="4">
        <v>0</v>
      </c>
      <c r="E22" s="4">
        <v>0</v>
      </c>
      <c r="F22" s="4">
        <v>0</v>
      </c>
      <c r="G22" s="4" t="s">
        <v>8</v>
      </c>
    </row>
    <row r="23" spans="1:7" ht="29" x14ac:dyDescent="0.35">
      <c r="A23" s="7">
        <v>1031</v>
      </c>
      <c r="B23" s="4" t="s">
        <v>29</v>
      </c>
      <c r="C23" s="4">
        <v>123.95</v>
      </c>
      <c r="D23" s="4">
        <v>0</v>
      </c>
      <c r="E23" s="4">
        <v>0</v>
      </c>
      <c r="F23" s="4">
        <v>0</v>
      </c>
      <c r="G23" s="4" t="s">
        <v>8</v>
      </c>
    </row>
    <row r="24" spans="1:7" x14ac:dyDescent="0.35">
      <c r="A24" s="7">
        <v>1032</v>
      </c>
      <c r="B24" s="4" t="s">
        <v>30</v>
      </c>
      <c r="C24" s="4">
        <v>1</v>
      </c>
      <c r="D24" s="4">
        <v>0</v>
      </c>
      <c r="E24" s="4">
        <v>0</v>
      </c>
      <c r="F24" s="4">
        <v>0</v>
      </c>
      <c r="G24" s="4" t="s">
        <v>8</v>
      </c>
    </row>
    <row r="25" spans="1:7" ht="29" x14ac:dyDescent="0.35">
      <c r="A25" s="7">
        <v>1033</v>
      </c>
      <c r="B25" s="4" t="s">
        <v>31</v>
      </c>
      <c r="C25" s="4">
        <v>156</v>
      </c>
      <c r="D25" s="4">
        <v>0</v>
      </c>
      <c r="E25" s="4">
        <v>0</v>
      </c>
      <c r="F25" s="4">
        <v>0</v>
      </c>
      <c r="G25" s="4" t="s">
        <v>8</v>
      </c>
    </row>
    <row r="26" spans="1:7" x14ac:dyDescent="0.35">
      <c r="A26" s="7">
        <v>1034</v>
      </c>
      <c r="B26" s="4" t="s">
        <v>32</v>
      </c>
      <c r="C26" s="4">
        <v>2599</v>
      </c>
      <c r="D26" s="4">
        <v>0</v>
      </c>
      <c r="E26" s="4">
        <v>0</v>
      </c>
      <c r="F26" s="4">
        <v>0</v>
      </c>
      <c r="G26" s="4" t="s">
        <v>8</v>
      </c>
    </row>
    <row r="27" spans="1:7" x14ac:dyDescent="0.35">
      <c r="A27" s="7">
        <v>1035</v>
      </c>
      <c r="B27" s="4" t="s">
        <v>33</v>
      </c>
      <c r="C27" s="4">
        <v>18.489999999999998</v>
      </c>
      <c r="D27" s="4">
        <v>0</v>
      </c>
      <c r="E27" s="4">
        <v>0</v>
      </c>
      <c r="F27" s="4">
        <v>0</v>
      </c>
      <c r="G27" s="4" t="s">
        <v>8</v>
      </c>
    </row>
    <row r="28" spans="1:7" x14ac:dyDescent="0.35">
      <c r="A28" s="7">
        <v>1036</v>
      </c>
      <c r="B28" s="4" t="s">
        <v>34</v>
      </c>
      <c r="C28" s="4">
        <v>564</v>
      </c>
      <c r="D28" s="4">
        <v>0</v>
      </c>
      <c r="E28" s="4">
        <v>0</v>
      </c>
      <c r="F28" s="4">
        <v>0</v>
      </c>
      <c r="G28" s="4" t="s">
        <v>8</v>
      </c>
    </row>
    <row r="29" spans="1:7" x14ac:dyDescent="0.35">
      <c r="A29" s="7">
        <v>1037</v>
      </c>
      <c r="B29" s="4" t="s">
        <v>35</v>
      </c>
      <c r="C29" s="4">
        <v>175</v>
      </c>
      <c r="D29" s="4">
        <v>0</v>
      </c>
      <c r="E29" s="4">
        <v>0</v>
      </c>
      <c r="F29" s="4">
        <v>0</v>
      </c>
      <c r="G29" s="4" t="s">
        <v>8</v>
      </c>
    </row>
    <row r="30" spans="1:7" x14ac:dyDescent="0.35">
      <c r="A30" s="7">
        <v>1038</v>
      </c>
      <c r="B30" s="4" t="s">
        <v>36</v>
      </c>
      <c r="C30" s="4">
        <v>1</v>
      </c>
      <c r="D30" s="4">
        <v>0</v>
      </c>
      <c r="E30" s="4">
        <v>0</v>
      </c>
      <c r="F30" s="4">
        <v>0</v>
      </c>
      <c r="G30" s="4" t="s">
        <v>8</v>
      </c>
    </row>
    <row r="31" spans="1:7" x14ac:dyDescent="0.35">
      <c r="A31" s="7">
        <v>11</v>
      </c>
      <c r="B31" s="4" t="s">
        <v>37</v>
      </c>
      <c r="C31" s="4">
        <v>1128.58</v>
      </c>
      <c r="D31" s="4">
        <v>0</v>
      </c>
      <c r="E31" s="4">
        <v>0</v>
      </c>
      <c r="F31" s="4">
        <v>0</v>
      </c>
      <c r="G31" s="4" t="s">
        <v>8</v>
      </c>
    </row>
    <row r="32" spans="1:7" ht="29" x14ac:dyDescent="0.35">
      <c r="A32" s="7">
        <v>12</v>
      </c>
      <c r="B32" s="4" t="s">
        <v>38</v>
      </c>
      <c r="C32" s="4">
        <v>1059</v>
      </c>
      <c r="D32" s="4">
        <v>1044.03</v>
      </c>
      <c r="E32" s="4">
        <v>6</v>
      </c>
      <c r="F32" s="4">
        <v>6</v>
      </c>
      <c r="G32" s="4" t="s">
        <v>8</v>
      </c>
    </row>
    <row r="33" spans="1:7" ht="29" x14ac:dyDescent="0.35">
      <c r="A33" s="7">
        <v>13</v>
      </c>
      <c r="B33" s="4" t="s">
        <v>39</v>
      </c>
      <c r="C33" s="4">
        <v>2298</v>
      </c>
      <c r="D33" s="4">
        <v>1927.56</v>
      </c>
      <c r="E33" s="4">
        <v>4</v>
      </c>
      <c r="F33" s="4">
        <v>4</v>
      </c>
      <c r="G33" s="4" t="s">
        <v>8</v>
      </c>
    </row>
    <row r="34" spans="1:7" x14ac:dyDescent="0.35">
      <c r="A34" s="7">
        <v>14</v>
      </c>
      <c r="B34" s="4" t="s">
        <v>40</v>
      </c>
      <c r="C34" s="4">
        <v>1072.5</v>
      </c>
      <c r="D34" s="4">
        <v>0</v>
      </c>
      <c r="E34" s="4">
        <v>0</v>
      </c>
      <c r="F34" s="4">
        <v>0</v>
      </c>
      <c r="G34" s="4" t="s">
        <v>8</v>
      </c>
    </row>
    <row r="35" spans="1:7" x14ac:dyDescent="0.35">
      <c r="A35" s="7">
        <v>15</v>
      </c>
      <c r="B35" s="4" t="s">
        <v>41</v>
      </c>
      <c r="C35" s="4">
        <v>1149.99</v>
      </c>
      <c r="D35" s="4">
        <v>1031.94</v>
      </c>
      <c r="E35" s="4">
        <v>0</v>
      </c>
      <c r="F35" s="4">
        <v>0</v>
      </c>
      <c r="G35" s="4" t="s">
        <v>8</v>
      </c>
    </row>
    <row r="36" spans="1:7" x14ac:dyDescent="0.35">
      <c r="A36" s="7">
        <v>16</v>
      </c>
      <c r="B36" s="4" t="s">
        <v>42</v>
      </c>
      <c r="C36" s="4">
        <v>1232.99</v>
      </c>
      <c r="D36" s="4">
        <v>0</v>
      </c>
      <c r="E36" s="4">
        <v>0</v>
      </c>
      <c r="F36" s="4">
        <v>0</v>
      </c>
      <c r="G36" s="4" t="s">
        <v>8</v>
      </c>
    </row>
    <row r="37" spans="1:7" x14ac:dyDescent="0.35">
      <c r="A37" s="7">
        <v>17</v>
      </c>
      <c r="B37" s="4" t="s">
        <v>43</v>
      </c>
      <c r="C37" s="4">
        <v>1499.99</v>
      </c>
      <c r="D37" s="4">
        <v>0</v>
      </c>
      <c r="E37" s="4">
        <v>0</v>
      </c>
      <c r="F37" s="4">
        <v>0</v>
      </c>
      <c r="G37" s="4" t="s">
        <v>8</v>
      </c>
    </row>
    <row r="38" spans="1:7" x14ac:dyDescent="0.35">
      <c r="A38" s="7">
        <v>18</v>
      </c>
      <c r="B38" s="4" t="s">
        <v>44</v>
      </c>
      <c r="C38" s="4">
        <v>1590.99</v>
      </c>
      <c r="D38" s="4">
        <v>0</v>
      </c>
      <c r="E38" s="4">
        <v>0</v>
      </c>
      <c r="F38" s="4">
        <v>0</v>
      </c>
      <c r="G38" s="4" t="s">
        <v>8</v>
      </c>
    </row>
    <row r="39" spans="1:7" x14ac:dyDescent="0.35">
      <c r="A39" s="7">
        <v>19</v>
      </c>
      <c r="B39" s="4" t="s">
        <v>45</v>
      </c>
      <c r="C39" s="4">
        <v>2060.94</v>
      </c>
      <c r="D39" s="4">
        <v>0</v>
      </c>
      <c r="E39" s="4">
        <v>0</v>
      </c>
      <c r="F39" s="4">
        <v>0</v>
      </c>
      <c r="G39" s="4" t="s">
        <v>8</v>
      </c>
    </row>
    <row r="40" spans="1:7" x14ac:dyDescent="0.35">
      <c r="A40" s="7">
        <v>2</v>
      </c>
      <c r="B40" s="4" t="s">
        <v>46</v>
      </c>
      <c r="C40" s="4">
        <v>524</v>
      </c>
      <c r="D40" s="4">
        <v>484.17</v>
      </c>
      <c r="E40" s="4">
        <v>1</v>
      </c>
      <c r="F40" s="4">
        <v>1</v>
      </c>
      <c r="G40" s="4" t="s">
        <v>8</v>
      </c>
    </row>
    <row r="41" spans="1:7" x14ac:dyDescent="0.35">
      <c r="A41" s="7">
        <v>20</v>
      </c>
      <c r="B41" s="4" t="s">
        <v>47</v>
      </c>
      <c r="C41" s="4">
        <v>320</v>
      </c>
      <c r="D41" s="4">
        <v>238</v>
      </c>
      <c r="E41" s="4">
        <v>0</v>
      </c>
      <c r="F41" s="4">
        <v>0</v>
      </c>
      <c r="G41" s="4" t="s">
        <v>8</v>
      </c>
    </row>
    <row r="42" spans="1:7" x14ac:dyDescent="0.35">
      <c r="A42" s="7">
        <v>21</v>
      </c>
      <c r="B42" s="4" t="s">
        <v>48</v>
      </c>
      <c r="C42" s="4">
        <v>0</v>
      </c>
      <c r="D42" s="4">
        <v>0</v>
      </c>
      <c r="E42" s="4">
        <v>0</v>
      </c>
      <c r="F42" s="4">
        <v>0</v>
      </c>
      <c r="G42" s="4" t="s">
        <v>8</v>
      </c>
    </row>
    <row r="43" spans="1:7" x14ac:dyDescent="0.35">
      <c r="A43" s="7">
        <v>22</v>
      </c>
      <c r="B43" s="4" t="s">
        <v>49</v>
      </c>
      <c r="C43" s="4">
        <v>233</v>
      </c>
      <c r="D43" s="4">
        <v>218.29839999999999</v>
      </c>
      <c r="E43" s="4">
        <v>15</v>
      </c>
      <c r="F43" s="4">
        <v>15</v>
      </c>
      <c r="G43" s="4" t="s">
        <v>8</v>
      </c>
    </row>
    <row r="44" spans="1:7" x14ac:dyDescent="0.35">
      <c r="A44" s="7">
        <v>221</v>
      </c>
      <c r="B44" s="4" t="s">
        <v>50</v>
      </c>
      <c r="C44" s="4">
        <v>315</v>
      </c>
      <c r="D44" s="4">
        <v>227</v>
      </c>
      <c r="E44" s="4">
        <v>0</v>
      </c>
      <c r="F44" s="4">
        <v>0</v>
      </c>
      <c r="G44" s="4" t="s">
        <v>8</v>
      </c>
    </row>
    <row r="45" spans="1:7" x14ac:dyDescent="0.35">
      <c r="A45" s="7">
        <v>23</v>
      </c>
      <c r="B45" s="4" t="s">
        <v>51</v>
      </c>
      <c r="C45" s="4">
        <v>170</v>
      </c>
      <c r="D45" s="4">
        <v>160.1</v>
      </c>
      <c r="E45" s="4">
        <v>5</v>
      </c>
      <c r="F45" s="4">
        <v>5</v>
      </c>
      <c r="G45" s="4" t="s">
        <v>8</v>
      </c>
    </row>
    <row r="46" spans="1:7" ht="29" x14ac:dyDescent="0.35">
      <c r="A46" s="7">
        <v>24</v>
      </c>
      <c r="B46" s="4" t="s">
        <v>52</v>
      </c>
      <c r="C46" s="4">
        <v>153</v>
      </c>
      <c r="D46" s="4">
        <v>144.9</v>
      </c>
      <c r="E46" s="4">
        <v>4</v>
      </c>
      <c r="F46" s="4">
        <v>4</v>
      </c>
      <c r="G46" s="4" t="s">
        <v>8</v>
      </c>
    </row>
    <row r="47" spans="1:7" x14ac:dyDescent="0.35">
      <c r="A47" s="7">
        <v>27</v>
      </c>
      <c r="B47" s="4" t="s">
        <v>53</v>
      </c>
      <c r="C47" s="4">
        <v>0</v>
      </c>
      <c r="D47" s="4">
        <v>0</v>
      </c>
      <c r="E47" s="4">
        <v>0</v>
      </c>
      <c r="F47" s="4">
        <v>0</v>
      </c>
      <c r="G47" s="4" t="s">
        <v>8</v>
      </c>
    </row>
    <row r="48" spans="1:7" ht="29" x14ac:dyDescent="0.35">
      <c r="A48" s="7">
        <v>28</v>
      </c>
      <c r="B48" s="4" t="s">
        <v>54</v>
      </c>
      <c r="C48" s="4">
        <v>596</v>
      </c>
      <c r="D48" s="4">
        <v>554</v>
      </c>
      <c r="E48" s="4">
        <v>0</v>
      </c>
      <c r="F48" s="4">
        <v>0</v>
      </c>
      <c r="G48" s="4" t="s">
        <v>8</v>
      </c>
    </row>
    <row r="49" spans="1:7" ht="29" x14ac:dyDescent="0.35">
      <c r="A49" s="7">
        <v>3</v>
      </c>
      <c r="B49" s="4" t="s">
        <v>55</v>
      </c>
      <c r="C49" s="4">
        <v>77</v>
      </c>
      <c r="D49" s="4">
        <v>0</v>
      </c>
      <c r="E49" s="4">
        <v>0</v>
      </c>
      <c r="F49" s="4">
        <v>0</v>
      </c>
      <c r="G49" s="4" t="s">
        <v>8</v>
      </c>
    </row>
    <row r="50" spans="1:7" x14ac:dyDescent="0.35">
      <c r="A50" s="7">
        <v>30</v>
      </c>
      <c r="B50" s="4" t="s">
        <v>56</v>
      </c>
      <c r="C50" s="4">
        <v>2400</v>
      </c>
      <c r="D50" s="4">
        <v>1978</v>
      </c>
      <c r="E50" s="4">
        <v>3</v>
      </c>
      <c r="F50" s="4">
        <v>3</v>
      </c>
      <c r="G50" s="4" t="s">
        <v>8</v>
      </c>
    </row>
    <row r="51" spans="1:7" ht="29" x14ac:dyDescent="0.35">
      <c r="A51" s="7">
        <v>31</v>
      </c>
      <c r="B51" s="4" t="s">
        <v>57</v>
      </c>
      <c r="C51" s="4">
        <v>1150</v>
      </c>
      <c r="D51" s="4">
        <v>1025</v>
      </c>
      <c r="E51" s="4">
        <v>30</v>
      </c>
      <c r="F51" s="4">
        <v>30</v>
      </c>
      <c r="G51" s="4" t="s">
        <v>8</v>
      </c>
    </row>
    <row r="52" spans="1:7" ht="29" x14ac:dyDescent="0.35">
      <c r="A52" s="7">
        <v>32</v>
      </c>
      <c r="B52" s="4" t="s">
        <v>58</v>
      </c>
      <c r="C52" s="4">
        <v>645</v>
      </c>
      <c r="D52" s="4">
        <v>507.60980000000001</v>
      </c>
      <c r="E52" s="4">
        <v>26</v>
      </c>
      <c r="F52" s="4">
        <v>26</v>
      </c>
      <c r="G52" s="4" t="s">
        <v>8</v>
      </c>
    </row>
    <row r="53" spans="1:7" x14ac:dyDescent="0.35">
      <c r="A53" s="7">
        <v>34</v>
      </c>
      <c r="B53" s="4" t="s">
        <v>59</v>
      </c>
      <c r="C53" s="4">
        <v>0</v>
      </c>
      <c r="D53" s="4">
        <v>0</v>
      </c>
      <c r="E53" s="4">
        <v>23</v>
      </c>
      <c r="F53" s="4">
        <v>23</v>
      </c>
      <c r="G53" s="4" t="s">
        <v>8</v>
      </c>
    </row>
    <row r="54" spans="1:7" x14ac:dyDescent="0.35">
      <c r="A54" s="7">
        <v>35</v>
      </c>
      <c r="B54" s="4" t="s">
        <v>60</v>
      </c>
      <c r="C54" s="4">
        <v>308</v>
      </c>
      <c r="D54" s="4">
        <v>285.8</v>
      </c>
      <c r="E54" s="4">
        <v>0</v>
      </c>
      <c r="F54" s="4">
        <v>0</v>
      </c>
      <c r="G54" s="4" t="s">
        <v>8</v>
      </c>
    </row>
    <row r="55" spans="1:7" x14ac:dyDescent="0.35">
      <c r="A55" s="7">
        <v>36</v>
      </c>
      <c r="B55" s="4" t="s">
        <v>61</v>
      </c>
      <c r="C55" s="4">
        <v>363</v>
      </c>
      <c r="D55" s="4">
        <v>347.14</v>
      </c>
      <c r="E55" s="4">
        <v>0</v>
      </c>
      <c r="F55" s="4">
        <v>0</v>
      </c>
      <c r="G55" s="4" t="s">
        <v>8</v>
      </c>
    </row>
    <row r="56" spans="1:7" ht="29" x14ac:dyDescent="0.35">
      <c r="A56" s="7">
        <v>37</v>
      </c>
      <c r="B56" s="4" t="s">
        <v>62</v>
      </c>
      <c r="C56" s="4">
        <v>18</v>
      </c>
      <c r="D56" s="4">
        <v>10.1</v>
      </c>
      <c r="E56" s="4">
        <v>1559</v>
      </c>
      <c r="F56" s="4">
        <v>1559</v>
      </c>
      <c r="G56" s="4" t="s">
        <v>8</v>
      </c>
    </row>
    <row r="57" spans="1:7" x14ac:dyDescent="0.35">
      <c r="A57" s="7">
        <v>39</v>
      </c>
      <c r="B57" s="4" t="s">
        <v>63</v>
      </c>
      <c r="C57" s="4">
        <v>0.9</v>
      </c>
      <c r="D57" s="4">
        <v>0.435</v>
      </c>
      <c r="E57" s="4">
        <v>26211</v>
      </c>
      <c r="F57" s="4">
        <v>26211</v>
      </c>
      <c r="G57" s="4" t="s">
        <v>8</v>
      </c>
    </row>
    <row r="58" spans="1:7" x14ac:dyDescent="0.35">
      <c r="A58" s="7">
        <v>4</v>
      </c>
      <c r="B58" s="4" t="s">
        <v>64</v>
      </c>
      <c r="C58" s="4">
        <v>178</v>
      </c>
      <c r="D58" s="4">
        <v>166</v>
      </c>
      <c r="E58" s="4">
        <v>14</v>
      </c>
      <c r="F58" s="4">
        <v>14</v>
      </c>
      <c r="G58" s="4" t="s">
        <v>8</v>
      </c>
    </row>
    <row r="59" spans="1:7" x14ac:dyDescent="0.35">
      <c r="A59" s="7">
        <v>40</v>
      </c>
      <c r="B59" s="4" t="s">
        <v>65</v>
      </c>
      <c r="C59" s="4">
        <v>0.8</v>
      </c>
      <c r="D59" s="4">
        <v>0.49890000000000001</v>
      </c>
      <c r="E59" s="4">
        <v>80001</v>
      </c>
      <c r="F59" s="4">
        <v>80001</v>
      </c>
      <c r="G59" s="4" t="s">
        <v>8</v>
      </c>
    </row>
    <row r="60" spans="1:7" x14ac:dyDescent="0.35">
      <c r="A60" s="7">
        <v>41</v>
      </c>
      <c r="B60" s="4" t="s">
        <v>66</v>
      </c>
      <c r="C60" s="4">
        <v>2.1</v>
      </c>
      <c r="D60" s="4">
        <v>0.77740000000000009</v>
      </c>
      <c r="E60" s="4">
        <v>14293</v>
      </c>
      <c r="F60" s="4">
        <v>14293</v>
      </c>
      <c r="G60" s="4" t="s">
        <v>8</v>
      </c>
    </row>
    <row r="61" spans="1:7" x14ac:dyDescent="0.35">
      <c r="A61" s="7">
        <v>42</v>
      </c>
      <c r="B61" s="4" t="s">
        <v>67</v>
      </c>
      <c r="C61" s="4">
        <v>23</v>
      </c>
      <c r="D61" s="4">
        <v>9.06</v>
      </c>
      <c r="E61" s="4">
        <v>30</v>
      </c>
      <c r="F61" s="4">
        <v>30</v>
      </c>
      <c r="G61" s="4" t="s">
        <v>8</v>
      </c>
    </row>
    <row r="62" spans="1:7" x14ac:dyDescent="0.35">
      <c r="A62" s="7">
        <v>44</v>
      </c>
      <c r="B62" s="4" t="s">
        <v>68</v>
      </c>
      <c r="C62" s="4">
        <v>3.5</v>
      </c>
      <c r="D62" s="4">
        <v>2.41</v>
      </c>
      <c r="E62" s="4">
        <v>2080</v>
      </c>
      <c r="F62" s="4">
        <v>2080</v>
      </c>
      <c r="G62" s="4" t="s">
        <v>8</v>
      </c>
    </row>
    <row r="63" spans="1:7" x14ac:dyDescent="0.35">
      <c r="A63" s="7">
        <v>45</v>
      </c>
      <c r="B63" s="4" t="s">
        <v>69</v>
      </c>
      <c r="C63" s="4">
        <v>8</v>
      </c>
      <c r="D63" s="4">
        <v>5.6000000000000014</v>
      </c>
      <c r="E63" s="4">
        <v>1840</v>
      </c>
      <c r="F63" s="4">
        <v>1840</v>
      </c>
      <c r="G63" s="4" t="s">
        <v>8</v>
      </c>
    </row>
    <row r="64" spans="1:7" ht="29" x14ac:dyDescent="0.35">
      <c r="A64" s="7">
        <v>46</v>
      </c>
      <c r="B64" s="4" t="s">
        <v>70</v>
      </c>
      <c r="C64" s="4">
        <v>45</v>
      </c>
      <c r="D64" s="4">
        <v>24.334499999999998</v>
      </c>
      <c r="E64" s="4">
        <v>34</v>
      </c>
      <c r="F64" s="4">
        <v>34</v>
      </c>
      <c r="G64" s="4" t="s">
        <v>8</v>
      </c>
    </row>
    <row r="65" spans="1:7" x14ac:dyDescent="0.35">
      <c r="A65" s="7">
        <v>47</v>
      </c>
      <c r="B65" s="4" t="s">
        <v>71</v>
      </c>
      <c r="C65" s="4">
        <v>0.5</v>
      </c>
      <c r="D65" s="4">
        <v>0.12</v>
      </c>
      <c r="E65" s="4">
        <v>3829</v>
      </c>
      <c r="F65" s="4">
        <v>3829</v>
      </c>
      <c r="G65" s="4" t="s">
        <v>8</v>
      </c>
    </row>
    <row r="66" spans="1:7" ht="29" x14ac:dyDescent="0.35">
      <c r="A66" s="7">
        <v>48</v>
      </c>
      <c r="B66" s="4" t="s">
        <v>72</v>
      </c>
      <c r="C66" s="4">
        <v>75</v>
      </c>
      <c r="D66" s="4">
        <v>0</v>
      </c>
      <c r="E66" s="4">
        <v>0</v>
      </c>
      <c r="F66" s="4">
        <v>0</v>
      </c>
      <c r="G66" s="4" t="s">
        <v>8</v>
      </c>
    </row>
    <row r="67" spans="1:7" ht="29" x14ac:dyDescent="0.35">
      <c r="A67" s="7">
        <v>49</v>
      </c>
      <c r="B67" s="4" t="s">
        <v>73</v>
      </c>
      <c r="C67" s="4">
        <v>25.7</v>
      </c>
      <c r="D67" s="4">
        <v>14.9</v>
      </c>
      <c r="E67" s="4">
        <v>0</v>
      </c>
      <c r="F67" s="4">
        <v>0</v>
      </c>
      <c r="G67" s="4" t="s">
        <v>8</v>
      </c>
    </row>
    <row r="68" spans="1:7" ht="29" x14ac:dyDescent="0.35">
      <c r="A68" s="7">
        <v>5</v>
      </c>
      <c r="B68" s="4" t="s">
        <v>74</v>
      </c>
      <c r="C68" s="4">
        <v>112</v>
      </c>
      <c r="D68" s="4">
        <v>0</v>
      </c>
      <c r="E68" s="4">
        <v>16</v>
      </c>
      <c r="F68" s="4">
        <v>16</v>
      </c>
      <c r="G68" s="4" t="s">
        <v>8</v>
      </c>
    </row>
    <row r="69" spans="1:7" x14ac:dyDescent="0.35">
      <c r="A69" s="7">
        <v>50</v>
      </c>
      <c r="B69" s="4" t="s">
        <v>75</v>
      </c>
      <c r="C69" s="4">
        <v>2.1</v>
      </c>
      <c r="D69" s="4">
        <v>0.73210000000000008</v>
      </c>
      <c r="E69" s="4">
        <v>533</v>
      </c>
      <c r="F69" s="4">
        <v>533</v>
      </c>
      <c r="G69" s="4" t="s">
        <v>8</v>
      </c>
    </row>
    <row r="70" spans="1:7" x14ac:dyDescent="0.35">
      <c r="A70" s="7">
        <v>51</v>
      </c>
      <c r="B70" s="4" t="s">
        <v>76</v>
      </c>
      <c r="C70" s="4">
        <v>4.4000000000000004</v>
      </c>
      <c r="D70" s="4">
        <v>3.6</v>
      </c>
      <c r="E70" s="4">
        <v>130</v>
      </c>
      <c r="F70" s="4">
        <v>130</v>
      </c>
      <c r="G70" s="4" t="s">
        <v>8</v>
      </c>
    </row>
    <row r="71" spans="1:7" ht="29" x14ac:dyDescent="0.35">
      <c r="A71" s="7">
        <v>52</v>
      </c>
      <c r="B71" s="4" t="s">
        <v>77</v>
      </c>
      <c r="C71" s="4">
        <v>32</v>
      </c>
      <c r="D71" s="4">
        <v>0</v>
      </c>
      <c r="E71" s="4">
        <v>17</v>
      </c>
      <c r="F71" s="4">
        <v>17</v>
      </c>
      <c r="G71" s="4" t="s">
        <v>8</v>
      </c>
    </row>
    <row r="72" spans="1:7" x14ac:dyDescent="0.35">
      <c r="A72" s="7">
        <v>53</v>
      </c>
      <c r="B72" s="4" t="s">
        <v>78</v>
      </c>
      <c r="C72" s="4">
        <v>1.5</v>
      </c>
      <c r="D72" s="4">
        <v>0.45</v>
      </c>
      <c r="E72" s="4">
        <v>326</v>
      </c>
      <c r="F72" s="4">
        <v>326</v>
      </c>
      <c r="G72" s="4" t="s">
        <v>8</v>
      </c>
    </row>
    <row r="73" spans="1:7" ht="29" x14ac:dyDescent="0.35">
      <c r="A73" s="7">
        <v>54</v>
      </c>
      <c r="B73" s="4" t="s">
        <v>79</v>
      </c>
      <c r="C73" s="4">
        <v>857</v>
      </c>
      <c r="D73" s="4">
        <v>558.55000000000007</v>
      </c>
      <c r="E73" s="4">
        <v>0</v>
      </c>
      <c r="F73" s="4">
        <v>0</v>
      </c>
      <c r="G73" s="4" t="s">
        <v>8</v>
      </c>
    </row>
    <row r="74" spans="1:7" ht="29" x14ac:dyDescent="0.35">
      <c r="A74" s="7">
        <v>55</v>
      </c>
      <c r="B74" s="4" t="s">
        <v>80</v>
      </c>
      <c r="C74" s="4">
        <v>2499</v>
      </c>
      <c r="D74" s="4">
        <v>0</v>
      </c>
      <c r="E74" s="4">
        <v>0</v>
      </c>
      <c r="F74" s="4">
        <v>0</v>
      </c>
      <c r="G74" s="4" t="s">
        <v>8</v>
      </c>
    </row>
    <row r="75" spans="1:7" x14ac:dyDescent="0.35">
      <c r="A75" s="7">
        <v>56</v>
      </c>
      <c r="B75" s="4" t="s">
        <v>81</v>
      </c>
      <c r="C75" s="4">
        <v>334</v>
      </c>
      <c r="D75" s="4">
        <v>310.60000000000002</v>
      </c>
      <c r="E75" s="4">
        <v>0</v>
      </c>
      <c r="F75" s="4">
        <v>0</v>
      </c>
      <c r="G75" s="4" t="s">
        <v>8</v>
      </c>
    </row>
    <row r="76" spans="1:7" x14ac:dyDescent="0.35">
      <c r="A76" s="7">
        <v>57</v>
      </c>
      <c r="B76" s="4" t="s">
        <v>82</v>
      </c>
      <c r="C76" s="4">
        <v>425</v>
      </c>
      <c r="D76" s="4">
        <v>396.73</v>
      </c>
      <c r="E76" s="4">
        <v>17</v>
      </c>
      <c r="F76" s="4">
        <v>17</v>
      </c>
      <c r="G76" s="4" t="s">
        <v>8</v>
      </c>
    </row>
    <row r="77" spans="1:7" x14ac:dyDescent="0.35">
      <c r="A77" s="7">
        <v>58</v>
      </c>
      <c r="B77" s="4" t="s">
        <v>83</v>
      </c>
      <c r="C77" s="4">
        <v>1.2</v>
      </c>
      <c r="D77" s="4">
        <v>0.63030000000000008</v>
      </c>
      <c r="E77" s="4">
        <v>0</v>
      </c>
      <c r="F77" s="4">
        <v>0</v>
      </c>
      <c r="G77" s="4" t="s">
        <v>8</v>
      </c>
    </row>
    <row r="78" spans="1:7" x14ac:dyDescent="0.35">
      <c r="A78" s="7">
        <v>59</v>
      </c>
      <c r="B78" s="4" t="s">
        <v>84</v>
      </c>
      <c r="C78" s="4">
        <v>1.2</v>
      </c>
      <c r="D78" s="4">
        <v>0.61020000000000008</v>
      </c>
      <c r="E78" s="4">
        <v>3030</v>
      </c>
      <c r="F78" s="4">
        <v>3030</v>
      </c>
      <c r="G78" s="4" t="s">
        <v>8</v>
      </c>
    </row>
    <row r="79" spans="1:7" ht="29" x14ac:dyDescent="0.35">
      <c r="A79" s="7">
        <v>6</v>
      </c>
      <c r="B79" s="4" t="s">
        <v>85</v>
      </c>
      <c r="C79" s="4">
        <v>123.95</v>
      </c>
      <c r="D79" s="4">
        <v>100</v>
      </c>
      <c r="E79" s="4">
        <v>798</v>
      </c>
      <c r="F79" s="4">
        <v>798</v>
      </c>
      <c r="G79" s="4" t="s">
        <v>8</v>
      </c>
    </row>
    <row r="80" spans="1:7" x14ac:dyDescent="0.35">
      <c r="A80" s="7">
        <v>60</v>
      </c>
      <c r="B80" s="4" t="s">
        <v>86</v>
      </c>
      <c r="C80" s="4">
        <v>0.8</v>
      </c>
      <c r="D80" s="4">
        <v>0.43880000000000002</v>
      </c>
      <c r="E80" s="4">
        <v>0</v>
      </c>
      <c r="F80" s="4">
        <v>0</v>
      </c>
      <c r="G80" s="4" t="s">
        <v>8</v>
      </c>
    </row>
    <row r="81" spans="1:7" x14ac:dyDescent="0.35">
      <c r="A81" s="7">
        <v>61</v>
      </c>
      <c r="B81" s="4" t="s">
        <v>87</v>
      </c>
      <c r="C81" s="4">
        <v>0.8</v>
      </c>
      <c r="D81" s="4">
        <v>0.42159999999999997</v>
      </c>
      <c r="E81" s="4">
        <v>20</v>
      </c>
      <c r="F81" s="4">
        <v>20</v>
      </c>
      <c r="G81" s="4" t="s">
        <v>8</v>
      </c>
    </row>
    <row r="82" spans="1:7" x14ac:dyDescent="0.35">
      <c r="A82" s="7">
        <v>62</v>
      </c>
      <c r="B82" s="4" t="s">
        <v>88</v>
      </c>
      <c r="C82" s="4">
        <v>1.1000000000000001</v>
      </c>
      <c r="D82" s="4">
        <v>0.5</v>
      </c>
      <c r="E82" s="4">
        <v>1650</v>
      </c>
      <c r="F82" s="4">
        <v>1650</v>
      </c>
      <c r="G82" s="4" t="s">
        <v>8</v>
      </c>
    </row>
    <row r="83" spans="1:7" x14ac:dyDescent="0.35">
      <c r="A83" s="7">
        <v>63</v>
      </c>
      <c r="B83" s="4" t="s">
        <v>89</v>
      </c>
      <c r="C83" s="4">
        <v>72</v>
      </c>
      <c r="D83" s="4">
        <v>31.48</v>
      </c>
      <c r="E83" s="4">
        <v>0</v>
      </c>
      <c r="F83" s="4">
        <v>0</v>
      </c>
      <c r="G83" s="4" t="s">
        <v>8</v>
      </c>
    </row>
    <row r="84" spans="1:7" x14ac:dyDescent="0.35">
      <c r="A84" s="7">
        <v>64</v>
      </c>
      <c r="B84" s="4" t="s">
        <v>90</v>
      </c>
      <c r="C84" s="4">
        <v>2</v>
      </c>
      <c r="D84" s="4">
        <v>0</v>
      </c>
      <c r="E84" s="4">
        <v>68</v>
      </c>
      <c r="F84" s="4">
        <v>68</v>
      </c>
      <c r="G84" s="4" t="s">
        <v>8</v>
      </c>
    </row>
    <row r="85" spans="1:7" x14ac:dyDescent="0.35">
      <c r="A85" s="7">
        <v>65</v>
      </c>
      <c r="B85" s="4" t="s">
        <v>91</v>
      </c>
      <c r="C85" s="4">
        <v>24</v>
      </c>
      <c r="D85" s="4">
        <v>20.02</v>
      </c>
      <c r="E85" s="4">
        <v>12</v>
      </c>
      <c r="F85" s="4">
        <v>12</v>
      </c>
      <c r="G85" s="4" t="s">
        <v>8</v>
      </c>
    </row>
    <row r="86" spans="1:7" ht="29" x14ac:dyDescent="0.35">
      <c r="A86" s="7">
        <v>66</v>
      </c>
      <c r="B86" s="4" t="s">
        <v>92</v>
      </c>
      <c r="C86" s="4">
        <v>14</v>
      </c>
      <c r="D86" s="4">
        <v>6.27</v>
      </c>
      <c r="E86" s="4">
        <v>63</v>
      </c>
      <c r="F86" s="4">
        <v>63</v>
      </c>
      <c r="G86" s="4" t="s">
        <v>8</v>
      </c>
    </row>
    <row r="87" spans="1:7" ht="29" x14ac:dyDescent="0.35">
      <c r="A87" s="7">
        <v>67</v>
      </c>
      <c r="B87" s="4" t="s">
        <v>93</v>
      </c>
      <c r="C87" s="4">
        <v>18</v>
      </c>
      <c r="D87" s="4">
        <v>6.91</v>
      </c>
      <c r="E87" s="4">
        <v>0</v>
      </c>
      <c r="F87" s="4">
        <v>0</v>
      </c>
      <c r="G87" s="4" t="s">
        <v>8</v>
      </c>
    </row>
    <row r="88" spans="1:7" ht="29" x14ac:dyDescent="0.35">
      <c r="A88" s="7">
        <v>68</v>
      </c>
      <c r="B88" s="4" t="s">
        <v>94</v>
      </c>
      <c r="C88" s="4">
        <v>17</v>
      </c>
      <c r="D88" s="4">
        <v>6.91</v>
      </c>
      <c r="E88" s="4">
        <v>3</v>
      </c>
      <c r="F88" s="4">
        <v>3</v>
      </c>
      <c r="G88" s="4" t="s">
        <v>8</v>
      </c>
    </row>
    <row r="89" spans="1:7" x14ac:dyDescent="0.35">
      <c r="A89" s="7">
        <v>69</v>
      </c>
      <c r="B89" s="4" t="s">
        <v>95</v>
      </c>
      <c r="C89" s="4">
        <v>4</v>
      </c>
      <c r="D89" s="4">
        <v>2.52</v>
      </c>
      <c r="E89" s="4">
        <v>83</v>
      </c>
      <c r="F89" s="4">
        <v>83</v>
      </c>
      <c r="G89" s="4" t="s">
        <v>8</v>
      </c>
    </row>
    <row r="90" spans="1:7" ht="29" x14ac:dyDescent="0.35">
      <c r="A90" s="7">
        <v>7</v>
      </c>
      <c r="B90" s="4" t="s">
        <v>96</v>
      </c>
      <c r="C90" s="4">
        <v>99</v>
      </c>
      <c r="D90" s="4">
        <v>89.5</v>
      </c>
      <c r="E90" s="4">
        <v>529</v>
      </c>
      <c r="F90" s="4">
        <v>529</v>
      </c>
      <c r="G90" s="4" t="s">
        <v>8</v>
      </c>
    </row>
    <row r="91" spans="1:7" x14ac:dyDescent="0.35">
      <c r="A91" s="7">
        <v>70</v>
      </c>
      <c r="B91" s="4" t="s">
        <v>97</v>
      </c>
      <c r="C91" s="4">
        <v>2.2000000000000002</v>
      </c>
      <c r="D91" s="4">
        <v>0</v>
      </c>
      <c r="E91" s="4">
        <v>0</v>
      </c>
      <c r="F91" s="4">
        <v>0</v>
      </c>
      <c r="G91" s="4" t="s">
        <v>8</v>
      </c>
    </row>
    <row r="92" spans="1:7" x14ac:dyDescent="0.35">
      <c r="A92" s="7">
        <v>71</v>
      </c>
      <c r="B92" s="4" t="s">
        <v>98</v>
      </c>
      <c r="C92" s="4">
        <v>2.2000000000000002</v>
      </c>
      <c r="D92" s="4">
        <v>1</v>
      </c>
      <c r="E92" s="4">
        <v>0</v>
      </c>
      <c r="F92" s="4">
        <v>0</v>
      </c>
      <c r="G92" s="4" t="s">
        <v>8</v>
      </c>
    </row>
    <row r="93" spans="1:7" x14ac:dyDescent="0.35">
      <c r="A93" s="7">
        <v>72</v>
      </c>
      <c r="B93" s="4" t="s">
        <v>99</v>
      </c>
      <c r="C93" s="4">
        <v>11</v>
      </c>
      <c r="D93" s="4">
        <v>5.2796000000000003</v>
      </c>
      <c r="E93" s="4">
        <v>0</v>
      </c>
      <c r="F93" s="4">
        <v>0</v>
      </c>
      <c r="G93" s="4" t="s">
        <v>8</v>
      </c>
    </row>
    <row r="94" spans="1:7" x14ac:dyDescent="0.35">
      <c r="A94" s="7">
        <v>73</v>
      </c>
      <c r="B94" s="4" t="s">
        <v>100</v>
      </c>
      <c r="C94" s="4">
        <v>13.99</v>
      </c>
      <c r="D94" s="4">
        <v>9.8564000000000007</v>
      </c>
      <c r="E94" s="4">
        <v>54</v>
      </c>
      <c r="F94" s="4">
        <v>54</v>
      </c>
      <c r="G94" s="4" t="s">
        <v>8</v>
      </c>
    </row>
    <row r="95" spans="1:7" x14ac:dyDescent="0.35">
      <c r="A95" s="7">
        <v>74</v>
      </c>
      <c r="B95" s="4" t="s">
        <v>101</v>
      </c>
      <c r="C95" s="4">
        <v>16.989999999999998</v>
      </c>
      <c r="D95" s="4">
        <v>13.6891</v>
      </c>
      <c r="E95" s="4">
        <v>11</v>
      </c>
      <c r="F95" s="4">
        <v>11</v>
      </c>
      <c r="G95" s="4" t="s">
        <v>8</v>
      </c>
    </row>
    <row r="96" spans="1:7" x14ac:dyDescent="0.35">
      <c r="A96" s="7">
        <v>75</v>
      </c>
      <c r="B96" s="4" t="s">
        <v>102</v>
      </c>
      <c r="C96" s="4">
        <v>20</v>
      </c>
      <c r="D96" s="4">
        <v>7.3500000000000014</v>
      </c>
      <c r="E96" s="4">
        <v>25</v>
      </c>
      <c r="F96" s="4">
        <v>25</v>
      </c>
      <c r="G96" s="4" t="s">
        <v>8</v>
      </c>
    </row>
    <row r="97" spans="1:7" ht="29" x14ac:dyDescent="0.35">
      <c r="A97" s="7">
        <v>76</v>
      </c>
      <c r="B97" s="4" t="s">
        <v>103</v>
      </c>
      <c r="C97" s="4">
        <v>17</v>
      </c>
      <c r="D97" s="4">
        <v>6.91</v>
      </c>
      <c r="E97" s="4">
        <v>0</v>
      </c>
      <c r="F97" s="4">
        <v>0</v>
      </c>
      <c r="G97" s="4" t="s">
        <v>8</v>
      </c>
    </row>
    <row r="98" spans="1:7" x14ac:dyDescent="0.35">
      <c r="A98" s="7">
        <v>77</v>
      </c>
      <c r="B98" s="4" t="s">
        <v>104</v>
      </c>
      <c r="C98" s="4">
        <v>445</v>
      </c>
      <c r="D98" s="4">
        <v>0</v>
      </c>
      <c r="E98" s="4">
        <v>0</v>
      </c>
      <c r="F98" s="4">
        <v>0</v>
      </c>
      <c r="G98" s="4" t="s">
        <v>8</v>
      </c>
    </row>
    <row r="99" spans="1:7" x14ac:dyDescent="0.35">
      <c r="A99" s="7">
        <v>78</v>
      </c>
      <c r="B99" s="4" t="s">
        <v>105</v>
      </c>
      <c r="C99" s="4">
        <v>0.8</v>
      </c>
      <c r="D99" s="4">
        <v>0</v>
      </c>
      <c r="E99" s="4">
        <v>0</v>
      </c>
      <c r="F99" s="4">
        <v>0</v>
      </c>
      <c r="G99" s="4" t="s">
        <v>8</v>
      </c>
    </row>
    <row r="100" spans="1:7" x14ac:dyDescent="0.35">
      <c r="A100" s="7">
        <v>79</v>
      </c>
      <c r="B100" s="4" t="s">
        <v>106</v>
      </c>
      <c r="C100" s="4">
        <v>495</v>
      </c>
      <c r="D100" s="4">
        <v>0</v>
      </c>
      <c r="E100" s="4">
        <v>0</v>
      </c>
      <c r="F100" s="4">
        <v>0</v>
      </c>
      <c r="G100" s="4" t="s">
        <v>8</v>
      </c>
    </row>
    <row r="101" spans="1:7" ht="29" x14ac:dyDescent="0.35">
      <c r="A101" s="7">
        <v>8</v>
      </c>
      <c r="B101" s="4" t="s">
        <v>107</v>
      </c>
      <c r="C101" s="4">
        <v>884</v>
      </c>
      <c r="D101" s="4">
        <v>856.1</v>
      </c>
      <c r="E101" s="4">
        <v>0</v>
      </c>
      <c r="F101" s="4">
        <v>0</v>
      </c>
      <c r="G101" s="4" t="s">
        <v>8</v>
      </c>
    </row>
    <row r="102" spans="1:7" x14ac:dyDescent="0.35">
      <c r="A102" s="7">
        <v>80</v>
      </c>
      <c r="B102" s="4" t="s">
        <v>108</v>
      </c>
      <c r="C102" s="4">
        <v>425</v>
      </c>
      <c r="D102" s="4">
        <v>396.76</v>
      </c>
      <c r="E102" s="4">
        <v>0</v>
      </c>
      <c r="F102" s="4">
        <v>0</v>
      </c>
      <c r="G102" s="4" t="s">
        <v>8</v>
      </c>
    </row>
    <row r="103" spans="1:7" x14ac:dyDescent="0.35">
      <c r="A103" s="7">
        <v>81</v>
      </c>
      <c r="B103" s="4" t="s">
        <v>109</v>
      </c>
      <c r="C103" s="4">
        <v>0</v>
      </c>
      <c r="D103" s="4">
        <v>0</v>
      </c>
      <c r="E103" s="4">
        <v>0</v>
      </c>
      <c r="F103" s="4">
        <v>0</v>
      </c>
      <c r="G103" s="4" t="s">
        <v>8</v>
      </c>
    </row>
    <row r="104" spans="1:7" x14ac:dyDescent="0.35">
      <c r="A104" s="7">
        <v>82</v>
      </c>
      <c r="B104" s="4" t="s">
        <v>110</v>
      </c>
      <c r="C104" s="4">
        <v>457</v>
      </c>
      <c r="D104" s="4">
        <v>428.05</v>
      </c>
      <c r="E104" s="4">
        <v>0</v>
      </c>
      <c r="F104" s="4">
        <v>0</v>
      </c>
      <c r="G104" s="4" t="s">
        <v>8</v>
      </c>
    </row>
    <row r="105" spans="1:7" x14ac:dyDescent="0.35">
      <c r="A105" s="7">
        <v>83</v>
      </c>
      <c r="B105" s="4" t="s">
        <v>111</v>
      </c>
      <c r="C105" s="4">
        <v>505</v>
      </c>
      <c r="D105" s="4">
        <v>464.59</v>
      </c>
      <c r="E105" s="4">
        <v>0</v>
      </c>
      <c r="F105" s="4">
        <v>0</v>
      </c>
      <c r="G105" s="4" t="s">
        <v>8</v>
      </c>
    </row>
    <row r="106" spans="1:7" ht="29" x14ac:dyDescent="0.35">
      <c r="A106" s="7">
        <v>84</v>
      </c>
      <c r="B106" s="4" t="s">
        <v>112</v>
      </c>
      <c r="C106" s="4">
        <v>1</v>
      </c>
      <c r="D106" s="4">
        <v>0</v>
      </c>
      <c r="E106" s="4">
        <v>0</v>
      </c>
      <c r="F106" s="4">
        <v>0</v>
      </c>
      <c r="G106" s="4" t="s">
        <v>8</v>
      </c>
    </row>
    <row r="107" spans="1:7" x14ac:dyDescent="0.35">
      <c r="A107" s="7">
        <v>85</v>
      </c>
      <c r="B107" s="4" t="s">
        <v>113</v>
      </c>
      <c r="C107" s="4">
        <v>429</v>
      </c>
      <c r="D107" s="4">
        <v>0</v>
      </c>
      <c r="E107" s="4">
        <v>0</v>
      </c>
      <c r="F107" s="4">
        <v>0</v>
      </c>
      <c r="G107" s="4" t="s">
        <v>8</v>
      </c>
    </row>
    <row r="108" spans="1:7" x14ac:dyDescent="0.35">
      <c r="A108" s="7">
        <v>86</v>
      </c>
      <c r="B108" s="4" t="s">
        <v>114</v>
      </c>
      <c r="C108" s="4">
        <v>2.2000000000000002</v>
      </c>
      <c r="D108" s="4">
        <v>0</v>
      </c>
      <c r="E108" s="4">
        <v>0</v>
      </c>
      <c r="F108" s="4">
        <v>0</v>
      </c>
      <c r="G108" s="4" t="s">
        <v>8</v>
      </c>
    </row>
    <row r="109" spans="1:7" x14ac:dyDescent="0.35">
      <c r="A109" s="7">
        <v>87</v>
      </c>
      <c r="B109" s="4" t="s">
        <v>115</v>
      </c>
      <c r="C109" s="4">
        <v>169</v>
      </c>
      <c r="D109" s="4">
        <v>0</v>
      </c>
      <c r="E109" s="4">
        <v>0</v>
      </c>
      <c r="F109" s="4">
        <v>0</v>
      </c>
      <c r="G109" s="4" t="s">
        <v>8</v>
      </c>
    </row>
    <row r="110" spans="1:7" x14ac:dyDescent="0.35">
      <c r="A110" s="7">
        <v>88</v>
      </c>
      <c r="B110" s="4" t="s">
        <v>116</v>
      </c>
      <c r="C110" s="4">
        <v>173</v>
      </c>
      <c r="D110" s="4">
        <v>0</v>
      </c>
      <c r="E110" s="4">
        <v>0</v>
      </c>
      <c r="F110" s="4">
        <v>0</v>
      </c>
      <c r="G110" s="4" t="s">
        <v>8</v>
      </c>
    </row>
    <row r="111" spans="1:7" x14ac:dyDescent="0.35">
      <c r="A111" s="7">
        <v>89</v>
      </c>
      <c r="B111" s="4" t="s">
        <v>117</v>
      </c>
      <c r="C111" s="4">
        <v>158.9</v>
      </c>
      <c r="D111" s="4">
        <v>0</v>
      </c>
      <c r="E111" s="4">
        <v>0</v>
      </c>
      <c r="F111" s="4">
        <v>0</v>
      </c>
      <c r="G111" s="4" t="s">
        <v>8</v>
      </c>
    </row>
    <row r="112" spans="1:7" ht="29" x14ac:dyDescent="0.35">
      <c r="A112" s="7">
        <v>9</v>
      </c>
      <c r="B112" s="4" t="s">
        <v>118</v>
      </c>
      <c r="C112" s="4">
        <v>1021</v>
      </c>
      <c r="D112" s="4">
        <v>913.5200000000001</v>
      </c>
      <c r="E112" s="4">
        <v>0</v>
      </c>
      <c r="F112" s="4">
        <v>0</v>
      </c>
      <c r="G112" s="4" t="s">
        <v>8</v>
      </c>
    </row>
    <row r="113" spans="1:7" x14ac:dyDescent="0.35">
      <c r="A113" s="7">
        <v>90</v>
      </c>
      <c r="B113" s="4" t="s">
        <v>119</v>
      </c>
      <c r="C113" s="4">
        <v>229</v>
      </c>
      <c r="D113" s="4">
        <v>0</v>
      </c>
      <c r="E113" s="4">
        <v>0</v>
      </c>
      <c r="F113" s="4">
        <v>0</v>
      </c>
      <c r="G113" s="4" t="s">
        <v>8</v>
      </c>
    </row>
    <row r="114" spans="1:7" x14ac:dyDescent="0.35">
      <c r="A114" s="7">
        <v>91</v>
      </c>
      <c r="B114" s="4" t="s">
        <v>120</v>
      </c>
      <c r="C114" s="4">
        <v>8.1</v>
      </c>
      <c r="D114" s="4">
        <v>0</v>
      </c>
      <c r="E114" s="4">
        <v>0</v>
      </c>
      <c r="F114" s="4">
        <v>0</v>
      </c>
      <c r="G114" s="4" t="s">
        <v>8</v>
      </c>
    </row>
    <row r="115" spans="1:7" x14ac:dyDescent="0.35">
      <c r="A115" s="7">
        <v>92</v>
      </c>
      <c r="B115" s="4" t="s">
        <v>121</v>
      </c>
      <c r="C115" s="4">
        <v>110</v>
      </c>
      <c r="D115" s="4">
        <v>0</v>
      </c>
      <c r="E115" s="4">
        <v>0</v>
      </c>
      <c r="F115" s="4">
        <v>0</v>
      </c>
      <c r="G115" s="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17BA-4447-409A-8544-89C101B816F2}">
  <dimension ref="A1:L119"/>
  <sheetViews>
    <sheetView topLeftCell="A13" zoomScale="55" zoomScaleNormal="55" workbookViewId="0">
      <selection activeCell="B92" sqref="B92"/>
    </sheetView>
  </sheetViews>
  <sheetFormatPr defaultRowHeight="14.5" x14ac:dyDescent="0.35"/>
  <cols>
    <col min="1" max="6" width="30.7265625" style="2" customWidth="1"/>
    <col min="7" max="9" width="8.7265625" style="2"/>
    <col min="10" max="10" width="14.453125" style="2" bestFit="1" customWidth="1"/>
    <col min="11" max="11" width="20.90625" style="2" bestFit="1" customWidth="1"/>
    <col min="12" max="16384" width="8.7265625" style="2"/>
  </cols>
  <sheetData>
    <row r="1" spans="1:12" x14ac:dyDescent="0.35">
      <c r="A1" s="3" t="s">
        <v>132</v>
      </c>
      <c r="B1" s="3" t="s">
        <v>133</v>
      </c>
      <c r="C1" s="3" t="s">
        <v>134</v>
      </c>
      <c r="D1" s="3" t="s">
        <v>135</v>
      </c>
      <c r="E1" s="3" t="s">
        <v>136</v>
      </c>
      <c r="F1" s="3" t="s">
        <v>137</v>
      </c>
    </row>
    <row r="2" spans="1:12" x14ac:dyDescent="0.35">
      <c r="A2" s="4">
        <v>61</v>
      </c>
      <c r="B2" s="9">
        <v>43832.702280092592</v>
      </c>
      <c r="C2" s="4" t="s">
        <v>138</v>
      </c>
      <c r="D2" s="4" t="s">
        <v>139</v>
      </c>
      <c r="E2" s="4">
        <v>7000</v>
      </c>
      <c r="F2" s="4" t="s">
        <v>140</v>
      </c>
    </row>
    <row r="3" spans="1:12" x14ac:dyDescent="0.35">
      <c r="A3" s="4">
        <v>22</v>
      </c>
      <c r="B3" s="9">
        <v>43832.719571759262</v>
      </c>
      <c r="C3" s="4" t="s">
        <v>141</v>
      </c>
      <c r="D3" s="4" t="s">
        <v>142</v>
      </c>
      <c r="E3" s="4">
        <v>20</v>
      </c>
      <c r="F3" s="4" t="s">
        <v>140</v>
      </c>
    </row>
    <row r="4" spans="1:12" x14ac:dyDescent="0.35">
      <c r="A4" s="4">
        <v>42</v>
      </c>
      <c r="B4" s="9">
        <v>43837.757280092592</v>
      </c>
      <c r="C4" s="4" t="s">
        <v>143</v>
      </c>
      <c r="D4" s="4" t="s">
        <v>144</v>
      </c>
      <c r="E4" s="4">
        <v>400</v>
      </c>
      <c r="F4" s="4" t="s">
        <v>140</v>
      </c>
      <c r="H4"/>
      <c r="J4" s="10" t="s">
        <v>232</v>
      </c>
      <c r="K4" t="s">
        <v>234</v>
      </c>
      <c r="L4"/>
    </row>
    <row r="5" spans="1:12" ht="29" x14ac:dyDescent="0.35">
      <c r="A5" s="4">
        <v>1029</v>
      </c>
      <c r="B5" s="9">
        <v>43839.365104166667</v>
      </c>
      <c r="C5" s="4" t="s">
        <v>145</v>
      </c>
      <c r="D5" s="4" t="s">
        <v>146</v>
      </c>
      <c r="E5" s="4">
        <v>780</v>
      </c>
      <c r="F5" s="4" t="s">
        <v>140</v>
      </c>
      <c r="H5"/>
      <c r="J5" s="11">
        <v>1</v>
      </c>
      <c r="K5" s="5">
        <v>100</v>
      </c>
      <c r="L5"/>
    </row>
    <row r="6" spans="1:12" x14ac:dyDescent="0.35">
      <c r="A6" s="4">
        <v>22</v>
      </c>
      <c r="B6" s="9">
        <v>43852.671030092592</v>
      </c>
      <c r="C6" s="4" t="s">
        <v>147</v>
      </c>
      <c r="D6" s="4" t="s">
        <v>142</v>
      </c>
      <c r="E6" s="4">
        <v>15</v>
      </c>
      <c r="F6" s="4" t="s">
        <v>140</v>
      </c>
      <c r="H6"/>
      <c r="J6" s="11">
        <v>4</v>
      </c>
      <c r="K6" s="5">
        <v>91</v>
      </c>
      <c r="L6"/>
    </row>
    <row r="7" spans="1:12" ht="29" x14ac:dyDescent="0.35">
      <c r="A7" s="4">
        <v>1028</v>
      </c>
      <c r="B7" s="9">
        <v>43860.366481481477</v>
      </c>
      <c r="C7" s="4" t="s">
        <v>148</v>
      </c>
      <c r="D7" s="4" t="s">
        <v>149</v>
      </c>
      <c r="E7" s="4">
        <v>4</v>
      </c>
      <c r="F7" s="4" t="s">
        <v>140</v>
      </c>
      <c r="H7"/>
      <c r="J7" s="11">
        <v>8</v>
      </c>
      <c r="K7" s="5">
        <v>10</v>
      </c>
      <c r="L7"/>
    </row>
    <row r="8" spans="1:12" ht="29" x14ac:dyDescent="0.35">
      <c r="A8" s="4">
        <v>4</v>
      </c>
      <c r="B8" s="9">
        <v>43868.663402777784</v>
      </c>
      <c r="C8" s="4" t="s">
        <v>150</v>
      </c>
      <c r="D8" s="4" t="s">
        <v>151</v>
      </c>
      <c r="E8" s="4">
        <v>10</v>
      </c>
      <c r="F8" s="4" t="s">
        <v>140</v>
      </c>
      <c r="H8"/>
      <c r="J8" s="11">
        <v>9</v>
      </c>
      <c r="K8" s="5">
        <v>14</v>
      </c>
      <c r="L8"/>
    </row>
    <row r="9" spans="1:12" x14ac:dyDescent="0.35">
      <c r="A9" s="4">
        <v>60</v>
      </c>
      <c r="B9" s="9">
        <v>43869.459849537037</v>
      </c>
      <c r="C9" s="4" t="s">
        <v>152</v>
      </c>
      <c r="D9" s="4" t="s">
        <v>153</v>
      </c>
      <c r="E9" s="4">
        <v>8000</v>
      </c>
      <c r="F9" s="4" t="s">
        <v>140</v>
      </c>
      <c r="H9"/>
      <c r="J9" s="11">
        <v>10</v>
      </c>
      <c r="K9" s="5">
        <v>6</v>
      </c>
      <c r="L9"/>
    </row>
    <row r="10" spans="1:12" ht="29" x14ac:dyDescent="0.35">
      <c r="A10" s="4">
        <v>1033</v>
      </c>
      <c r="B10" s="9">
        <v>43868.697615740741</v>
      </c>
      <c r="C10" s="4" t="s">
        <v>154</v>
      </c>
      <c r="D10" s="4" t="s">
        <v>155</v>
      </c>
      <c r="E10" s="4">
        <v>3</v>
      </c>
      <c r="F10" s="4" t="s">
        <v>140</v>
      </c>
      <c r="H10"/>
      <c r="J10" s="11">
        <v>12</v>
      </c>
      <c r="K10" s="5">
        <v>30</v>
      </c>
      <c r="L10"/>
    </row>
    <row r="11" spans="1:12" ht="29" x14ac:dyDescent="0.35">
      <c r="A11" s="4">
        <v>1033</v>
      </c>
      <c r="B11" s="9">
        <v>43873.410300925927</v>
      </c>
      <c r="C11" s="4" t="s">
        <v>156</v>
      </c>
      <c r="D11" s="4" t="s">
        <v>155</v>
      </c>
      <c r="E11" s="4">
        <v>12</v>
      </c>
      <c r="F11" s="4" t="s">
        <v>140</v>
      </c>
      <c r="H11"/>
      <c r="J11" s="11">
        <v>13</v>
      </c>
      <c r="K11" s="5">
        <v>2</v>
      </c>
      <c r="L11"/>
    </row>
    <row r="12" spans="1:12" ht="29" x14ac:dyDescent="0.35">
      <c r="A12" s="4">
        <v>37</v>
      </c>
      <c r="B12" s="9">
        <v>43883.48228009259</v>
      </c>
      <c r="C12" s="4" t="s">
        <v>157</v>
      </c>
      <c r="D12" s="4" t="s">
        <v>158</v>
      </c>
      <c r="E12" s="4">
        <v>117.80500000000001</v>
      </c>
      <c r="F12" s="4" t="s">
        <v>140</v>
      </c>
      <c r="H12"/>
      <c r="J12" s="11">
        <v>15</v>
      </c>
      <c r="K12" s="5">
        <v>1</v>
      </c>
      <c r="L12"/>
    </row>
    <row r="13" spans="1:12" x14ac:dyDescent="0.35">
      <c r="A13" s="4">
        <v>63</v>
      </c>
      <c r="B13" s="9">
        <v>43873.402546296304</v>
      </c>
      <c r="C13" s="4" t="s">
        <v>159</v>
      </c>
      <c r="D13" s="4" t="s">
        <v>160</v>
      </c>
      <c r="E13" s="4">
        <v>15</v>
      </c>
      <c r="F13" s="4" t="s">
        <v>140</v>
      </c>
      <c r="H13"/>
      <c r="J13" s="11">
        <v>22</v>
      </c>
      <c r="K13" s="5">
        <v>70</v>
      </c>
      <c r="L13"/>
    </row>
    <row r="14" spans="1:12" ht="29" x14ac:dyDescent="0.35">
      <c r="A14" s="4">
        <v>1016</v>
      </c>
      <c r="B14" s="9">
        <v>43874.681886574072</v>
      </c>
      <c r="C14" s="4" t="s">
        <v>161</v>
      </c>
      <c r="D14" s="4" t="s">
        <v>162</v>
      </c>
      <c r="E14" s="4">
        <v>308</v>
      </c>
      <c r="F14" s="4" t="s">
        <v>140</v>
      </c>
      <c r="H14"/>
      <c r="J14" s="11">
        <v>23</v>
      </c>
      <c r="K14" s="5">
        <v>24</v>
      </c>
      <c r="L14"/>
    </row>
    <row r="15" spans="1:12" ht="29" x14ac:dyDescent="0.35">
      <c r="A15" s="4">
        <v>4</v>
      </c>
      <c r="B15" s="9">
        <v>43873.469456018523</v>
      </c>
      <c r="C15" s="4" t="s">
        <v>163</v>
      </c>
      <c r="D15" s="4" t="s">
        <v>151</v>
      </c>
      <c r="E15" s="4">
        <v>10</v>
      </c>
      <c r="F15" s="4" t="s">
        <v>140</v>
      </c>
      <c r="H15"/>
      <c r="J15" s="11">
        <v>24</v>
      </c>
      <c r="K15" s="5">
        <v>8</v>
      </c>
      <c r="L15"/>
    </row>
    <row r="16" spans="1:12" x14ac:dyDescent="0.35">
      <c r="A16" s="4">
        <v>15</v>
      </c>
      <c r="B16" s="9">
        <v>43874.410405092603</v>
      </c>
      <c r="C16" s="4" t="s">
        <v>164</v>
      </c>
      <c r="D16" s="4" t="s">
        <v>165</v>
      </c>
      <c r="E16" s="4">
        <v>1</v>
      </c>
      <c r="F16" s="4" t="s">
        <v>140</v>
      </c>
      <c r="H16"/>
      <c r="J16" s="11">
        <v>32</v>
      </c>
      <c r="K16" s="5">
        <v>8</v>
      </c>
      <c r="L16"/>
    </row>
    <row r="17" spans="1:12" ht="29" x14ac:dyDescent="0.35">
      <c r="A17" s="4">
        <v>24</v>
      </c>
      <c r="B17" s="9">
        <v>43874.411770833343</v>
      </c>
      <c r="C17" s="4" t="s">
        <v>166</v>
      </c>
      <c r="D17" s="4" t="s">
        <v>167</v>
      </c>
      <c r="E17" s="4">
        <v>1</v>
      </c>
      <c r="F17" s="4" t="s">
        <v>140</v>
      </c>
      <c r="H17"/>
      <c r="J17" s="11">
        <v>35</v>
      </c>
      <c r="K17" s="5">
        <v>6</v>
      </c>
      <c r="L17"/>
    </row>
    <row r="18" spans="1:12" ht="29" x14ac:dyDescent="0.35">
      <c r="A18" s="4">
        <v>85</v>
      </c>
      <c r="B18" s="9">
        <v>43895.511388888888</v>
      </c>
      <c r="C18" s="4" t="s">
        <v>168</v>
      </c>
      <c r="D18" s="4" t="s">
        <v>169</v>
      </c>
      <c r="E18" s="4">
        <v>12</v>
      </c>
      <c r="F18" s="4" t="s">
        <v>140</v>
      </c>
      <c r="H18"/>
      <c r="J18" s="11">
        <v>36</v>
      </c>
      <c r="K18" s="5">
        <v>10</v>
      </c>
      <c r="L18"/>
    </row>
    <row r="19" spans="1:12" x14ac:dyDescent="0.35">
      <c r="A19" s="4">
        <v>63</v>
      </c>
      <c r="B19" s="9">
        <v>43880.716319444437</v>
      </c>
      <c r="C19" s="4" t="s">
        <v>170</v>
      </c>
      <c r="D19" s="4" t="s">
        <v>160</v>
      </c>
      <c r="E19" s="4">
        <v>15</v>
      </c>
      <c r="F19" s="4" t="s">
        <v>140</v>
      </c>
      <c r="H19"/>
      <c r="J19" s="11">
        <v>37</v>
      </c>
      <c r="K19" s="5">
        <v>4024</v>
      </c>
      <c r="L19"/>
    </row>
    <row r="20" spans="1:12" ht="29" x14ac:dyDescent="0.35">
      <c r="A20" s="4">
        <v>4</v>
      </c>
      <c r="B20" s="9">
        <v>43886.7344212963</v>
      </c>
      <c r="C20" s="4" t="s">
        <v>171</v>
      </c>
      <c r="D20" s="4" t="s">
        <v>151</v>
      </c>
      <c r="E20" s="4">
        <v>13</v>
      </c>
      <c r="F20" s="4" t="s">
        <v>140</v>
      </c>
      <c r="H20"/>
      <c r="J20" s="11">
        <v>39</v>
      </c>
      <c r="K20" s="5">
        <v>13500</v>
      </c>
      <c r="L20"/>
    </row>
    <row r="21" spans="1:12" ht="29" x14ac:dyDescent="0.35">
      <c r="A21" s="4">
        <v>24</v>
      </c>
      <c r="B21" s="9">
        <v>43885.366793981477</v>
      </c>
      <c r="C21" s="4" t="s">
        <v>172</v>
      </c>
      <c r="D21" s="4" t="s">
        <v>167</v>
      </c>
      <c r="E21" s="4">
        <v>1</v>
      </c>
      <c r="F21" s="4" t="s">
        <v>140</v>
      </c>
      <c r="H21"/>
      <c r="J21" s="11">
        <v>40</v>
      </c>
      <c r="K21" s="5">
        <v>2000</v>
      </c>
      <c r="L21"/>
    </row>
    <row r="22" spans="1:12" ht="29" x14ac:dyDescent="0.35">
      <c r="A22" s="4">
        <v>32</v>
      </c>
      <c r="B22" s="9">
        <v>43889.4684837963</v>
      </c>
      <c r="C22" s="4" t="s">
        <v>173</v>
      </c>
      <c r="D22" s="4" t="s">
        <v>174</v>
      </c>
      <c r="E22" s="4">
        <v>8</v>
      </c>
      <c r="F22" s="4" t="s">
        <v>140</v>
      </c>
      <c r="J22" s="11">
        <v>41</v>
      </c>
      <c r="K22" s="5">
        <v>6000</v>
      </c>
    </row>
    <row r="23" spans="1:12" ht="29" x14ac:dyDescent="0.35">
      <c r="A23" s="4">
        <v>10</v>
      </c>
      <c r="B23" s="9">
        <v>43892.563402777778</v>
      </c>
      <c r="C23" s="4" t="s">
        <v>175</v>
      </c>
      <c r="D23" s="4" t="s">
        <v>176</v>
      </c>
      <c r="E23" s="4">
        <v>3</v>
      </c>
      <c r="F23" s="4" t="s">
        <v>140</v>
      </c>
      <c r="J23" s="11">
        <v>42</v>
      </c>
      <c r="K23" s="5">
        <v>400</v>
      </c>
    </row>
    <row r="24" spans="1:12" ht="29" x14ac:dyDescent="0.35">
      <c r="A24" s="4">
        <v>1022</v>
      </c>
      <c r="B24" s="9">
        <v>43895.513738425929</v>
      </c>
      <c r="C24" s="4" t="s">
        <v>177</v>
      </c>
      <c r="D24" s="4" t="s">
        <v>178</v>
      </c>
      <c r="E24" s="4">
        <v>10</v>
      </c>
      <c r="F24" s="4" t="s">
        <v>140</v>
      </c>
      <c r="J24" s="11">
        <v>46</v>
      </c>
      <c r="K24" s="5">
        <v>73</v>
      </c>
    </row>
    <row r="25" spans="1:12" ht="29" x14ac:dyDescent="0.35">
      <c r="A25" s="4">
        <v>4</v>
      </c>
      <c r="B25" s="9">
        <v>43896.577870370369</v>
      </c>
      <c r="C25" s="4" t="s">
        <v>179</v>
      </c>
      <c r="D25" s="4" t="s">
        <v>151</v>
      </c>
      <c r="E25" s="4">
        <v>18</v>
      </c>
      <c r="F25" s="4" t="s">
        <v>140</v>
      </c>
      <c r="J25" s="11">
        <v>49</v>
      </c>
      <c r="K25" s="5">
        <v>1200</v>
      </c>
    </row>
    <row r="26" spans="1:12" ht="29" x14ac:dyDescent="0.35">
      <c r="A26" s="4">
        <v>4</v>
      </c>
      <c r="B26" s="9">
        <v>43910.43</v>
      </c>
      <c r="C26" s="4" t="s">
        <v>180</v>
      </c>
      <c r="D26" s="4" t="s">
        <v>151</v>
      </c>
      <c r="E26" s="4">
        <v>10</v>
      </c>
      <c r="F26" s="4" t="s">
        <v>140</v>
      </c>
      <c r="J26" s="11">
        <v>50</v>
      </c>
      <c r="K26" s="5">
        <v>2000</v>
      </c>
    </row>
    <row r="27" spans="1:12" ht="29" x14ac:dyDescent="0.35">
      <c r="A27" s="4">
        <v>46</v>
      </c>
      <c r="B27" s="9">
        <v>43910.493726851862</v>
      </c>
      <c r="C27" s="4" t="s">
        <v>181</v>
      </c>
      <c r="D27" s="4" t="s">
        <v>182</v>
      </c>
      <c r="E27" s="4">
        <v>23</v>
      </c>
      <c r="F27" s="4" t="s">
        <v>140</v>
      </c>
      <c r="J27" s="11">
        <v>53</v>
      </c>
      <c r="K27" s="5">
        <v>2000</v>
      </c>
    </row>
    <row r="28" spans="1:12" ht="29" x14ac:dyDescent="0.35">
      <c r="A28" s="4">
        <v>10</v>
      </c>
      <c r="B28" s="9">
        <v>43913.626817129632</v>
      </c>
      <c r="C28" s="4" t="s">
        <v>183</v>
      </c>
      <c r="D28" s="4" t="s">
        <v>176</v>
      </c>
      <c r="E28" s="4">
        <v>3</v>
      </c>
      <c r="F28" s="4" t="s">
        <v>140</v>
      </c>
      <c r="J28" s="11">
        <v>56</v>
      </c>
      <c r="K28" s="5">
        <v>10</v>
      </c>
    </row>
    <row r="29" spans="1:12" x14ac:dyDescent="0.35">
      <c r="A29" s="4">
        <v>60</v>
      </c>
      <c r="B29" s="9">
        <v>43832.702280092592</v>
      </c>
      <c r="C29" s="4" t="s">
        <v>138</v>
      </c>
      <c r="D29" s="4" t="s">
        <v>153</v>
      </c>
      <c r="E29" s="4">
        <v>8000</v>
      </c>
      <c r="F29" s="4" t="s">
        <v>140</v>
      </c>
      <c r="J29" s="11">
        <v>57</v>
      </c>
      <c r="K29" s="5">
        <v>5</v>
      </c>
    </row>
    <row r="30" spans="1:12" ht="29" x14ac:dyDescent="0.35">
      <c r="A30" s="4">
        <v>1012</v>
      </c>
      <c r="B30" s="9">
        <v>43832.719571759262</v>
      </c>
      <c r="C30" s="4" t="s">
        <v>141</v>
      </c>
      <c r="D30" s="4" t="s">
        <v>184</v>
      </c>
      <c r="E30" s="4">
        <v>35</v>
      </c>
      <c r="F30" s="4" t="s">
        <v>140</v>
      </c>
      <c r="J30" s="11">
        <v>58</v>
      </c>
      <c r="K30" s="5">
        <v>16000</v>
      </c>
    </row>
    <row r="31" spans="1:12" ht="29" x14ac:dyDescent="0.35">
      <c r="A31" s="4">
        <v>37</v>
      </c>
      <c r="B31" s="9">
        <v>43837.757280092592</v>
      </c>
      <c r="C31" s="4" t="s">
        <v>143</v>
      </c>
      <c r="D31" s="4" t="s">
        <v>158</v>
      </c>
      <c r="E31" s="4">
        <v>3000</v>
      </c>
      <c r="F31" s="4" t="s">
        <v>140</v>
      </c>
      <c r="J31" s="11">
        <v>59</v>
      </c>
      <c r="K31" s="5">
        <v>10000</v>
      </c>
    </row>
    <row r="32" spans="1:12" ht="29" x14ac:dyDescent="0.35">
      <c r="A32" s="4">
        <v>1015</v>
      </c>
      <c r="B32" s="9">
        <v>43839.365104166667</v>
      </c>
      <c r="C32" s="4" t="s">
        <v>145</v>
      </c>
      <c r="D32" s="4" t="s">
        <v>185</v>
      </c>
      <c r="E32" s="4">
        <v>390</v>
      </c>
      <c r="F32" s="4" t="s">
        <v>140</v>
      </c>
      <c r="J32" s="11">
        <v>60</v>
      </c>
      <c r="K32" s="5">
        <v>16000</v>
      </c>
    </row>
    <row r="33" spans="1:11" ht="29" x14ac:dyDescent="0.35">
      <c r="A33" s="4">
        <v>4</v>
      </c>
      <c r="B33" s="9">
        <v>43852.671030092592</v>
      </c>
      <c r="C33" s="4" t="s">
        <v>147</v>
      </c>
      <c r="D33" s="4" t="s">
        <v>151</v>
      </c>
      <c r="E33" s="4">
        <v>5</v>
      </c>
      <c r="F33" s="4" t="s">
        <v>140</v>
      </c>
      <c r="J33" s="11">
        <v>61</v>
      </c>
      <c r="K33" s="5">
        <v>10000</v>
      </c>
    </row>
    <row r="34" spans="1:11" ht="29" x14ac:dyDescent="0.35">
      <c r="A34" s="4">
        <v>1012</v>
      </c>
      <c r="B34" s="9">
        <v>43868.663402777784</v>
      </c>
      <c r="C34" s="4" t="s">
        <v>150</v>
      </c>
      <c r="D34" s="4" t="s">
        <v>184</v>
      </c>
      <c r="E34" s="4">
        <v>10</v>
      </c>
      <c r="F34" s="4" t="s">
        <v>140</v>
      </c>
      <c r="J34" s="11">
        <v>62</v>
      </c>
      <c r="K34" s="5">
        <v>9000</v>
      </c>
    </row>
    <row r="35" spans="1:11" x14ac:dyDescent="0.35">
      <c r="A35" s="4">
        <v>61</v>
      </c>
      <c r="B35" s="9">
        <v>43869.459849537037</v>
      </c>
      <c r="C35" s="4" t="s">
        <v>152</v>
      </c>
      <c r="D35" s="4" t="s">
        <v>139</v>
      </c>
      <c r="E35" s="4">
        <v>3000</v>
      </c>
      <c r="F35" s="4" t="s">
        <v>140</v>
      </c>
      <c r="J35" s="11">
        <v>63</v>
      </c>
      <c r="K35" s="5">
        <v>30</v>
      </c>
    </row>
    <row r="36" spans="1:11" x14ac:dyDescent="0.35">
      <c r="A36" s="4">
        <v>72</v>
      </c>
      <c r="B36" s="9">
        <v>43873.402546296304</v>
      </c>
      <c r="C36" s="4" t="s">
        <v>159</v>
      </c>
      <c r="D36" s="4" t="s">
        <v>186</v>
      </c>
      <c r="E36" s="4">
        <v>70</v>
      </c>
      <c r="F36" s="4" t="s">
        <v>140</v>
      </c>
      <c r="J36" s="11">
        <v>65</v>
      </c>
      <c r="K36" s="5">
        <v>140</v>
      </c>
    </row>
    <row r="37" spans="1:11" x14ac:dyDescent="0.35">
      <c r="A37" s="4">
        <v>22</v>
      </c>
      <c r="B37" s="9">
        <v>43873.469456018523</v>
      </c>
      <c r="C37" s="4" t="s">
        <v>163</v>
      </c>
      <c r="D37" s="4" t="s">
        <v>142</v>
      </c>
      <c r="E37" s="4">
        <v>10</v>
      </c>
      <c r="F37" s="4" t="s">
        <v>140</v>
      </c>
      <c r="J37" s="11">
        <v>66</v>
      </c>
      <c r="K37" s="5">
        <v>640</v>
      </c>
    </row>
    <row r="38" spans="1:11" ht="29" x14ac:dyDescent="0.35">
      <c r="A38" s="4">
        <v>1012</v>
      </c>
      <c r="B38" s="9">
        <v>43874.411770833343</v>
      </c>
      <c r="C38" s="4" t="s">
        <v>166</v>
      </c>
      <c r="D38" s="4" t="s">
        <v>184</v>
      </c>
      <c r="E38" s="4">
        <v>19</v>
      </c>
      <c r="F38" s="4" t="s">
        <v>140</v>
      </c>
      <c r="J38" s="11">
        <v>68</v>
      </c>
      <c r="K38" s="5">
        <v>200</v>
      </c>
    </row>
    <row r="39" spans="1:11" ht="29" x14ac:dyDescent="0.35">
      <c r="A39" s="4">
        <v>37</v>
      </c>
      <c r="B39" s="9">
        <v>43880.717013888891</v>
      </c>
      <c r="C39" s="4" t="s">
        <v>187</v>
      </c>
      <c r="D39" s="4" t="s">
        <v>158</v>
      </c>
      <c r="E39" s="4">
        <v>328</v>
      </c>
      <c r="F39" s="4" t="s">
        <v>140</v>
      </c>
      <c r="J39" s="11">
        <v>69</v>
      </c>
      <c r="K39" s="5">
        <v>1500</v>
      </c>
    </row>
    <row r="40" spans="1:11" ht="29" x14ac:dyDescent="0.35">
      <c r="A40" s="4">
        <v>1021</v>
      </c>
      <c r="B40" s="9">
        <v>43895.511388888888</v>
      </c>
      <c r="C40" s="4" t="s">
        <v>168</v>
      </c>
      <c r="D40" s="4" t="s">
        <v>188</v>
      </c>
      <c r="E40" s="4">
        <v>8</v>
      </c>
      <c r="F40" s="4" t="s">
        <v>140</v>
      </c>
      <c r="J40" s="11">
        <v>71</v>
      </c>
      <c r="K40" s="5">
        <v>1000</v>
      </c>
    </row>
    <row r="41" spans="1:11" x14ac:dyDescent="0.35">
      <c r="A41" s="4">
        <v>72</v>
      </c>
      <c r="B41" s="9">
        <v>43880.716319444437</v>
      </c>
      <c r="C41" s="4" t="s">
        <v>170</v>
      </c>
      <c r="D41" s="4" t="s">
        <v>186</v>
      </c>
      <c r="E41" s="4">
        <v>200</v>
      </c>
      <c r="F41" s="4" t="s">
        <v>140</v>
      </c>
      <c r="J41" s="11">
        <v>72</v>
      </c>
      <c r="K41" s="5">
        <v>270</v>
      </c>
    </row>
    <row r="42" spans="1:11" ht="29" x14ac:dyDescent="0.35">
      <c r="A42" s="4">
        <v>37</v>
      </c>
      <c r="B42" s="9">
        <v>43883.48228009259</v>
      </c>
      <c r="C42" s="4" t="s">
        <v>157</v>
      </c>
      <c r="D42" s="4" t="s">
        <v>158</v>
      </c>
      <c r="E42" s="4">
        <v>306.19499999999999</v>
      </c>
      <c r="F42" s="4" t="s">
        <v>140</v>
      </c>
      <c r="J42" s="11">
        <v>73</v>
      </c>
      <c r="K42" s="5">
        <v>90</v>
      </c>
    </row>
    <row r="43" spans="1:11" x14ac:dyDescent="0.35">
      <c r="A43" s="4">
        <v>22</v>
      </c>
      <c r="B43" s="9">
        <v>43886.7344212963</v>
      </c>
      <c r="C43" s="4" t="s">
        <v>171</v>
      </c>
      <c r="D43" s="4" t="s">
        <v>142</v>
      </c>
      <c r="E43" s="4">
        <v>5</v>
      </c>
      <c r="F43" s="4" t="s">
        <v>140</v>
      </c>
      <c r="J43" s="11">
        <v>74</v>
      </c>
      <c r="K43" s="5">
        <v>30</v>
      </c>
    </row>
    <row r="44" spans="1:11" ht="29" x14ac:dyDescent="0.35">
      <c r="A44" s="4">
        <v>37</v>
      </c>
      <c r="B44" s="9">
        <v>43896.578148148154</v>
      </c>
      <c r="C44" s="4" t="s">
        <v>189</v>
      </c>
      <c r="D44" s="4" t="s">
        <v>158</v>
      </c>
      <c r="E44" s="4">
        <v>272</v>
      </c>
      <c r="F44" s="4" t="s">
        <v>140</v>
      </c>
      <c r="J44" s="11">
        <v>75</v>
      </c>
      <c r="K44" s="5">
        <v>80</v>
      </c>
    </row>
    <row r="45" spans="1:11" ht="29" x14ac:dyDescent="0.35">
      <c r="A45" s="4">
        <v>46</v>
      </c>
      <c r="B45" s="9">
        <v>43889.4684837963</v>
      </c>
      <c r="C45" s="4" t="s">
        <v>173</v>
      </c>
      <c r="D45" s="4" t="s">
        <v>182</v>
      </c>
      <c r="E45" s="4">
        <v>50</v>
      </c>
      <c r="F45" s="4" t="s">
        <v>140</v>
      </c>
      <c r="J45" s="11">
        <v>76</v>
      </c>
      <c r="K45" s="5">
        <v>160</v>
      </c>
    </row>
    <row r="46" spans="1:11" x14ac:dyDescent="0.35">
      <c r="A46" s="4">
        <v>22</v>
      </c>
      <c r="B46" s="9">
        <v>43890.498796296299</v>
      </c>
      <c r="C46" s="4" t="s">
        <v>190</v>
      </c>
      <c r="D46" s="4" t="s">
        <v>142</v>
      </c>
      <c r="E46" s="4">
        <v>5</v>
      </c>
      <c r="F46" s="4" t="s">
        <v>140</v>
      </c>
      <c r="J46" s="11">
        <v>80</v>
      </c>
      <c r="K46" s="5">
        <v>10</v>
      </c>
    </row>
    <row r="47" spans="1:11" ht="29" x14ac:dyDescent="0.35">
      <c r="A47" s="4">
        <v>1012</v>
      </c>
      <c r="B47" s="9">
        <v>43896.577870370369</v>
      </c>
      <c r="C47" s="4" t="s">
        <v>179</v>
      </c>
      <c r="D47" s="4" t="s">
        <v>184</v>
      </c>
      <c r="E47" s="4">
        <v>20</v>
      </c>
      <c r="F47" s="4" t="s">
        <v>140</v>
      </c>
      <c r="J47" s="11">
        <v>82</v>
      </c>
      <c r="K47" s="5">
        <v>12</v>
      </c>
    </row>
    <row r="48" spans="1:11" ht="29" x14ac:dyDescent="0.35">
      <c r="A48" s="4">
        <v>1013</v>
      </c>
      <c r="B48" s="9">
        <v>43910.430173611108</v>
      </c>
      <c r="C48" s="4" t="s">
        <v>191</v>
      </c>
      <c r="D48" s="4" t="s">
        <v>192</v>
      </c>
      <c r="E48" s="4">
        <v>5</v>
      </c>
      <c r="F48" s="4" t="s">
        <v>140</v>
      </c>
      <c r="J48" s="11">
        <v>83</v>
      </c>
      <c r="K48" s="5">
        <v>20</v>
      </c>
    </row>
    <row r="49" spans="1:11" ht="29" x14ac:dyDescent="0.35">
      <c r="A49" s="4">
        <v>4</v>
      </c>
      <c r="B49" s="9">
        <v>43910.452349537038</v>
      </c>
      <c r="C49" s="4" t="s">
        <v>193</v>
      </c>
      <c r="D49" s="4" t="s">
        <v>151</v>
      </c>
      <c r="E49" s="4">
        <v>25</v>
      </c>
      <c r="F49" s="4" t="s">
        <v>140</v>
      </c>
      <c r="J49" s="11">
        <v>85</v>
      </c>
      <c r="K49" s="5">
        <v>12</v>
      </c>
    </row>
    <row r="50" spans="1:11" x14ac:dyDescent="0.35">
      <c r="A50" s="4">
        <v>22</v>
      </c>
      <c r="B50" s="9">
        <v>43910.452349537038</v>
      </c>
      <c r="C50" s="4" t="s">
        <v>193</v>
      </c>
      <c r="D50" s="4" t="s">
        <v>142</v>
      </c>
      <c r="E50" s="4">
        <v>15</v>
      </c>
      <c r="F50" s="4" t="s">
        <v>140</v>
      </c>
      <c r="J50" s="11">
        <v>1012</v>
      </c>
      <c r="K50" s="5">
        <v>190</v>
      </c>
    </row>
    <row r="51" spans="1:11" x14ac:dyDescent="0.35">
      <c r="A51" s="4">
        <v>23</v>
      </c>
      <c r="B51" s="9">
        <v>43910.452349537038</v>
      </c>
      <c r="C51" s="4" t="s">
        <v>193</v>
      </c>
      <c r="D51" s="4" t="s">
        <v>194</v>
      </c>
      <c r="E51" s="4">
        <v>10</v>
      </c>
      <c r="F51" s="4" t="s">
        <v>140</v>
      </c>
      <c r="J51" s="11">
        <v>1013</v>
      </c>
      <c r="K51" s="5">
        <v>97</v>
      </c>
    </row>
    <row r="52" spans="1:11" ht="29" x14ac:dyDescent="0.35">
      <c r="A52" s="4">
        <v>1012</v>
      </c>
      <c r="B52" s="9">
        <v>43910.452592592592</v>
      </c>
      <c r="C52" s="4" t="s">
        <v>195</v>
      </c>
      <c r="D52" s="4" t="s">
        <v>184</v>
      </c>
      <c r="E52" s="4">
        <v>50</v>
      </c>
      <c r="F52" s="4" t="s">
        <v>140</v>
      </c>
      <c r="J52" s="11">
        <v>1015</v>
      </c>
      <c r="K52" s="5">
        <v>390</v>
      </c>
    </row>
    <row r="53" spans="1:11" ht="29" x14ac:dyDescent="0.35">
      <c r="A53" s="4">
        <v>1013</v>
      </c>
      <c r="B53" s="9">
        <v>43910.452592592592</v>
      </c>
      <c r="C53" s="4" t="s">
        <v>195</v>
      </c>
      <c r="D53" s="4" t="s">
        <v>192</v>
      </c>
      <c r="E53" s="4">
        <v>21</v>
      </c>
      <c r="F53" s="4" t="s">
        <v>140</v>
      </c>
      <c r="J53" s="11">
        <v>1016</v>
      </c>
      <c r="K53" s="5">
        <v>308</v>
      </c>
    </row>
    <row r="54" spans="1:11" ht="29" x14ac:dyDescent="0.35">
      <c r="A54" s="4">
        <v>24</v>
      </c>
      <c r="B54" s="9">
        <v>43910.452349537038</v>
      </c>
      <c r="C54" s="4" t="s">
        <v>193</v>
      </c>
      <c r="D54" s="4" t="s">
        <v>167</v>
      </c>
      <c r="E54" s="4">
        <v>2</v>
      </c>
      <c r="F54" s="4" t="s">
        <v>140</v>
      </c>
      <c r="J54" s="11">
        <v>1017</v>
      </c>
      <c r="K54" s="5">
        <v>4</v>
      </c>
    </row>
    <row r="55" spans="1:11" x14ac:dyDescent="0.35">
      <c r="A55" s="4">
        <v>59</v>
      </c>
      <c r="B55" s="9">
        <v>43832.702280092592</v>
      </c>
      <c r="C55" s="4" t="s">
        <v>138</v>
      </c>
      <c r="D55" s="4" t="s">
        <v>196</v>
      </c>
      <c r="E55" s="4">
        <v>7000</v>
      </c>
      <c r="F55" s="4" t="s">
        <v>140</v>
      </c>
      <c r="J55" s="11">
        <v>1021</v>
      </c>
      <c r="K55" s="5">
        <v>8</v>
      </c>
    </row>
    <row r="56" spans="1:11" ht="29" x14ac:dyDescent="0.35">
      <c r="A56" s="4">
        <v>1013</v>
      </c>
      <c r="B56" s="9">
        <v>43832.719571759262</v>
      </c>
      <c r="C56" s="4" t="s">
        <v>141</v>
      </c>
      <c r="D56" s="4" t="s">
        <v>192</v>
      </c>
      <c r="E56" s="4">
        <v>18</v>
      </c>
      <c r="F56" s="4" t="s">
        <v>140</v>
      </c>
      <c r="J56" s="11">
        <v>1022</v>
      </c>
      <c r="K56" s="5">
        <v>10</v>
      </c>
    </row>
    <row r="57" spans="1:11" ht="29" x14ac:dyDescent="0.35">
      <c r="A57" s="4">
        <v>49</v>
      </c>
      <c r="B57" s="9">
        <v>43837.757280092592</v>
      </c>
      <c r="C57" s="4" t="s">
        <v>143</v>
      </c>
      <c r="D57" s="4" t="s">
        <v>197</v>
      </c>
      <c r="E57" s="4">
        <v>1200</v>
      </c>
      <c r="F57" s="4" t="s">
        <v>140</v>
      </c>
      <c r="J57" s="11">
        <v>1023</v>
      </c>
      <c r="K57" s="5">
        <v>8</v>
      </c>
    </row>
    <row r="58" spans="1:11" ht="29" x14ac:dyDescent="0.35">
      <c r="A58" s="4">
        <v>1012</v>
      </c>
      <c r="B58" s="9">
        <v>43852.671030092592</v>
      </c>
      <c r="C58" s="4" t="s">
        <v>147</v>
      </c>
      <c r="D58" s="4" t="s">
        <v>184</v>
      </c>
      <c r="E58" s="4">
        <v>20</v>
      </c>
      <c r="F58" s="4" t="s">
        <v>140</v>
      </c>
      <c r="J58" s="11">
        <v>1024</v>
      </c>
      <c r="K58" s="5">
        <v>3</v>
      </c>
    </row>
    <row r="59" spans="1:11" ht="29" x14ac:dyDescent="0.35">
      <c r="A59" s="4">
        <v>1013</v>
      </c>
      <c r="B59" s="9">
        <v>43868.663402777784</v>
      </c>
      <c r="C59" s="4" t="s">
        <v>150</v>
      </c>
      <c r="D59" s="4" t="s">
        <v>192</v>
      </c>
      <c r="E59" s="4">
        <v>11</v>
      </c>
      <c r="F59" s="4" t="s">
        <v>140</v>
      </c>
      <c r="J59" s="11">
        <v>1025</v>
      </c>
      <c r="K59" s="5">
        <v>32</v>
      </c>
    </row>
    <row r="60" spans="1:11" x14ac:dyDescent="0.35">
      <c r="A60" s="4">
        <v>58</v>
      </c>
      <c r="B60" s="9">
        <v>43869.459849537037</v>
      </c>
      <c r="C60" s="4" t="s">
        <v>152</v>
      </c>
      <c r="D60" s="4" t="s">
        <v>198</v>
      </c>
      <c r="E60" s="4">
        <v>8000</v>
      </c>
      <c r="F60" s="4" t="s">
        <v>140</v>
      </c>
      <c r="J60" s="11">
        <v>1026</v>
      </c>
      <c r="K60" s="5">
        <v>2</v>
      </c>
    </row>
    <row r="61" spans="1:11" x14ac:dyDescent="0.35">
      <c r="A61" s="4">
        <v>73</v>
      </c>
      <c r="B61" s="9">
        <v>43873.402546296304</v>
      </c>
      <c r="C61" s="4" t="s">
        <v>159</v>
      </c>
      <c r="D61" s="4" t="s">
        <v>199</v>
      </c>
      <c r="E61" s="4">
        <v>70</v>
      </c>
      <c r="F61" s="4" t="s">
        <v>140</v>
      </c>
      <c r="J61" s="11">
        <v>1028</v>
      </c>
      <c r="K61" s="5">
        <v>4</v>
      </c>
    </row>
    <row r="62" spans="1:11" ht="29" x14ac:dyDescent="0.35">
      <c r="A62" s="4">
        <v>1012</v>
      </c>
      <c r="B62" s="9">
        <v>43873.469456018523</v>
      </c>
      <c r="C62" s="4" t="s">
        <v>163</v>
      </c>
      <c r="D62" s="4" t="s">
        <v>184</v>
      </c>
      <c r="E62" s="4">
        <v>1</v>
      </c>
      <c r="F62" s="4" t="s">
        <v>140</v>
      </c>
      <c r="J62" s="11">
        <v>1029</v>
      </c>
      <c r="K62" s="5">
        <v>780</v>
      </c>
    </row>
    <row r="63" spans="1:11" ht="29" x14ac:dyDescent="0.35">
      <c r="A63" s="4">
        <v>1023</v>
      </c>
      <c r="B63" s="9">
        <v>43895.511388888888</v>
      </c>
      <c r="C63" s="4" t="s">
        <v>168</v>
      </c>
      <c r="D63" s="4" t="s">
        <v>200</v>
      </c>
      <c r="E63" s="4">
        <v>8</v>
      </c>
      <c r="F63" s="4" t="s">
        <v>140</v>
      </c>
      <c r="J63" s="11">
        <v>1033</v>
      </c>
      <c r="K63" s="5">
        <v>15</v>
      </c>
    </row>
    <row r="64" spans="1:11" x14ac:dyDescent="0.35">
      <c r="A64" s="4">
        <v>73</v>
      </c>
      <c r="B64" s="9">
        <v>43880.716319444437</v>
      </c>
      <c r="C64" s="4" t="s">
        <v>170</v>
      </c>
      <c r="D64" s="4" t="s">
        <v>199</v>
      </c>
      <c r="E64" s="4">
        <v>20</v>
      </c>
      <c r="F64" s="4" t="s">
        <v>140</v>
      </c>
      <c r="J64" s="11">
        <v>1036</v>
      </c>
      <c r="K64" s="5">
        <v>22</v>
      </c>
    </row>
    <row r="65" spans="1:11" ht="29" x14ac:dyDescent="0.35">
      <c r="A65" s="4">
        <v>1012</v>
      </c>
      <c r="B65" s="9">
        <v>43886.7344212963</v>
      </c>
      <c r="C65" s="4" t="s">
        <v>171</v>
      </c>
      <c r="D65" s="4" t="s">
        <v>184</v>
      </c>
      <c r="E65" s="4">
        <v>20</v>
      </c>
      <c r="F65" s="4" t="s">
        <v>140</v>
      </c>
      <c r="J65" s="11" t="s">
        <v>233</v>
      </c>
      <c r="K65" s="5">
        <v>98659</v>
      </c>
    </row>
    <row r="66" spans="1:11" ht="29" x14ac:dyDescent="0.35">
      <c r="A66" s="4">
        <v>1012</v>
      </c>
      <c r="B66" s="9">
        <v>43890.498796296299</v>
      </c>
      <c r="C66" s="4" t="s">
        <v>190</v>
      </c>
      <c r="D66" s="4" t="s">
        <v>184</v>
      </c>
      <c r="E66" s="4">
        <v>5</v>
      </c>
      <c r="F66" s="4" t="s">
        <v>140</v>
      </c>
    </row>
    <row r="67" spans="1:11" ht="29" x14ac:dyDescent="0.35">
      <c r="A67" s="4">
        <v>1013</v>
      </c>
      <c r="B67" s="9">
        <v>43896.577870370369</v>
      </c>
      <c r="C67" s="4" t="s">
        <v>179</v>
      </c>
      <c r="D67" s="4" t="s">
        <v>192</v>
      </c>
      <c r="E67" s="4">
        <v>10</v>
      </c>
      <c r="F67" s="4" t="s">
        <v>140</v>
      </c>
    </row>
    <row r="68" spans="1:11" ht="29" x14ac:dyDescent="0.35">
      <c r="A68" s="4">
        <v>1012</v>
      </c>
      <c r="B68" s="9">
        <v>43910.430173611108</v>
      </c>
      <c r="C68" s="4" t="s">
        <v>191</v>
      </c>
      <c r="D68" s="4" t="s">
        <v>184</v>
      </c>
      <c r="E68" s="4">
        <v>10</v>
      </c>
      <c r="F68" s="4" t="s">
        <v>140</v>
      </c>
    </row>
    <row r="69" spans="1:11" x14ac:dyDescent="0.35">
      <c r="A69" s="4">
        <v>58</v>
      </c>
      <c r="B69" s="9">
        <v>43832.702280092592</v>
      </c>
      <c r="C69" s="4" t="s">
        <v>138</v>
      </c>
      <c r="D69" s="4" t="s">
        <v>198</v>
      </c>
      <c r="E69" s="4">
        <v>8000</v>
      </c>
      <c r="F69" s="4" t="s">
        <v>140</v>
      </c>
    </row>
    <row r="70" spans="1:11" ht="29" x14ac:dyDescent="0.35">
      <c r="A70" s="4">
        <v>24</v>
      </c>
      <c r="B70" s="9">
        <v>43832.719571759262</v>
      </c>
      <c r="C70" s="4" t="s">
        <v>141</v>
      </c>
      <c r="D70" s="4" t="s">
        <v>167</v>
      </c>
      <c r="E70" s="4">
        <v>2</v>
      </c>
      <c r="F70" s="4" t="s">
        <v>140</v>
      </c>
    </row>
    <row r="71" spans="1:11" x14ac:dyDescent="0.35">
      <c r="A71" s="4">
        <v>41</v>
      </c>
      <c r="B71" s="9">
        <v>43837.757280092592</v>
      </c>
      <c r="C71" s="4" t="s">
        <v>143</v>
      </c>
      <c r="D71" s="4" t="s">
        <v>201</v>
      </c>
      <c r="E71" s="4">
        <v>6000</v>
      </c>
      <c r="F71" s="4" t="s">
        <v>140</v>
      </c>
    </row>
    <row r="72" spans="1:11" ht="29" x14ac:dyDescent="0.35">
      <c r="A72" s="4">
        <v>1013</v>
      </c>
      <c r="B72" s="9">
        <v>43852.671030092592</v>
      </c>
      <c r="C72" s="4" t="s">
        <v>147</v>
      </c>
      <c r="D72" s="4" t="s">
        <v>192</v>
      </c>
      <c r="E72" s="4">
        <v>9</v>
      </c>
      <c r="F72" s="4" t="s">
        <v>140</v>
      </c>
    </row>
    <row r="73" spans="1:11" ht="29" x14ac:dyDescent="0.35">
      <c r="A73" s="4">
        <v>1017</v>
      </c>
      <c r="B73" s="9">
        <v>43868.663402777784</v>
      </c>
      <c r="C73" s="4" t="s">
        <v>150</v>
      </c>
      <c r="D73" s="4" t="s">
        <v>202</v>
      </c>
      <c r="E73" s="4">
        <v>1</v>
      </c>
      <c r="F73" s="4" t="s">
        <v>140</v>
      </c>
    </row>
    <row r="74" spans="1:11" x14ac:dyDescent="0.35">
      <c r="A74" s="4">
        <v>59</v>
      </c>
      <c r="B74" s="9">
        <v>43869.459849537037</v>
      </c>
      <c r="C74" s="4" t="s">
        <v>152</v>
      </c>
      <c r="D74" s="4" t="s">
        <v>196</v>
      </c>
      <c r="E74" s="4">
        <v>3000</v>
      </c>
      <c r="F74" s="4" t="s">
        <v>140</v>
      </c>
    </row>
    <row r="75" spans="1:11" ht="29" x14ac:dyDescent="0.35">
      <c r="A75" s="4">
        <v>74</v>
      </c>
      <c r="B75" s="9">
        <v>43873.402546296304</v>
      </c>
      <c r="C75" s="4" t="s">
        <v>159</v>
      </c>
      <c r="D75" s="4" t="s">
        <v>203</v>
      </c>
      <c r="E75" s="4">
        <v>10</v>
      </c>
      <c r="F75" s="4" t="s">
        <v>140</v>
      </c>
    </row>
    <row r="76" spans="1:11" ht="29" x14ac:dyDescent="0.35">
      <c r="A76" s="4">
        <v>1013</v>
      </c>
      <c r="B76" s="9">
        <v>43873.469456018523</v>
      </c>
      <c r="C76" s="4" t="s">
        <v>163</v>
      </c>
      <c r="D76" s="4" t="s">
        <v>192</v>
      </c>
      <c r="E76" s="4">
        <v>10</v>
      </c>
      <c r="F76" s="4" t="s">
        <v>140</v>
      </c>
    </row>
    <row r="77" spans="1:11" ht="29" x14ac:dyDescent="0.35">
      <c r="A77" s="4">
        <v>1024</v>
      </c>
      <c r="B77" s="9">
        <v>43895.511388888888</v>
      </c>
      <c r="C77" s="4" t="s">
        <v>168</v>
      </c>
      <c r="D77" s="4" t="s">
        <v>204</v>
      </c>
      <c r="E77" s="4">
        <v>3</v>
      </c>
      <c r="F77" s="4" t="s">
        <v>140</v>
      </c>
    </row>
    <row r="78" spans="1:11" ht="29" x14ac:dyDescent="0.35">
      <c r="A78" s="4">
        <v>74</v>
      </c>
      <c r="B78" s="9">
        <v>43880.716319444437</v>
      </c>
      <c r="C78" s="4" t="s">
        <v>170</v>
      </c>
      <c r="D78" s="4" t="s">
        <v>203</v>
      </c>
      <c r="E78" s="4">
        <v>20</v>
      </c>
      <c r="F78" s="4" t="s">
        <v>140</v>
      </c>
    </row>
    <row r="79" spans="1:11" ht="29" x14ac:dyDescent="0.35">
      <c r="A79" s="4">
        <v>1013</v>
      </c>
      <c r="B79" s="9">
        <v>43886.7344212963</v>
      </c>
      <c r="C79" s="4" t="s">
        <v>171</v>
      </c>
      <c r="D79" s="4" t="s">
        <v>192</v>
      </c>
      <c r="E79" s="4">
        <v>11</v>
      </c>
      <c r="F79" s="4" t="s">
        <v>140</v>
      </c>
    </row>
    <row r="80" spans="1:11" ht="29" x14ac:dyDescent="0.35">
      <c r="A80" s="4">
        <v>1013</v>
      </c>
      <c r="B80" s="9">
        <v>43890.498796296299</v>
      </c>
      <c r="C80" s="4" t="s">
        <v>190</v>
      </c>
      <c r="D80" s="4" t="s">
        <v>192</v>
      </c>
      <c r="E80" s="4">
        <v>2</v>
      </c>
      <c r="F80" s="4" t="s">
        <v>140</v>
      </c>
    </row>
    <row r="81" spans="1:6" ht="29" x14ac:dyDescent="0.35">
      <c r="A81" s="4">
        <v>24</v>
      </c>
      <c r="B81" s="9">
        <v>43896.577870370369</v>
      </c>
      <c r="C81" s="4" t="s">
        <v>179</v>
      </c>
      <c r="D81" s="4" t="s">
        <v>167</v>
      </c>
      <c r="E81" s="4">
        <v>2</v>
      </c>
      <c r="F81" s="4" t="s">
        <v>140</v>
      </c>
    </row>
    <row r="82" spans="1:6" ht="29" x14ac:dyDescent="0.35">
      <c r="A82" s="4">
        <v>1017</v>
      </c>
      <c r="B82" s="9">
        <v>43910.43</v>
      </c>
      <c r="C82" s="4" t="s">
        <v>180</v>
      </c>
      <c r="D82" s="4" t="s">
        <v>202</v>
      </c>
      <c r="E82" s="4">
        <v>3</v>
      </c>
      <c r="F82" s="4" t="s">
        <v>140</v>
      </c>
    </row>
    <row r="83" spans="1:6" x14ac:dyDescent="0.35">
      <c r="A83" s="4">
        <v>23</v>
      </c>
      <c r="B83" s="9">
        <v>43832.719571759262</v>
      </c>
      <c r="C83" s="4" t="s">
        <v>141</v>
      </c>
      <c r="D83" s="4" t="s">
        <v>194</v>
      </c>
      <c r="E83" s="4">
        <v>10</v>
      </c>
      <c r="F83" s="4" t="s">
        <v>140</v>
      </c>
    </row>
    <row r="84" spans="1:6" x14ac:dyDescent="0.35">
      <c r="A84" s="4">
        <v>40</v>
      </c>
      <c r="B84" s="9">
        <v>43837.757280092592</v>
      </c>
      <c r="C84" s="4" t="s">
        <v>143</v>
      </c>
      <c r="D84" s="4" t="s">
        <v>205</v>
      </c>
      <c r="E84" s="4">
        <v>2000</v>
      </c>
      <c r="F84" s="4" t="s">
        <v>140</v>
      </c>
    </row>
    <row r="85" spans="1:6" ht="29" x14ac:dyDescent="0.35">
      <c r="A85" s="4">
        <v>65</v>
      </c>
      <c r="B85" s="9">
        <v>43873.402546296304</v>
      </c>
      <c r="C85" s="4" t="s">
        <v>159</v>
      </c>
      <c r="D85" s="4" t="s">
        <v>206</v>
      </c>
      <c r="E85" s="4">
        <v>100</v>
      </c>
      <c r="F85" s="4" t="s">
        <v>140</v>
      </c>
    </row>
    <row r="86" spans="1:6" ht="29" x14ac:dyDescent="0.35">
      <c r="A86" s="4">
        <v>1025</v>
      </c>
      <c r="B86" s="9">
        <v>43895.511388888888</v>
      </c>
      <c r="C86" s="4" t="s">
        <v>168</v>
      </c>
      <c r="D86" s="4" t="s">
        <v>207</v>
      </c>
      <c r="E86" s="4">
        <v>32</v>
      </c>
      <c r="F86" s="4" t="s">
        <v>140</v>
      </c>
    </row>
    <row r="87" spans="1:6" ht="29" x14ac:dyDescent="0.35">
      <c r="A87" s="4">
        <v>65</v>
      </c>
      <c r="B87" s="9">
        <v>43880.716319444437</v>
      </c>
      <c r="C87" s="4" t="s">
        <v>170</v>
      </c>
      <c r="D87" s="4" t="s">
        <v>206</v>
      </c>
      <c r="E87" s="4">
        <v>40</v>
      </c>
      <c r="F87" s="4" t="s">
        <v>140</v>
      </c>
    </row>
    <row r="88" spans="1:6" x14ac:dyDescent="0.35">
      <c r="A88" s="4">
        <v>23</v>
      </c>
      <c r="B88" s="9">
        <v>43886.7344212963</v>
      </c>
      <c r="C88" s="4" t="s">
        <v>171</v>
      </c>
      <c r="D88" s="4" t="s">
        <v>194</v>
      </c>
      <c r="E88" s="4">
        <v>2</v>
      </c>
      <c r="F88" s="4" t="s">
        <v>140</v>
      </c>
    </row>
    <row r="89" spans="1:6" x14ac:dyDescent="0.35">
      <c r="A89" s="4">
        <v>23</v>
      </c>
      <c r="B89" s="9">
        <v>43896.577870370369</v>
      </c>
      <c r="C89" s="4" t="s">
        <v>179</v>
      </c>
      <c r="D89" s="4" t="s">
        <v>194</v>
      </c>
      <c r="E89" s="4">
        <v>2</v>
      </c>
      <c r="F89" s="4" t="s">
        <v>140</v>
      </c>
    </row>
    <row r="90" spans="1:6" x14ac:dyDescent="0.35">
      <c r="A90" s="4">
        <v>39</v>
      </c>
      <c r="B90" s="9">
        <v>43837.757280092592</v>
      </c>
      <c r="C90" s="4" t="s">
        <v>143</v>
      </c>
      <c r="D90" s="4" t="s">
        <v>208</v>
      </c>
      <c r="E90" s="4">
        <v>13500</v>
      </c>
      <c r="F90" s="4" t="s">
        <v>140</v>
      </c>
    </row>
    <row r="91" spans="1:6" x14ac:dyDescent="0.35">
      <c r="A91" s="4">
        <v>75</v>
      </c>
      <c r="B91" s="9">
        <v>43873.402546296304</v>
      </c>
      <c r="C91" s="4" t="s">
        <v>159</v>
      </c>
      <c r="D91" s="4" t="s">
        <v>209</v>
      </c>
      <c r="E91" s="4">
        <v>50</v>
      </c>
      <c r="F91" s="4" t="s">
        <v>140</v>
      </c>
    </row>
    <row r="92" spans="1:6" ht="29" x14ac:dyDescent="0.35">
      <c r="A92" s="4">
        <v>1036</v>
      </c>
      <c r="B92" s="9">
        <v>43895.511388888888</v>
      </c>
      <c r="C92" s="4" t="s">
        <v>168</v>
      </c>
      <c r="D92" s="4" t="s">
        <v>210</v>
      </c>
      <c r="E92" s="4">
        <v>22</v>
      </c>
      <c r="F92" s="4" t="s">
        <v>140</v>
      </c>
    </row>
    <row r="93" spans="1:6" x14ac:dyDescent="0.35">
      <c r="A93" s="4">
        <v>75</v>
      </c>
      <c r="B93" s="9">
        <v>43880.716319444437</v>
      </c>
      <c r="C93" s="4" t="s">
        <v>170</v>
      </c>
      <c r="D93" s="4" t="s">
        <v>209</v>
      </c>
      <c r="E93" s="4">
        <v>30</v>
      </c>
      <c r="F93" s="4" t="s">
        <v>140</v>
      </c>
    </row>
    <row r="94" spans="1:6" ht="29" x14ac:dyDescent="0.35">
      <c r="A94" s="4">
        <v>1</v>
      </c>
      <c r="B94" s="9">
        <v>43837.757280092592</v>
      </c>
      <c r="C94" s="4" t="s">
        <v>143</v>
      </c>
      <c r="D94" s="4" t="s">
        <v>211</v>
      </c>
      <c r="E94" s="4">
        <v>100</v>
      </c>
      <c r="F94" s="4" t="s">
        <v>140</v>
      </c>
    </row>
    <row r="95" spans="1:6" ht="43.5" x14ac:dyDescent="0.35">
      <c r="A95" s="4">
        <v>76</v>
      </c>
      <c r="B95" s="9">
        <v>43873.402546296304</v>
      </c>
      <c r="C95" s="4" t="s">
        <v>159</v>
      </c>
      <c r="D95" s="4" t="s">
        <v>212</v>
      </c>
      <c r="E95" s="4">
        <v>80</v>
      </c>
      <c r="F95" s="4" t="s">
        <v>140</v>
      </c>
    </row>
    <row r="96" spans="1:6" ht="29" x14ac:dyDescent="0.35">
      <c r="A96" s="4">
        <v>1026</v>
      </c>
      <c r="B96" s="9">
        <v>43895.511388888888</v>
      </c>
      <c r="C96" s="4" t="s">
        <v>168</v>
      </c>
      <c r="D96" s="4" t="s">
        <v>213</v>
      </c>
      <c r="E96" s="4">
        <v>2</v>
      </c>
      <c r="F96" s="4" t="s">
        <v>140</v>
      </c>
    </row>
    <row r="97" spans="1:6" ht="43.5" x14ac:dyDescent="0.35">
      <c r="A97" s="4">
        <v>76</v>
      </c>
      <c r="B97" s="9">
        <v>43880.716319444437</v>
      </c>
      <c r="C97" s="4" t="s">
        <v>170</v>
      </c>
      <c r="D97" s="4" t="s">
        <v>212</v>
      </c>
      <c r="E97" s="4">
        <v>80</v>
      </c>
      <c r="F97" s="4" t="s">
        <v>140</v>
      </c>
    </row>
    <row r="98" spans="1:6" x14ac:dyDescent="0.35">
      <c r="A98" s="4">
        <v>50</v>
      </c>
      <c r="B98" s="9">
        <v>43837.757280092592</v>
      </c>
      <c r="C98" s="4" t="s">
        <v>143</v>
      </c>
      <c r="D98" s="4" t="s">
        <v>214</v>
      </c>
      <c r="E98" s="4">
        <v>2000</v>
      </c>
      <c r="F98" s="4" t="s">
        <v>140</v>
      </c>
    </row>
    <row r="99" spans="1:6" ht="43.5" x14ac:dyDescent="0.35">
      <c r="A99" s="4">
        <v>68</v>
      </c>
      <c r="B99" s="9">
        <v>43873.402546296304</v>
      </c>
      <c r="C99" s="4" t="s">
        <v>159</v>
      </c>
      <c r="D99" s="4" t="s">
        <v>215</v>
      </c>
      <c r="E99" s="4">
        <v>100</v>
      </c>
      <c r="F99" s="4" t="s">
        <v>140</v>
      </c>
    </row>
    <row r="100" spans="1:6" x14ac:dyDescent="0.35">
      <c r="A100" s="4">
        <v>35</v>
      </c>
      <c r="B100" s="9">
        <v>43895.511388888888</v>
      </c>
      <c r="C100" s="4" t="s">
        <v>168</v>
      </c>
      <c r="D100" s="4" t="s">
        <v>216</v>
      </c>
      <c r="E100" s="4">
        <v>6</v>
      </c>
      <c r="F100" s="4" t="s">
        <v>140</v>
      </c>
    </row>
    <row r="101" spans="1:6" ht="43.5" x14ac:dyDescent="0.35">
      <c r="A101" s="4">
        <v>68</v>
      </c>
      <c r="B101" s="9">
        <v>43880.716319444437</v>
      </c>
      <c r="C101" s="4" t="s">
        <v>170</v>
      </c>
      <c r="D101" s="4" t="s">
        <v>215</v>
      </c>
      <c r="E101" s="4">
        <v>100</v>
      </c>
      <c r="F101" s="4" t="s">
        <v>140</v>
      </c>
    </row>
    <row r="102" spans="1:6" x14ac:dyDescent="0.35">
      <c r="A102" s="4">
        <v>53</v>
      </c>
      <c r="B102" s="9">
        <v>43837.757280092592</v>
      </c>
      <c r="C102" s="4" t="s">
        <v>143</v>
      </c>
      <c r="D102" s="4" t="s">
        <v>217</v>
      </c>
      <c r="E102" s="4">
        <v>2000</v>
      </c>
      <c r="F102" s="4" t="s">
        <v>140</v>
      </c>
    </row>
    <row r="103" spans="1:6" ht="43.5" x14ac:dyDescent="0.35">
      <c r="A103" s="4">
        <v>66</v>
      </c>
      <c r="B103" s="9">
        <v>43873.402546296304</v>
      </c>
      <c r="C103" s="4" t="s">
        <v>159</v>
      </c>
      <c r="D103" s="4" t="s">
        <v>218</v>
      </c>
      <c r="E103" s="4">
        <v>320</v>
      </c>
      <c r="F103" s="4" t="s">
        <v>140</v>
      </c>
    </row>
    <row r="104" spans="1:6" x14ac:dyDescent="0.35">
      <c r="A104" s="4">
        <v>36</v>
      </c>
      <c r="B104" s="9">
        <v>43895.511388888888</v>
      </c>
      <c r="C104" s="4" t="s">
        <v>168</v>
      </c>
      <c r="D104" s="4" t="s">
        <v>219</v>
      </c>
      <c r="E104" s="4">
        <v>10</v>
      </c>
      <c r="F104" s="4" t="s">
        <v>140</v>
      </c>
    </row>
    <row r="105" spans="1:6" ht="43.5" x14ac:dyDescent="0.35">
      <c r="A105" s="4">
        <v>66</v>
      </c>
      <c r="B105" s="9">
        <v>43880.716319444437</v>
      </c>
      <c r="C105" s="4" t="s">
        <v>170</v>
      </c>
      <c r="D105" s="4" t="s">
        <v>218</v>
      </c>
      <c r="E105" s="4">
        <v>320</v>
      </c>
      <c r="F105" s="4" t="s">
        <v>140</v>
      </c>
    </row>
    <row r="106" spans="1:6" x14ac:dyDescent="0.35">
      <c r="A106" s="4">
        <v>62</v>
      </c>
      <c r="B106" s="9">
        <v>43873.402546296304</v>
      </c>
      <c r="C106" s="4" t="s">
        <v>159</v>
      </c>
      <c r="D106" s="4" t="s">
        <v>220</v>
      </c>
      <c r="E106" s="4">
        <v>4000</v>
      </c>
      <c r="F106" s="4" t="s">
        <v>140</v>
      </c>
    </row>
    <row r="107" spans="1:6" x14ac:dyDescent="0.35">
      <c r="A107" s="4">
        <v>56</v>
      </c>
      <c r="B107" s="9">
        <v>43895.511388888888</v>
      </c>
      <c r="C107" s="4" t="s">
        <v>168</v>
      </c>
      <c r="D107" s="4" t="s">
        <v>221</v>
      </c>
      <c r="E107" s="4">
        <v>10</v>
      </c>
      <c r="F107" s="4" t="s">
        <v>140</v>
      </c>
    </row>
    <row r="108" spans="1:6" x14ac:dyDescent="0.35">
      <c r="A108" s="4">
        <v>62</v>
      </c>
      <c r="B108" s="9">
        <v>43880.716319444437</v>
      </c>
      <c r="C108" s="4" t="s">
        <v>170</v>
      </c>
      <c r="D108" s="4" t="s">
        <v>220</v>
      </c>
      <c r="E108" s="4">
        <v>5000</v>
      </c>
      <c r="F108" s="4" t="s">
        <v>140</v>
      </c>
    </row>
    <row r="109" spans="1:6" x14ac:dyDescent="0.35">
      <c r="A109" s="4">
        <v>69</v>
      </c>
      <c r="B109" s="9">
        <v>43873.402546296304</v>
      </c>
      <c r="C109" s="4" t="s">
        <v>159</v>
      </c>
      <c r="D109" s="4" t="s">
        <v>222</v>
      </c>
      <c r="E109" s="4">
        <v>500</v>
      </c>
      <c r="F109" s="4" t="s">
        <v>140</v>
      </c>
    </row>
    <row r="110" spans="1:6" x14ac:dyDescent="0.35">
      <c r="A110" s="4">
        <v>57</v>
      </c>
      <c r="B110" s="9">
        <v>43895.511388888888</v>
      </c>
      <c r="C110" s="4" t="s">
        <v>168</v>
      </c>
      <c r="D110" s="4" t="s">
        <v>223</v>
      </c>
      <c r="E110" s="4">
        <v>5</v>
      </c>
      <c r="F110" s="4" t="s">
        <v>140</v>
      </c>
    </row>
    <row r="111" spans="1:6" x14ac:dyDescent="0.35">
      <c r="A111" s="4">
        <v>69</v>
      </c>
      <c r="B111" s="9">
        <v>43880.716319444437</v>
      </c>
      <c r="C111" s="4" t="s">
        <v>170</v>
      </c>
      <c r="D111" s="4" t="s">
        <v>222</v>
      </c>
      <c r="E111" s="4">
        <v>1000</v>
      </c>
      <c r="F111" s="4" t="s">
        <v>140</v>
      </c>
    </row>
    <row r="112" spans="1:6" ht="29" x14ac:dyDescent="0.35">
      <c r="A112" s="4">
        <v>80</v>
      </c>
      <c r="B112" s="9">
        <v>43895.511388888888</v>
      </c>
      <c r="C112" s="4" t="s">
        <v>168</v>
      </c>
      <c r="D112" s="4" t="s">
        <v>224</v>
      </c>
      <c r="E112" s="4">
        <v>10</v>
      </c>
      <c r="F112" s="4" t="s">
        <v>140</v>
      </c>
    </row>
    <row r="113" spans="1:6" x14ac:dyDescent="0.35">
      <c r="A113" s="4">
        <v>71</v>
      </c>
      <c r="B113" s="9">
        <v>43880.716319444437</v>
      </c>
      <c r="C113" s="4" t="s">
        <v>170</v>
      </c>
      <c r="D113" s="4" t="s">
        <v>225</v>
      </c>
      <c r="E113" s="4">
        <v>1000</v>
      </c>
      <c r="F113" s="4" t="s">
        <v>140</v>
      </c>
    </row>
    <row r="114" spans="1:6" ht="29" x14ac:dyDescent="0.35">
      <c r="A114" s="4">
        <v>82</v>
      </c>
      <c r="B114" s="9">
        <v>43895.511388888888</v>
      </c>
      <c r="C114" s="4" t="s">
        <v>168</v>
      </c>
      <c r="D114" s="4" t="s">
        <v>226</v>
      </c>
      <c r="E114" s="4">
        <v>12</v>
      </c>
      <c r="F114" s="4" t="s">
        <v>140</v>
      </c>
    </row>
    <row r="115" spans="1:6" ht="29" x14ac:dyDescent="0.35">
      <c r="A115" s="4">
        <v>83</v>
      </c>
      <c r="B115" s="9">
        <v>43895.511388888888</v>
      </c>
      <c r="C115" s="4" t="s">
        <v>168</v>
      </c>
      <c r="D115" s="4" t="s">
        <v>227</v>
      </c>
      <c r="E115" s="4">
        <v>20</v>
      </c>
      <c r="F115" s="4" t="s">
        <v>140</v>
      </c>
    </row>
    <row r="116" spans="1:6" ht="29" x14ac:dyDescent="0.35">
      <c r="A116" s="4">
        <v>8</v>
      </c>
      <c r="B116" s="9">
        <v>43895.511388888888</v>
      </c>
      <c r="C116" s="4" t="s">
        <v>168</v>
      </c>
      <c r="D116" s="4" t="s">
        <v>228</v>
      </c>
      <c r="E116" s="4">
        <v>10</v>
      </c>
      <c r="F116" s="4" t="s">
        <v>140</v>
      </c>
    </row>
    <row r="117" spans="1:6" ht="29" x14ac:dyDescent="0.35">
      <c r="A117" s="4">
        <v>9</v>
      </c>
      <c r="B117" s="9">
        <v>43895.511388888888</v>
      </c>
      <c r="C117" s="4" t="s">
        <v>168</v>
      </c>
      <c r="D117" s="4" t="s">
        <v>229</v>
      </c>
      <c r="E117" s="4">
        <v>14</v>
      </c>
      <c r="F117" s="4" t="s">
        <v>140</v>
      </c>
    </row>
    <row r="118" spans="1:6" ht="29" x14ac:dyDescent="0.35">
      <c r="A118" s="4">
        <v>12</v>
      </c>
      <c r="B118" s="9">
        <v>43895.511388888888</v>
      </c>
      <c r="C118" s="4" t="s">
        <v>168</v>
      </c>
      <c r="D118" s="4" t="s">
        <v>230</v>
      </c>
      <c r="E118" s="4">
        <v>30</v>
      </c>
      <c r="F118" s="4" t="s">
        <v>140</v>
      </c>
    </row>
    <row r="119" spans="1:6" ht="29" x14ac:dyDescent="0.35">
      <c r="A119" s="4">
        <v>13</v>
      </c>
      <c r="B119" s="9">
        <v>43895.511388888888</v>
      </c>
      <c r="C119" s="4" t="s">
        <v>168</v>
      </c>
      <c r="D119" s="4" t="s">
        <v>231</v>
      </c>
      <c r="E119" s="4">
        <v>2</v>
      </c>
      <c r="F119" s="4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3D84-FF99-452D-90D0-535683EF9175}">
  <dimension ref="A1:H121"/>
  <sheetViews>
    <sheetView topLeftCell="A74" zoomScale="70" zoomScaleNormal="70" workbookViewId="0">
      <selection activeCell="D82" sqref="D82"/>
    </sheetView>
  </sheetViews>
  <sheetFormatPr defaultRowHeight="14.5" x14ac:dyDescent="0.35"/>
  <cols>
    <col min="1" max="1" width="16.26953125" bestFit="1" customWidth="1"/>
    <col min="2" max="2" width="26.7265625" customWidth="1"/>
    <col min="3" max="3" width="13.81640625" bestFit="1" customWidth="1"/>
    <col min="4" max="4" width="21.453125" customWidth="1"/>
    <col min="5" max="5" width="15.1796875" bestFit="1" customWidth="1"/>
    <col min="6" max="6" width="20" bestFit="1" customWidth="1"/>
    <col min="7" max="7" width="16.1796875" bestFit="1" customWidth="1"/>
    <col min="8" max="8" width="33.08984375" bestFit="1" customWidth="1"/>
  </cols>
  <sheetData>
    <row r="1" spans="1:8" x14ac:dyDescent="0.35">
      <c r="A1" s="3" t="s">
        <v>0</v>
      </c>
      <c r="B1" s="3" t="s">
        <v>1</v>
      </c>
      <c r="C1" s="3" t="s">
        <v>122</v>
      </c>
      <c r="D1" s="3" t="s">
        <v>3</v>
      </c>
      <c r="E1" s="3" t="s">
        <v>4</v>
      </c>
      <c r="F1" s="3" t="s">
        <v>123</v>
      </c>
      <c r="G1" s="3" t="s">
        <v>6</v>
      </c>
      <c r="H1" s="3" t="s">
        <v>124</v>
      </c>
    </row>
    <row r="2" spans="1:8" ht="29" x14ac:dyDescent="0.35">
      <c r="A2" s="4">
        <v>1</v>
      </c>
      <c r="B2" s="4" t="s">
        <v>7</v>
      </c>
      <c r="C2" s="4">
        <v>32.119999999999997</v>
      </c>
      <c r="D2" s="4">
        <v>20.329999999999998</v>
      </c>
      <c r="E2" s="4">
        <v>218</v>
      </c>
      <c r="F2" s="4">
        <v>194</v>
      </c>
      <c r="G2" s="4" t="s">
        <v>8</v>
      </c>
      <c r="H2" s="4"/>
    </row>
    <row r="3" spans="1:8" ht="29" x14ac:dyDescent="0.35">
      <c r="A3" s="4">
        <v>1012</v>
      </c>
      <c r="B3" s="4" t="s">
        <v>10</v>
      </c>
      <c r="C3" s="4">
        <v>15.2</v>
      </c>
      <c r="D3" s="4">
        <v>13.4306</v>
      </c>
      <c r="E3" s="4">
        <v>95</v>
      </c>
      <c r="F3" s="4">
        <v>90</v>
      </c>
      <c r="G3" s="4" t="s">
        <v>8</v>
      </c>
      <c r="H3" s="4"/>
    </row>
    <row r="4" spans="1:8" ht="29" x14ac:dyDescent="0.35">
      <c r="A4" s="4">
        <v>1013</v>
      </c>
      <c r="B4" s="4" t="s">
        <v>11</v>
      </c>
      <c r="C4" s="4">
        <v>5</v>
      </c>
      <c r="D4" s="4">
        <v>3.5</v>
      </c>
      <c r="E4" s="4">
        <v>42</v>
      </c>
      <c r="F4" s="4">
        <v>40</v>
      </c>
      <c r="G4" s="4" t="s">
        <v>8</v>
      </c>
      <c r="H4" s="4"/>
    </row>
    <row r="5" spans="1:8" ht="29" x14ac:dyDescent="0.35">
      <c r="A5" s="4">
        <v>4</v>
      </c>
      <c r="B5" s="4" t="s">
        <v>64</v>
      </c>
      <c r="C5" s="4">
        <v>178</v>
      </c>
      <c r="D5" s="4">
        <v>166</v>
      </c>
      <c r="E5" s="4">
        <v>34</v>
      </c>
      <c r="F5" s="4">
        <v>32</v>
      </c>
      <c r="G5" s="4" t="s">
        <v>8</v>
      </c>
      <c r="H5" s="4"/>
    </row>
    <row r="6" spans="1:8" ht="29" x14ac:dyDescent="0.35">
      <c r="A6" s="4">
        <v>84</v>
      </c>
      <c r="B6" s="4" t="s">
        <v>112</v>
      </c>
      <c r="C6" s="4">
        <v>1</v>
      </c>
      <c r="D6" s="4">
        <v>0</v>
      </c>
      <c r="E6" s="4">
        <v>11</v>
      </c>
      <c r="F6" s="4">
        <v>11</v>
      </c>
      <c r="G6" s="4" t="s">
        <v>8</v>
      </c>
      <c r="H6" s="4"/>
    </row>
    <row r="7" spans="1:8" x14ac:dyDescent="0.35">
      <c r="A7" s="4">
        <v>60</v>
      </c>
      <c r="B7" s="4" t="s">
        <v>86</v>
      </c>
      <c r="C7" s="4">
        <v>0.8</v>
      </c>
      <c r="D7" s="4">
        <v>0.43880000000000002</v>
      </c>
      <c r="E7" s="4">
        <v>1106</v>
      </c>
      <c r="F7" s="4">
        <v>1106</v>
      </c>
      <c r="G7" s="4" t="s">
        <v>8</v>
      </c>
      <c r="H7" s="4"/>
    </row>
    <row r="8" spans="1:8" x14ac:dyDescent="0.35">
      <c r="A8" s="4">
        <v>58</v>
      </c>
      <c r="B8" s="4" t="s">
        <v>83</v>
      </c>
      <c r="C8" s="4">
        <v>1.2</v>
      </c>
      <c r="D8" s="4">
        <v>0.63030000000000008</v>
      </c>
      <c r="E8" s="4">
        <v>5242</v>
      </c>
      <c r="F8" s="4">
        <v>5242</v>
      </c>
      <c r="G8" s="4" t="s">
        <v>8</v>
      </c>
      <c r="H8" s="4"/>
    </row>
    <row r="9" spans="1:8" x14ac:dyDescent="0.35">
      <c r="A9" s="4">
        <v>61</v>
      </c>
      <c r="B9" s="4" t="s">
        <v>87</v>
      </c>
      <c r="C9" s="4">
        <v>0.8</v>
      </c>
      <c r="D9" s="4">
        <v>0.42159999999999997</v>
      </c>
      <c r="E9" s="4">
        <v>10</v>
      </c>
      <c r="F9" s="4">
        <v>10</v>
      </c>
      <c r="G9" s="4" t="s">
        <v>8</v>
      </c>
      <c r="H9" s="4"/>
    </row>
    <row r="10" spans="1:8" x14ac:dyDescent="0.35">
      <c r="A10" s="4">
        <v>59</v>
      </c>
      <c r="B10" s="4" t="s">
        <v>84</v>
      </c>
      <c r="C10" s="4">
        <v>1.2</v>
      </c>
      <c r="D10" s="4">
        <v>0.61020000000000008</v>
      </c>
      <c r="E10" s="4">
        <v>6548</v>
      </c>
      <c r="F10" s="4">
        <v>6548</v>
      </c>
      <c r="G10" s="4" t="s">
        <v>8</v>
      </c>
      <c r="H10" s="4"/>
    </row>
    <row r="11" spans="1:8" x14ac:dyDescent="0.35">
      <c r="A11" s="4">
        <v>50</v>
      </c>
      <c r="B11" s="4" t="s">
        <v>75</v>
      </c>
      <c r="C11" s="4">
        <v>2.1</v>
      </c>
      <c r="D11" s="4">
        <v>0.73210000000000008</v>
      </c>
      <c r="E11" s="4">
        <v>1944</v>
      </c>
      <c r="F11" s="4">
        <v>1880</v>
      </c>
      <c r="G11" s="4" t="s">
        <v>8</v>
      </c>
      <c r="H11" s="4"/>
    </row>
    <row r="12" spans="1:8" x14ac:dyDescent="0.35">
      <c r="A12" s="4">
        <v>62</v>
      </c>
      <c r="B12" s="4" t="s">
        <v>88</v>
      </c>
      <c r="C12" s="4">
        <v>1.1000000000000001</v>
      </c>
      <c r="D12" s="4">
        <v>0.5</v>
      </c>
      <c r="E12" s="4">
        <v>8116</v>
      </c>
      <c r="F12" s="4">
        <v>8111</v>
      </c>
      <c r="G12" s="4" t="s">
        <v>8</v>
      </c>
      <c r="H12" s="4"/>
    </row>
    <row r="13" spans="1:8" x14ac:dyDescent="0.35">
      <c r="A13" s="4">
        <v>91</v>
      </c>
      <c r="B13" s="4" t="s">
        <v>120</v>
      </c>
      <c r="C13" s="4">
        <v>8.1</v>
      </c>
      <c r="D13" s="4">
        <v>0</v>
      </c>
      <c r="E13" s="4">
        <v>0</v>
      </c>
      <c r="F13" s="4">
        <v>320</v>
      </c>
      <c r="G13" s="4" t="s">
        <v>8</v>
      </c>
      <c r="H13" s="4"/>
    </row>
    <row r="14" spans="1:8" x14ac:dyDescent="0.35">
      <c r="A14" s="4">
        <v>92</v>
      </c>
      <c r="B14" s="4" t="s">
        <v>121</v>
      </c>
      <c r="C14" s="4">
        <v>110</v>
      </c>
      <c r="D14" s="4">
        <v>0</v>
      </c>
      <c r="E14" s="4">
        <v>0</v>
      </c>
      <c r="F14" s="4">
        <v>9</v>
      </c>
      <c r="G14" s="4" t="s">
        <v>8</v>
      </c>
      <c r="H14" s="4"/>
    </row>
    <row r="15" spans="1:8" x14ac:dyDescent="0.35">
      <c r="A15" s="4">
        <v>41</v>
      </c>
      <c r="B15" s="4" t="s">
        <v>66</v>
      </c>
      <c r="C15" s="4">
        <v>2.1</v>
      </c>
      <c r="D15" s="4">
        <v>0.77740000000000009</v>
      </c>
      <c r="E15" s="4">
        <v>19304</v>
      </c>
      <c r="F15" s="4">
        <v>19296</v>
      </c>
      <c r="G15" s="4" t="s">
        <v>8</v>
      </c>
      <c r="H15" s="4"/>
    </row>
    <row r="16" spans="1:8" x14ac:dyDescent="0.35">
      <c r="A16" s="4">
        <v>93</v>
      </c>
      <c r="B16" s="4" t="s">
        <v>125</v>
      </c>
      <c r="C16" s="4">
        <v>12</v>
      </c>
      <c r="D16" s="4">
        <v>0</v>
      </c>
      <c r="E16" s="4">
        <v>0</v>
      </c>
      <c r="F16" s="4">
        <v>0</v>
      </c>
      <c r="G16" s="4" t="s">
        <v>8</v>
      </c>
      <c r="H16" s="4"/>
    </row>
    <row r="17" spans="1:8" x14ac:dyDescent="0.35">
      <c r="A17" s="4">
        <v>1025</v>
      </c>
      <c r="B17" s="4" t="s">
        <v>126</v>
      </c>
      <c r="C17" s="4">
        <v>24</v>
      </c>
      <c r="D17" s="4">
        <v>0</v>
      </c>
      <c r="E17" s="4">
        <v>0</v>
      </c>
      <c r="F17" s="4">
        <v>0</v>
      </c>
      <c r="G17" s="4" t="s">
        <v>8</v>
      </c>
      <c r="H17" s="4"/>
    </row>
    <row r="18" spans="1:8" ht="29" x14ac:dyDescent="0.35">
      <c r="A18" s="4">
        <v>1017</v>
      </c>
      <c r="B18" s="4" t="s">
        <v>15</v>
      </c>
      <c r="C18" s="4">
        <v>1</v>
      </c>
      <c r="D18" s="4">
        <v>2435.63</v>
      </c>
      <c r="E18" s="4">
        <v>0</v>
      </c>
      <c r="F18" s="4">
        <v>-3</v>
      </c>
      <c r="G18" s="4" t="s">
        <v>8</v>
      </c>
      <c r="H18" s="4"/>
    </row>
    <row r="19" spans="1:8" x14ac:dyDescent="0.35">
      <c r="A19" s="4">
        <v>70</v>
      </c>
      <c r="B19" s="4" t="s">
        <v>97</v>
      </c>
      <c r="C19" s="4">
        <v>2.2000000000000002</v>
      </c>
      <c r="D19" s="4">
        <v>0</v>
      </c>
      <c r="E19" s="4">
        <v>0</v>
      </c>
      <c r="F19" s="4">
        <v>0</v>
      </c>
      <c r="G19" s="4" t="s">
        <v>8</v>
      </c>
      <c r="H19" s="4"/>
    </row>
    <row r="20" spans="1:8" x14ac:dyDescent="0.35">
      <c r="A20" s="4">
        <v>71</v>
      </c>
      <c r="B20" s="4" t="s">
        <v>98</v>
      </c>
      <c r="C20" s="4">
        <v>2.2000000000000002</v>
      </c>
      <c r="D20" s="4">
        <v>1</v>
      </c>
      <c r="E20" s="4">
        <v>0</v>
      </c>
      <c r="F20" s="4">
        <v>0</v>
      </c>
      <c r="G20" s="4" t="s">
        <v>8</v>
      </c>
      <c r="H20" s="4"/>
    </row>
    <row r="21" spans="1:8" x14ac:dyDescent="0.35">
      <c r="A21" s="4">
        <v>86</v>
      </c>
      <c r="B21" s="4" t="s">
        <v>114</v>
      </c>
      <c r="C21" s="4">
        <v>2.2000000000000002</v>
      </c>
      <c r="D21" s="4">
        <v>0</v>
      </c>
      <c r="E21" s="4">
        <v>1429</v>
      </c>
      <c r="F21" s="4">
        <v>1429</v>
      </c>
      <c r="G21" s="4" t="s">
        <v>8</v>
      </c>
      <c r="H21" s="4"/>
    </row>
    <row r="22" spans="1:8" x14ac:dyDescent="0.35">
      <c r="A22" s="4">
        <v>1026</v>
      </c>
      <c r="B22" s="4" t="s">
        <v>127</v>
      </c>
      <c r="C22" s="4">
        <v>0</v>
      </c>
      <c r="D22" s="4">
        <v>0</v>
      </c>
      <c r="E22" s="4">
        <v>0</v>
      </c>
      <c r="F22" s="4">
        <v>0</v>
      </c>
      <c r="G22" s="4" t="s">
        <v>8</v>
      </c>
      <c r="H22" s="4"/>
    </row>
    <row r="23" spans="1:8" x14ac:dyDescent="0.35">
      <c r="A23" s="4">
        <v>1035</v>
      </c>
      <c r="B23" s="4" t="s">
        <v>33</v>
      </c>
      <c r="C23" s="4">
        <v>18.489999999999998</v>
      </c>
      <c r="D23" s="4">
        <v>0</v>
      </c>
      <c r="E23" s="4">
        <v>2</v>
      </c>
      <c r="F23" s="4">
        <v>2</v>
      </c>
      <c r="G23" s="4" t="s">
        <v>8</v>
      </c>
      <c r="H23" s="4"/>
    </row>
    <row r="24" spans="1:8" ht="29" x14ac:dyDescent="0.35">
      <c r="A24" s="4">
        <v>74</v>
      </c>
      <c r="B24" s="4" t="s">
        <v>101</v>
      </c>
      <c r="C24" s="4">
        <v>16.989999999999998</v>
      </c>
      <c r="D24" s="4">
        <v>13.6891</v>
      </c>
      <c r="E24" s="4">
        <v>20</v>
      </c>
      <c r="F24" s="4">
        <v>19</v>
      </c>
      <c r="G24" s="4" t="s">
        <v>8</v>
      </c>
      <c r="H24" s="4"/>
    </row>
    <row r="25" spans="1:8" ht="29" x14ac:dyDescent="0.35">
      <c r="A25" s="4">
        <v>72</v>
      </c>
      <c r="B25" s="4" t="s">
        <v>99</v>
      </c>
      <c r="C25" s="4">
        <v>11</v>
      </c>
      <c r="D25" s="4">
        <v>5.2796000000000003</v>
      </c>
      <c r="E25" s="4">
        <v>255</v>
      </c>
      <c r="F25" s="4">
        <v>255</v>
      </c>
      <c r="G25" s="4" t="s">
        <v>8</v>
      </c>
      <c r="H25" s="4"/>
    </row>
    <row r="26" spans="1:8" ht="29" x14ac:dyDescent="0.35">
      <c r="A26" s="4">
        <v>73</v>
      </c>
      <c r="B26" s="4" t="s">
        <v>100</v>
      </c>
      <c r="C26" s="4">
        <v>13.99</v>
      </c>
      <c r="D26" s="4">
        <v>9.8564000000000007</v>
      </c>
      <c r="E26" s="4">
        <v>104</v>
      </c>
      <c r="F26" s="4">
        <v>104</v>
      </c>
      <c r="G26" s="4" t="s">
        <v>8</v>
      </c>
      <c r="H26" s="4"/>
    </row>
    <row r="27" spans="1:8" x14ac:dyDescent="0.35">
      <c r="A27" s="4">
        <v>87</v>
      </c>
      <c r="B27" s="4" t="s">
        <v>115</v>
      </c>
      <c r="C27" s="4">
        <v>169</v>
      </c>
      <c r="D27" s="4">
        <v>0</v>
      </c>
      <c r="E27" s="4">
        <v>0</v>
      </c>
      <c r="F27" s="4">
        <v>110</v>
      </c>
      <c r="G27" s="4" t="s">
        <v>8</v>
      </c>
      <c r="H27" s="4"/>
    </row>
    <row r="28" spans="1:8" x14ac:dyDescent="0.35">
      <c r="A28" s="4">
        <v>90</v>
      </c>
      <c r="B28" s="4" t="s">
        <v>119</v>
      </c>
      <c r="C28" s="4">
        <v>229</v>
      </c>
      <c r="D28" s="4">
        <v>0</v>
      </c>
      <c r="E28" s="4">
        <v>0</v>
      </c>
      <c r="F28" s="4">
        <v>35</v>
      </c>
      <c r="G28" s="4" t="s">
        <v>8</v>
      </c>
      <c r="H28" s="4"/>
    </row>
    <row r="29" spans="1:8" x14ac:dyDescent="0.35">
      <c r="A29" s="4">
        <v>88</v>
      </c>
      <c r="B29" s="4" t="s">
        <v>116</v>
      </c>
      <c r="C29" s="4">
        <v>173</v>
      </c>
      <c r="D29" s="4">
        <v>0</v>
      </c>
      <c r="E29" s="4">
        <v>0</v>
      </c>
      <c r="F29" s="4">
        <v>95</v>
      </c>
      <c r="G29" s="4" t="s">
        <v>8</v>
      </c>
      <c r="H29" s="4"/>
    </row>
    <row r="30" spans="1:8" x14ac:dyDescent="0.35">
      <c r="A30" s="4">
        <v>89</v>
      </c>
      <c r="B30" s="4" t="s">
        <v>117</v>
      </c>
      <c r="C30" s="4">
        <v>158.9</v>
      </c>
      <c r="D30" s="4">
        <v>0</v>
      </c>
      <c r="E30" s="4">
        <v>0</v>
      </c>
      <c r="F30" s="4">
        <v>25</v>
      </c>
      <c r="G30" s="4" t="s">
        <v>8</v>
      </c>
      <c r="H30" s="4"/>
    </row>
    <row r="31" spans="1:8" x14ac:dyDescent="0.35">
      <c r="A31" s="4">
        <v>1037</v>
      </c>
      <c r="B31" s="4" t="s">
        <v>35</v>
      </c>
      <c r="C31" s="4">
        <v>175</v>
      </c>
      <c r="D31" s="4">
        <v>0</v>
      </c>
      <c r="E31" s="4">
        <v>0</v>
      </c>
      <c r="F31" s="4">
        <v>20</v>
      </c>
      <c r="G31" s="4" t="s">
        <v>8</v>
      </c>
      <c r="H31" s="4"/>
    </row>
    <row r="32" spans="1:8" x14ac:dyDescent="0.35">
      <c r="A32" s="4">
        <v>1019</v>
      </c>
      <c r="B32" s="4" t="s">
        <v>16</v>
      </c>
      <c r="C32" s="4">
        <v>169</v>
      </c>
      <c r="D32" s="4">
        <v>0</v>
      </c>
      <c r="E32" s="4">
        <v>0</v>
      </c>
      <c r="F32" s="4">
        <v>15</v>
      </c>
      <c r="G32" s="4" t="s">
        <v>8</v>
      </c>
      <c r="H32" s="4"/>
    </row>
    <row r="33" spans="1:8" ht="43.5" x14ac:dyDescent="0.35">
      <c r="A33" s="4">
        <v>66</v>
      </c>
      <c r="B33" s="4" t="s">
        <v>92</v>
      </c>
      <c r="C33" s="4">
        <v>14</v>
      </c>
      <c r="D33" s="4">
        <v>6.27</v>
      </c>
      <c r="E33" s="4">
        <v>533</v>
      </c>
      <c r="F33" s="4">
        <v>533</v>
      </c>
      <c r="G33" s="4" t="s">
        <v>8</v>
      </c>
      <c r="H33" s="4"/>
    </row>
    <row r="34" spans="1:8" ht="43.5" x14ac:dyDescent="0.35">
      <c r="A34" s="4">
        <v>68</v>
      </c>
      <c r="B34" s="4" t="s">
        <v>94</v>
      </c>
      <c r="C34" s="4">
        <v>17</v>
      </c>
      <c r="D34" s="4">
        <v>6.91</v>
      </c>
      <c r="E34" s="4">
        <v>184</v>
      </c>
      <c r="F34" s="4">
        <v>184</v>
      </c>
      <c r="G34" s="4" t="s">
        <v>8</v>
      </c>
      <c r="H34" s="4"/>
    </row>
    <row r="35" spans="1:8" ht="43.5" x14ac:dyDescent="0.35">
      <c r="A35" s="4">
        <v>67</v>
      </c>
      <c r="B35" s="4" t="s">
        <v>93</v>
      </c>
      <c r="C35" s="4">
        <v>18</v>
      </c>
      <c r="D35" s="4">
        <v>6.91</v>
      </c>
      <c r="E35" s="4">
        <v>0</v>
      </c>
      <c r="F35" s="4">
        <v>0</v>
      </c>
      <c r="G35" s="4" t="s">
        <v>8</v>
      </c>
      <c r="H35" s="4"/>
    </row>
    <row r="36" spans="1:8" ht="43.5" x14ac:dyDescent="0.35">
      <c r="A36" s="4">
        <v>76</v>
      </c>
      <c r="B36" s="4" t="s">
        <v>103</v>
      </c>
      <c r="C36" s="4">
        <v>17</v>
      </c>
      <c r="D36" s="4">
        <v>6.91</v>
      </c>
      <c r="E36" s="4">
        <v>136</v>
      </c>
      <c r="F36" s="4">
        <v>136</v>
      </c>
      <c r="G36" s="4" t="s">
        <v>8</v>
      </c>
      <c r="H36" s="4"/>
    </row>
    <row r="37" spans="1:8" x14ac:dyDescent="0.35">
      <c r="A37" s="4">
        <v>1030</v>
      </c>
      <c r="B37" s="4" t="s">
        <v>28</v>
      </c>
      <c r="C37" s="4">
        <v>1</v>
      </c>
      <c r="D37" s="4">
        <v>0</v>
      </c>
      <c r="E37" s="4">
        <v>0</v>
      </c>
      <c r="F37" s="4">
        <v>0</v>
      </c>
      <c r="G37" s="4" t="s">
        <v>8</v>
      </c>
      <c r="H37" s="4"/>
    </row>
    <row r="38" spans="1:8" x14ac:dyDescent="0.35">
      <c r="A38" s="4">
        <v>1038</v>
      </c>
      <c r="B38" s="4" t="s">
        <v>36</v>
      </c>
      <c r="C38" s="4">
        <v>1</v>
      </c>
      <c r="D38" s="4">
        <v>0</v>
      </c>
      <c r="E38" s="4">
        <v>0</v>
      </c>
      <c r="F38" s="4">
        <v>0</v>
      </c>
      <c r="G38" s="4" t="s">
        <v>8</v>
      </c>
      <c r="H38" s="4"/>
    </row>
    <row r="39" spans="1:8" ht="29" x14ac:dyDescent="0.35">
      <c r="A39" s="4">
        <v>28</v>
      </c>
      <c r="B39" s="4" t="s">
        <v>54</v>
      </c>
      <c r="C39" s="4">
        <v>596</v>
      </c>
      <c r="D39" s="4">
        <v>554</v>
      </c>
      <c r="E39" s="4">
        <v>0</v>
      </c>
      <c r="F39" s="4">
        <v>0</v>
      </c>
      <c r="G39" s="4" t="s">
        <v>8</v>
      </c>
      <c r="H39" s="4"/>
    </row>
    <row r="40" spans="1:8" ht="29" x14ac:dyDescent="0.35">
      <c r="A40" s="4">
        <v>32</v>
      </c>
      <c r="B40" s="4" t="s">
        <v>58</v>
      </c>
      <c r="C40" s="4">
        <v>645</v>
      </c>
      <c r="D40" s="4">
        <v>507.60980000000001</v>
      </c>
      <c r="E40" s="4">
        <v>0</v>
      </c>
      <c r="F40" s="4">
        <v>0</v>
      </c>
      <c r="G40" s="4" t="s">
        <v>8</v>
      </c>
      <c r="H40" s="4"/>
    </row>
    <row r="41" spans="1:8" x14ac:dyDescent="0.35">
      <c r="A41" s="4">
        <v>36</v>
      </c>
      <c r="B41" s="4" t="s">
        <v>61</v>
      </c>
      <c r="C41" s="4">
        <v>363</v>
      </c>
      <c r="D41" s="4">
        <v>347.14</v>
      </c>
      <c r="E41" s="4">
        <v>0</v>
      </c>
      <c r="F41" s="4">
        <v>0</v>
      </c>
      <c r="G41" s="4" t="s">
        <v>8</v>
      </c>
      <c r="H41" s="4"/>
    </row>
    <row r="42" spans="1:8" x14ac:dyDescent="0.35">
      <c r="A42" s="4">
        <v>57</v>
      </c>
      <c r="B42" s="4" t="s">
        <v>82</v>
      </c>
      <c r="C42" s="4">
        <v>425</v>
      </c>
      <c r="D42" s="4">
        <v>396.73</v>
      </c>
      <c r="E42" s="4">
        <v>0</v>
      </c>
      <c r="F42" s="4">
        <v>0</v>
      </c>
      <c r="G42" s="4" t="s">
        <v>8</v>
      </c>
      <c r="H42" s="4"/>
    </row>
    <row r="43" spans="1:8" x14ac:dyDescent="0.35">
      <c r="A43" s="4">
        <v>11</v>
      </c>
      <c r="B43" s="4" t="s">
        <v>37</v>
      </c>
      <c r="C43" s="4">
        <v>1128.58</v>
      </c>
      <c r="D43" s="4">
        <v>0</v>
      </c>
      <c r="E43" s="4">
        <v>0</v>
      </c>
      <c r="F43" s="4">
        <v>0</v>
      </c>
      <c r="G43" s="4" t="s">
        <v>8</v>
      </c>
      <c r="H43" s="4"/>
    </row>
    <row r="44" spans="1:8" ht="29" x14ac:dyDescent="0.35">
      <c r="A44" s="4">
        <v>19</v>
      </c>
      <c r="B44" s="4" t="s">
        <v>45</v>
      </c>
      <c r="C44" s="4">
        <v>2060.94</v>
      </c>
      <c r="D44" s="4">
        <v>0</v>
      </c>
      <c r="E44" s="4">
        <v>0</v>
      </c>
      <c r="F44" s="4">
        <v>0</v>
      </c>
      <c r="G44" s="4" t="s">
        <v>8</v>
      </c>
      <c r="H44" s="4"/>
    </row>
    <row r="45" spans="1:8" ht="29" x14ac:dyDescent="0.35">
      <c r="A45" s="4">
        <v>21</v>
      </c>
      <c r="B45" s="4" t="s">
        <v>48</v>
      </c>
      <c r="C45" s="4">
        <v>0</v>
      </c>
      <c r="D45" s="4">
        <v>0</v>
      </c>
      <c r="E45" s="4">
        <v>0</v>
      </c>
      <c r="F45" s="4">
        <v>0</v>
      </c>
      <c r="G45" s="4" t="s">
        <v>8</v>
      </c>
      <c r="H45" s="4"/>
    </row>
    <row r="46" spans="1:8" ht="29" x14ac:dyDescent="0.35">
      <c r="A46" s="4">
        <v>27</v>
      </c>
      <c r="B46" s="4" t="s">
        <v>53</v>
      </c>
      <c r="C46" s="4">
        <v>0</v>
      </c>
      <c r="D46" s="4">
        <v>0</v>
      </c>
      <c r="E46" s="4">
        <v>0</v>
      </c>
      <c r="F46" s="4">
        <v>0</v>
      </c>
      <c r="G46" s="4" t="s">
        <v>8</v>
      </c>
      <c r="H46" s="4"/>
    </row>
    <row r="47" spans="1:8" x14ac:dyDescent="0.35">
      <c r="A47" s="4">
        <v>14</v>
      </c>
      <c r="B47" s="4" t="s">
        <v>40</v>
      </c>
      <c r="C47" s="4">
        <v>1072.5</v>
      </c>
      <c r="D47" s="4">
        <v>0</v>
      </c>
      <c r="E47" s="4">
        <v>0</v>
      </c>
      <c r="F47" s="4">
        <v>0</v>
      </c>
      <c r="G47" s="4" t="s">
        <v>8</v>
      </c>
      <c r="H47" s="4"/>
    </row>
    <row r="48" spans="1:8" x14ac:dyDescent="0.35">
      <c r="A48" s="4">
        <v>15</v>
      </c>
      <c r="B48" s="4" t="s">
        <v>41</v>
      </c>
      <c r="C48" s="4">
        <v>1149.99</v>
      </c>
      <c r="D48" s="4">
        <v>1031.94</v>
      </c>
      <c r="E48" s="4">
        <v>0</v>
      </c>
      <c r="F48" s="4">
        <v>0</v>
      </c>
      <c r="G48" s="4" t="s">
        <v>8</v>
      </c>
      <c r="H48" s="4"/>
    </row>
    <row r="49" spans="1:8" x14ac:dyDescent="0.35">
      <c r="A49" s="4">
        <v>16</v>
      </c>
      <c r="B49" s="4" t="s">
        <v>42</v>
      </c>
      <c r="C49" s="4">
        <v>1232.99</v>
      </c>
      <c r="D49" s="4">
        <v>0</v>
      </c>
      <c r="E49" s="4">
        <v>0</v>
      </c>
      <c r="F49" s="4">
        <v>0</v>
      </c>
      <c r="G49" s="4" t="s">
        <v>8</v>
      </c>
      <c r="H49" s="4"/>
    </row>
    <row r="50" spans="1:8" x14ac:dyDescent="0.35">
      <c r="A50" s="4">
        <v>17</v>
      </c>
      <c r="B50" s="4" t="s">
        <v>43</v>
      </c>
      <c r="C50" s="4">
        <v>1499.99</v>
      </c>
      <c r="D50" s="4">
        <v>0</v>
      </c>
      <c r="E50" s="4">
        <v>0</v>
      </c>
      <c r="F50" s="4">
        <v>0</v>
      </c>
      <c r="G50" s="4" t="s">
        <v>8</v>
      </c>
      <c r="H50" s="4"/>
    </row>
    <row r="51" spans="1:8" x14ac:dyDescent="0.35">
      <c r="A51" s="4">
        <v>18</v>
      </c>
      <c r="B51" s="4" t="s">
        <v>44</v>
      </c>
      <c r="C51" s="4">
        <v>1590.99</v>
      </c>
      <c r="D51" s="4">
        <v>0</v>
      </c>
      <c r="E51" s="4">
        <v>0</v>
      </c>
      <c r="F51" s="4">
        <v>0</v>
      </c>
      <c r="G51" s="4" t="s">
        <v>8</v>
      </c>
      <c r="H51" s="4"/>
    </row>
    <row r="52" spans="1:8" ht="29" x14ac:dyDescent="0.35">
      <c r="A52" s="4">
        <v>10</v>
      </c>
      <c r="B52" s="4" t="s">
        <v>9</v>
      </c>
      <c r="C52" s="4">
        <v>0</v>
      </c>
      <c r="D52" s="4">
        <v>0</v>
      </c>
      <c r="E52" s="4">
        <v>0</v>
      </c>
      <c r="F52" s="4">
        <v>0</v>
      </c>
      <c r="G52" s="4" t="s">
        <v>8</v>
      </c>
      <c r="H52" s="4"/>
    </row>
    <row r="53" spans="1:8" ht="29" x14ac:dyDescent="0.35">
      <c r="A53" s="4">
        <v>10281</v>
      </c>
      <c r="B53" s="4" t="s">
        <v>26</v>
      </c>
      <c r="C53" s="4">
        <v>0</v>
      </c>
      <c r="D53" s="4">
        <v>0</v>
      </c>
      <c r="E53" s="4">
        <v>0</v>
      </c>
      <c r="F53" s="4">
        <v>0</v>
      </c>
      <c r="G53" s="4" t="s">
        <v>8</v>
      </c>
      <c r="H53" s="4"/>
    </row>
    <row r="54" spans="1:8" x14ac:dyDescent="0.35">
      <c r="A54" s="4">
        <v>221</v>
      </c>
      <c r="B54" s="4" t="s">
        <v>50</v>
      </c>
      <c r="C54" s="4">
        <v>315</v>
      </c>
      <c r="D54" s="4">
        <v>227</v>
      </c>
      <c r="E54" s="4">
        <v>0</v>
      </c>
      <c r="F54" s="4">
        <v>0</v>
      </c>
      <c r="G54" s="4" t="s">
        <v>8</v>
      </c>
      <c r="H54" s="4"/>
    </row>
    <row r="55" spans="1:8" ht="29" x14ac:dyDescent="0.35">
      <c r="A55" s="4">
        <v>12</v>
      </c>
      <c r="B55" s="4" t="s">
        <v>38</v>
      </c>
      <c r="C55" s="4">
        <v>1059</v>
      </c>
      <c r="D55" s="4">
        <v>1044.03</v>
      </c>
      <c r="E55" s="4">
        <v>0</v>
      </c>
      <c r="F55" s="4">
        <v>0</v>
      </c>
      <c r="G55" s="4" t="s">
        <v>8</v>
      </c>
      <c r="H55" s="4"/>
    </row>
    <row r="56" spans="1:8" x14ac:dyDescent="0.35">
      <c r="A56" s="4">
        <v>20</v>
      </c>
      <c r="B56" s="4" t="s">
        <v>47</v>
      </c>
      <c r="C56" s="4">
        <v>320</v>
      </c>
      <c r="D56" s="4">
        <v>238</v>
      </c>
      <c r="E56" s="4">
        <v>0</v>
      </c>
      <c r="F56" s="4">
        <v>0</v>
      </c>
      <c r="G56" s="4" t="s">
        <v>8</v>
      </c>
      <c r="H56" s="4"/>
    </row>
    <row r="57" spans="1:8" ht="29" x14ac:dyDescent="0.35">
      <c r="A57" s="4">
        <v>1026</v>
      </c>
      <c r="B57" s="4" t="s">
        <v>23</v>
      </c>
      <c r="C57" s="4">
        <v>1999</v>
      </c>
      <c r="D57" s="4">
        <v>1742.22</v>
      </c>
      <c r="E57" s="4">
        <v>0</v>
      </c>
      <c r="F57" s="4">
        <v>0</v>
      </c>
      <c r="G57" s="4" t="s">
        <v>8</v>
      </c>
      <c r="H57" s="4"/>
    </row>
    <row r="58" spans="1:8" x14ac:dyDescent="0.35">
      <c r="A58" s="4">
        <v>35</v>
      </c>
      <c r="B58" s="4" t="s">
        <v>60</v>
      </c>
      <c r="C58" s="4">
        <v>308</v>
      </c>
      <c r="D58" s="4">
        <v>285.8</v>
      </c>
      <c r="E58" s="4">
        <v>0</v>
      </c>
      <c r="F58" s="4">
        <v>0</v>
      </c>
      <c r="G58" s="4" t="s">
        <v>8</v>
      </c>
      <c r="H58" s="4"/>
    </row>
    <row r="59" spans="1:8" ht="29" x14ac:dyDescent="0.35">
      <c r="A59" s="4">
        <v>30</v>
      </c>
      <c r="B59" s="4" t="s">
        <v>56</v>
      </c>
      <c r="C59" s="4">
        <v>2400</v>
      </c>
      <c r="D59" s="4">
        <v>1978</v>
      </c>
      <c r="E59" s="4">
        <v>3</v>
      </c>
      <c r="F59" s="4">
        <v>3</v>
      </c>
      <c r="G59" s="4" t="s">
        <v>8</v>
      </c>
      <c r="H59" s="4"/>
    </row>
    <row r="60" spans="1:8" ht="29" x14ac:dyDescent="0.35">
      <c r="A60" s="4">
        <v>1027</v>
      </c>
      <c r="B60" s="4" t="s">
        <v>24</v>
      </c>
      <c r="C60" s="4">
        <v>2100</v>
      </c>
      <c r="D60" s="4">
        <v>0</v>
      </c>
      <c r="E60" s="4">
        <v>0</v>
      </c>
      <c r="F60" s="4">
        <v>0</v>
      </c>
      <c r="G60" s="4" t="s">
        <v>8</v>
      </c>
      <c r="H60" s="4"/>
    </row>
    <row r="61" spans="1:8" ht="29" x14ac:dyDescent="0.35">
      <c r="A61" s="4">
        <v>13</v>
      </c>
      <c r="B61" s="4" t="s">
        <v>39</v>
      </c>
      <c r="C61" s="4">
        <v>2298</v>
      </c>
      <c r="D61" s="4">
        <v>1927.56</v>
      </c>
      <c r="E61" s="4">
        <v>2</v>
      </c>
      <c r="F61" s="4">
        <v>-3</v>
      </c>
      <c r="G61" s="4" t="s">
        <v>8</v>
      </c>
      <c r="H61" s="4"/>
    </row>
    <row r="62" spans="1:8" ht="29" x14ac:dyDescent="0.35">
      <c r="A62" s="4">
        <v>77</v>
      </c>
      <c r="B62" s="4" t="s">
        <v>104</v>
      </c>
      <c r="C62" s="4">
        <v>445</v>
      </c>
      <c r="D62" s="4">
        <v>0</v>
      </c>
      <c r="E62" s="4">
        <v>0</v>
      </c>
      <c r="F62" s="4">
        <v>0</v>
      </c>
      <c r="G62" s="4" t="s">
        <v>8</v>
      </c>
      <c r="H62" s="4"/>
    </row>
    <row r="63" spans="1:8" ht="29" x14ac:dyDescent="0.35">
      <c r="A63" s="4">
        <v>79</v>
      </c>
      <c r="B63" s="4" t="s">
        <v>106</v>
      </c>
      <c r="C63" s="4">
        <v>495</v>
      </c>
      <c r="D63" s="4">
        <v>0</v>
      </c>
      <c r="E63" s="4">
        <v>0</v>
      </c>
      <c r="F63" s="4">
        <v>0</v>
      </c>
      <c r="G63" s="4" t="s">
        <v>8</v>
      </c>
      <c r="H63" s="4"/>
    </row>
    <row r="64" spans="1:8" x14ac:dyDescent="0.35">
      <c r="A64" s="4">
        <v>56</v>
      </c>
      <c r="B64" s="4" t="s">
        <v>81</v>
      </c>
      <c r="C64" s="4">
        <v>334</v>
      </c>
      <c r="D64" s="4">
        <v>310.60000000000002</v>
      </c>
      <c r="E64" s="4">
        <v>0</v>
      </c>
      <c r="F64" s="4">
        <v>0</v>
      </c>
      <c r="G64" s="4" t="s">
        <v>8</v>
      </c>
      <c r="H64" s="4"/>
    </row>
    <row r="65" spans="1:8" ht="29" x14ac:dyDescent="0.35">
      <c r="A65" s="4">
        <v>80</v>
      </c>
      <c r="B65" s="4" t="s">
        <v>108</v>
      </c>
      <c r="C65" s="4">
        <v>425</v>
      </c>
      <c r="D65" s="4">
        <v>396.76</v>
      </c>
      <c r="E65" s="4">
        <v>0</v>
      </c>
      <c r="F65" s="4">
        <v>0</v>
      </c>
      <c r="G65" s="4" t="s">
        <v>8</v>
      </c>
      <c r="H65" s="4"/>
    </row>
    <row r="66" spans="1:8" ht="29" x14ac:dyDescent="0.35">
      <c r="A66" s="4">
        <v>81</v>
      </c>
      <c r="B66" s="4" t="s">
        <v>109</v>
      </c>
      <c r="C66" s="4">
        <v>0</v>
      </c>
      <c r="D66" s="4">
        <v>0</v>
      </c>
      <c r="E66" s="4">
        <v>0</v>
      </c>
      <c r="F66" s="4">
        <v>0</v>
      </c>
      <c r="G66" s="4" t="s">
        <v>8</v>
      </c>
      <c r="H66" s="4"/>
    </row>
    <row r="67" spans="1:8" ht="29" x14ac:dyDescent="0.35">
      <c r="A67" s="4">
        <v>55</v>
      </c>
      <c r="B67" s="4" t="s">
        <v>80</v>
      </c>
      <c r="C67" s="4">
        <v>2499</v>
      </c>
      <c r="D67" s="4">
        <v>0</v>
      </c>
      <c r="E67" s="4">
        <v>0</v>
      </c>
      <c r="F67" s="4">
        <v>0</v>
      </c>
      <c r="G67" s="4" t="s">
        <v>8</v>
      </c>
      <c r="H67" s="4"/>
    </row>
    <row r="68" spans="1:8" ht="29" x14ac:dyDescent="0.35">
      <c r="A68" s="4">
        <v>82</v>
      </c>
      <c r="B68" s="4" t="s">
        <v>110</v>
      </c>
      <c r="C68" s="4">
        <v>457</v>
      </c>
      <c r="D68" s="4">
        <v>428.05</v>
      </c>
      <c r="E68" s="4">
        <v>0</v>
      </c>
      <c r="F68" s="4">
        <v>0</v>
      </c>
      <c r="G68" s="4" t="s">
        <v>8</v>
      </c>
      <c r="H68" s="4"/>
    </row>
    <row r="69" spans="1:8" ht="29" x14ac:dyDescent="0.35">
      <c r="A69" s="4">
        <v>83</v>
      </c>
      <c r="B69" s="4" t="s">
        <v>111</v>
      </c>
      <c r="C69" s="4">
        <v>505</v>
      </c>
      <c r="D69" s="4">
        <v>464.59</v>
      </c>
      <c r="E69" s="4">
        <v>0</v>
      </c>
      <c r="F69" s="4">
        <v>0</v>
      </c>
      <c r="G69" s="4" t="s">
        <v>8</v>
      </c>
      <c r="H69" s="4"/>
    </row>
    <row r="70" spans="1:8" ht="29" x14ac:dyDescent="0.35">
      <c r="A70" s="4">
        <v>2</v>
      </c>
      <c r="B70" s="4" t="s">
        <v>46</v>
      </c>
      <c r="C70" s="4">
        <v>524</v>
      </c>
      <c r="D70" s="4">
        <v>484.17</v>
      </c>
      <c r="E70" s="4">
        <v>0</v>
      </c>
      <c r="F70" s="4">
        <v>0</v>
      </c>
      <c r="G70" s="4" t="s">
        <v>8</v>
      </c>
      <c r="H70" s="4"/>
    </row>
    <row r="71" spans="1:8" ht="29" x14ac:dyDescent="0.35">
      <c r="A71" s="4">
        <v>54</v>
      </c>
      <c r="B71" s="4" t="s">
        <v>79</v>
      </c>
      <c r="C71" s="4">
        <v>857</v>
      </c>
      <c r="D71" s="4">
        <v>558.55000000000007</v>
      </c>
      <c r="E71" s="4">
        <v>0</v>
      </c>
      <c r="F71" s="4">
        <v>0</v>
      </c>
      <c r="G71" s="4" t="s">
        <v>8</v>
      </c>
      <c r="H71" s="4"/>
    </row>
    <row r="72" spans="1:8" ht="29" x14ac:dyDescent="0.35">
      <c r="A72" s="4">
        <v>8</v>
      </c>
      <c r="B72" s="4" t="s">
        <v>107</v>
      </c>
      <c r="C72" s="4">
        <v>884</v>
      </c>
      <c r="D72" s="4">
        <v>856.1</v>
      </c>
      <c r="E72" s="4">
        <v>0</v>
      </c>
      <c r="F72" s="4">
        <v>0</v>
      </c>
      <c r="G72" s="4" t="s">
        <v>8</v>
      </c>
      <c r="H72" s="4"/>
    </row>
    <row r="73" spans="1:8" ht="29" x14ac:dyDescent="0.35">
      <c r="A73" s="4">
        <v>9</v>
      </c>
      <c r="B73" s="4" t="s">
        <v>118</v>
      </c>
      <c r="C73" s="4">
        <v>1021</v>
      </c>
      <c r="D73" s="4">
        <v>913.5200000000001</v>
      </c>
      <c r="E73" s="4">
        <v>0</v>
      </c>
      <c r="F73" s="4">
        <v>0</v>
      </c>
      <c r="G73" s="4" t="s">
        <v>8</v>
      </c>
      <c r="H73" s="4"/>
    </row>
    <row r="74" spans="1:8" ht="29" x14ac:dyDescent="0.35">
      <c r="A74" s="4">
        <v>31</v>
      </c>
      <c r="B74" s="4" t="s">
        <v>57</v>
      </c>
      <c r="C74" s="4">
        <v>1150</v>
      </c>
      <c r="D74" s="4">
        <v>1025</v>
      </c>
      <c r="E74" s="4">
        <v>0</v>
      </c>
      <c r="F74" s="4">
        <v>0</v>
      </c>
      <c r="G74" s="4" t="s">
        <v>8</v>
      </c>
      <c r="H74" s="4"/>
    </row>
    <row r="75" spans="1:8" ht="29" x14ac:dyDescent="0.35">
      <c r="A75" s="4">
        <v>85</v>
      </c>
      <c r="B75" s="4" t="s">
        <v>113</v>
      </c>
      <c r="C75" s="4">
        <v>429</v>
      </c>
      <c r="D75" s="4">
        <v>0</v>
      </c>
      <c r="E75" s="4">
        <v>2</v>
      </c>
      <c r="F75" s="4">
        <v>1</v>
      </c>
      <c r="G75" s="4" t="s">
        <v>8</v>
      </c>
      <c r="H75" s="4"/>
    </row>
    <row r="76" spans="1:8" ht="29" x14ac:dyDescent="0.35">
      <c r="A76" s="4">
        <v>1021</v>
      </c>
      <c r="B76" s="4" t="s">
        <v>18</v>
      </c>
      <c r="C76" s="4">
        <v>449</v>
      </c>
      <c r="D76" s="4">
        <v>459.37</v>
      </c>
      <c r="E76" s="4">
        <v>0</v>
      </c>
      <c r="F76" s="4">
        <v>0</v>
      </c>
      <c r="G76" s="4" t="s">
        <v>8</v>
      </c>
      <c r="H76" s="4"/>
    </row>
    <row r="77" spans="1:8" ht="29" x14ac:dyDescent="0.35">
      <c r="A77" s="4">
        <v>1022</v>
      </c>
      <c r="B77" s="4" t="s">
        <v>19</v>
      </c>
      <c r="C77" s="4">
        <v>473</v>
      </c>
      <c r="D77" s="4">
        <v>471.12</v>
      </c>
      <c r="E77" s="4">
        <v>0</v>
      </c>
      <c r="F77" s="4">
        <v>0</v>
      </c>
      <c r="G77" s="4" t="s">
        <v>8</v>
      </c>
      <c r="H77" s="4"/>
    </row>
    <row r="78" spans="1:8" ht="29" x14ac:dyDescent="0.35">
      <c r="A78" s="4">
        <v>1023</v>
      </c>
      <c r="B78" s="4" t="s">
        <v>20</v>
      </c>
      <c r="C78" s="4">
        <v>489</v>
      </c>
      <c r="D78" s="4">
        <v>484.17</v>
      </c>
      <c r="E78" s="4">
        <v>1</v>
      </c>
      <c r="F78" s="4">
        <v>0</v>
      </c>
      <c r="G78" s="4" t="s">
        <v>8</v>
      </c>
      <c r="H78" s="4"/>
    </row>
    <row r="79" spans="1:8" ht="29" x14ac:dyDescent="0.35">
      <c r="A79" s="4">
        <v>1024</v>
      </c>
      <c r="B79" s="4" t="s">
        <v>21</v>
      </c>
      <c r="C79" s="4">
        <v>514</v>
      </c>
      <c r="D79" s="4">
        <v>508.96</v>
      </c>
      <c r="E79" s="4">
        <v>0</v>
      </c>
      <c r="F79" s="4">
        <v>0</v>
      </c>
      <c r="G79" s="4" t="s">
        <v>8</v>
      </c>
      <c r="H79" s="4"/>
    </row>
    <row r="80" spans="1:8" ht="29" x14ac:dyDescent="0.35">
      <c r="A80" s="4">
        <v>1025</v>
      </c>
      <c r="B80" s="4" t="s">
        <v>22</v>
      </c>
      <c r="C80" s="4">
        <v>539</v>
      </c>
      <c r="D80" s="4">
        <v>533.76</v>
      </c>
      <c r="E80" s="4">
        <v>11</v>
      </c>
      <c r="F80" s="4">
        <v>11</v>
      </c>
      <c r="G80" s="4" t="s">
        <v>8</v>
      </c>
      <c r="H80" s="4"/>
    </row>
    <row r="81" spans="1:8" ht="29" x14ac:dyDescent="0.35">
      <c r="A81" s="4">
        <v>1036</v>
      </c>
      <c r="B81" s="4" t="s">
        <v>34</v>
      </c>
      <c r="C81" s="4">
        <v>564</v>
      </c>
      <c r="D81" s="4">
        <v>563.21</v>
      </c>
      <c r="E81" s="4">
        <v>0</v>
      </c>
      <c r="F81" s="4">
        <v>0</v>
      </c>
      <c r="G81" s="4" t="s">
        <v>8</v>
      </c>
      <c r="H81" s="4"/>
    </row>
    <row r="82" spans="1:8" ht="29" x14ac:dyDescent="0.35">
      <c r="A82" s="4">
        <v>1034</v>
      </c>
      <c r="B82" s="4" t="s">
        <v>32</v>
      </c>
      <c r="C82" s="4">
        <v>2599</v>
      </c>
      <c r="D82" s="4">
        <v>0</v>
      </c>
      <c r="E82" s="4">
        <v>0</v>
      </c>
      <c r="F82" s="4">
        <v>0</v>
      </c>
      <c r="G82" s="4" t="s">
        <v>8</v>
      </c>
      <c r="H82" s="4"/>
    </row>
    <row r="83" spans="1:8" ht="29" x14ac:dyDescent="0.35">
      <c r="A83" s="4">
        <v>1028</v>
      </c>
      <c r="B83" s="4" t="s">
        <v>25</v>
      </c>
      <c r="C83" s="4">
        <v>3569</v>
      </c>
      <c r="D83" s="4">
        <v>3267.5192999999999</v>
      </c>
      <c r="E83" s="4">
        <v>0</v>
      </c>
      <c r="F83" s="4">
        <v>0</v>
      </c>
      <c r="G83" s="4" t="s">
        <v>8</v>
      </c>
      <c r="H83" s="4"/>
    </row>
    <row r="84" spans="1:8" x14ac:dyDescent="0.35">
      <c r="A84" s="4">
        <v>47</v>
      </c>
      <c r="B84" s="4" t="s">
        <v>71</v>
      </c>
      <c r="C84" s="4">
        <v>0.5</v>
      </c>
      <c r="D84" s="4">
        <v>0.12</v>
      </c>
      <c r="E84" s="4">
        <v>3237</v>
      </c>
      <c r="F84" s="4">
        <v>3236</v>
      </c>
      <c r="G84" s="4" t="s">
        <v>8</v>
      </c>
      <c r="H84" s="4"/>
    </row>
    <row r="85" spans="1:8" x14ac:dyDescent="0.35">
      <c r="A85" s="4">
        <v>22</v>
      </c>
      <c r="B85" s="4" t="s">
        <v>49</v>
      </c>
      <c r="C85" s="4">
        <v>233</v>
      </c>
      <c r="D85" s="4">
        <v>218.29839999999999</v>
      </c>
      <c r="E85" s="4">
        <v>36</v>
      </c>
      <c r="F85" s="4">
        <v>34</v>
      </c>
      <c r="G85" s="4" t="s">
        <v>8</v>
      </c>
      <c r="H85" s="4"/>
    </row>
    <row r="86" spans="1:8" x14ac:dyDescent="0.35">
      <c r="A86" s="4">
        <v>23</v>
      </c>
      <c r="B86" s="4" t="s">
        <v>51</v>
      </c>
      <c r="C86" s="4">
        <v>170</v>
      </c>
      <c r="D86" s="4">
        <v>160.1</v>
      </c>
      <c r="E86" s="4">
        <v>20</v>
      </c>
      <c r="F86" s="4">
        <v>20</v>
      </c>
      <c r="G86" s="4" t="s">
        <v>8</v>
      </c>
      <c r="H86" s="4"/>
    </row>
    <row r="87" spans="1:8" x14ac:dyDescent="0.35">
      <c r="A87" s="4">
        <v>40</v>
      </c>
      <c r="B87" s="4" t="s">
        <v>65</v>
      </c>
      <c r="C87" s="4">
        <v>0.8</v>
      </c>
      <c r="D87" s="4">
        <v>0.49890000000000001</v>
      </c>
      <c r="E87" s="4">
        <v>73741</v>
      </c>
      <c r="F87" s="4">
        <v>73645</v>
      </c>
      <c r="G87" s="4" t="s">
        <v>8</v>
      </c>
      <c r="H87" s="4"/>
    </row>
    <row r="88" spans="1:8" x14ac:dyDescent="0.35">
      <c r="A88" s="4">
        <v>39</v>
      </c>
      <c r="B88" s="4" t="s">
        <v>63</v>
      </c>
      <c r="C88" s="4">
        <v>0.9</v>
      </c>
      <c r="D88" s="4">
        <v>0.435</v>
      </c>
      <c r="E88" s="4">
        <v>35231</v>
      </c>
      <c r="F88" s="4">
        <v>35191</v>
      </c>
      <c r="G88" s="4" t="s">
        <v>8</v>
      </c>
      <c r="H88" s="4"/>
    </row>
    <row r="89" spans="1:8" ht="29" x14ac:dyDescent="0.35">
      <c r="A89" s="4">
        <v>3</v>
      </c>
      <c r="B89" s="4" t="s">
        <v>55</v>
      </c>
      <c r="C89" s="4">
        <v>77</v>
      </c>
      <c r="D89" s="4">
        <v>0</v>
      </c>
      <c r="E89" s="4">
        <v>0</v>
      </c>
      <c r="F89" s="4">
        <v>0</v>
      </c>
      <c r="G89" s="4" t="s">
        <v>8</v>
      </c>
      <c r="H89" s="4"/>
    </row>
    <row r="90" spans="1:8" ht="29" x14ac:dyDescent="0.35">
      <c r="A90" s="4">
        <v>1014</v>
      </c>
      <c r="B90" s="4" t="s">
        <v>12</v>
      </c>
      <c r="C90" s="4">
        <v>100.65</v>
      </c>
      <c r="D90" s="4">
        <v>89.5</v>
      </c>
      <c r="E90" s="4">
        <v>1</v>
      </c>
      <c r="F90" s="4">
        <v>-28</v>
      </c>
      <c r="G90" s="4" t="s">
        <v>8</v>
      </c>
      <c r="H90" s="4"/>
    </row>
    <row r="91" spans="1:8" ht="29" x14ac:dyDescent="0.35">
      <c r="A91" s="4">
        <v>1029</v>
      </c>
      <c r="B91" s="4" t="s">
        <v>27</v>
      </c>
      <c r="C91" s="4">
        <v>96.9</v>
      </c>
      <c r="D91" s="4">
        <v>82.323000000000008</v>
      </c>
      <c r="E91" s="4">
        <v>72</v>
      </c>
      <c r="F91" s="4">
        <v>4</v>
      </c>
      <c r="G91" s="4" t="s">
        <v>8</v>
      </c>
      <c r="H91" s="4"/>
    </row>
    <row r="92" spans="1:8" ht="29" x14ac:dyDescent="0.35">
      <c r="A92" s="4">
        <v>5</v>
      </c>
      <c r="B92" s="4" t="s">
        <v>74</v>
      </c>
      <c r="C92" s="4">
        <v>112</v>
      </c>
      <c r="D92" s="4">
        <v>0</v>
      </c>
      <c r="E92" s="4">
        <v>0</v>
      </c>
      <c r="F92" s="4">
        <v>0</v>
      </c>
      <c r="G92" s="4" t="s">
        <v>8</v>
      </c>
      <c r="H92" s="4"/>
    </row>
    <row r="93" spans="1:8" ht="29" x14ac:dyDescent="0.35">
      <c r="A93" s="4">
        <v>1031</v>
      </c>
      <c r="B93" s="4" t="s">
        <v>29</v>
      </c>
      <c r="C93" s="4">
        <v>123.95</v>
      </c>
      <c r="D93" s="4">
        <v>0</v>
      </c>
      <c r="E93" s="4">
        <v>0</v>
      </c>
      <c r="F93" s="4">
        <v>0</v>
      </c>
      <c r="G93" s="4" t="s">
        <v>8</v>
      </c>
      <c r="H93" s="4"/>
    </row>
    <row r="94" spans="1:8" ht="29" x14ac:dyDescent="0.35">
      <c r="A94" s="4">
        <v>1015</v>
      </c>
      <c r="B94" s="4" t="s">
        <v>13</v>
      </c>
      <c r="C94" s="4">
        <v>1</v>
      </c>
      <c r="D94" s="4">
        <v>96.225000000000009</v>
      </c>
      <c r="E94" s="4">
        <v>0</v>
      </c>
      <c r="F94" s="4">
        <v>0</v>
      </c>
      <c r="G94" s="4" t="s">
        <v>8</v>
      </c>
      <c r="H94" s="4"/>
    </row>
    <row r="95" spans="1:8" ht="29" x14ac:dyDescent="0.35">
      <c r="A95" s="4">
        <v>1016</v>
      </c>
      <c r="B95" s="4" t="s">
        <v>14</v>
      </c>
      <c r="C95" s="4">
        <v>1</v>
      </c>
      <c r="D95" s="4">
        <v>104.011</v>
      </c>
      <c r="E95" s="4">
        <v>53</v>
      </c>
      <c r="F95" s="4">
        <v>1</v>
      </c>
      <c r="G95" s="4" t="s">
        <v>8</v>
      </c>
      <c r="H95" s="4"/>
    </row>
    <row r="96" spans="1:8" ht="29" x14ac:dyDescent="0.35">
      <c r="A96" s="4">
        <v>7</v>
      </c>
      <c r="B96" s="4" t="s">
        <v>96</v>
      </c>
      <c r="C96" s="4">
        <v>99</v>
      </c>
      <c r="D96" s="4">
        <v>89.5</v>
      </c>
      <c r="E96" s="4">
        <v>58</v>
      </c>
      <c r="F96" s="4">
        <v>54</v>
      </c>
      <c r="G96" s="4" t="s">
        <v>8</v>
      </c>
      <c r="H96" s="4"/>
    </row>
    <row r="97" spans="1:8" ht="29" x14ac:dyDescent="0.35">
      <c r="A97" s="4">
        <v>6</v>
      </c>
      <c r="B97" s="4" t="s">
        <v>85</v>
      </c>
      <c r="C97" s="4">
        <v>123.95</v>
      </c>
      <c r="D97" s="4">
        <v>100</v>
      </c>
      <c r="E97" s="4">
        <v>335</v>
      </c>
      <c r="F97" s="4">
        <v>335</v>
      </c>
      <c r="G97" s="4" t="s">
        <v>8</v>
      </c>
      <c r="H97" s="4"/>
    </row>
    <row r="98" spans="1:8" x14ac:dyDescent="0.35">
      <c r="A98" s="4">
        <v>44</v>
      </c>
      <c r="B98" s="4" t="s">
        <v>68</v>
      </c>
      <c r="C98" s="4">
        <v>3.5</v>
      </c>
      <c r="D98" s="4">
        <v>2.41</v>
      </c>
      <c r="E98" s="4">
        <v>1101</v>
      </c>
      <c r="F98" s="4">
        <v>1099</v>
      </c>
      <c r="G98" s="4" t="s">
        <v>8</v>
      </c>
      <c r="H98" s="4"/>
    </row>
    <row r="99" spans="1:8" x14ac:dyDescent="0.35">
      <c r="A99" s="4">
        <v>45</v>
      </c>
      <c r="B99" s="4" t="s">
        <v>69</v>
      </c>
      <c r="C99" s="4">
        <v>8</v>
      </c>
      <c r="D99" s="4">
        <v>5.6000000000000014</v>
      </c>
      <c r="E99" s="4">
        <v>1127</v>
      </c>
      <c r="F99" s="4">
        <v>1121</v>
      </c>
      <c r="G99" s="4" t="s">
        <v>8</v>
      </c>
      <c r="H99" s="4"/>
    </row>
    <row r="100" spans="1:8" x14ac:dyDescent="0.35">
      <c r="A100" s="4">
        <v>63</v>
      </c>
      <c r="B100" s="4" t="s">
        <v>89</v>
      </c>
      <c r="C100" s="4">
        <v>72</v>
      </c>
      <c r="D100" s="4">
        <v>31.48</v>
      </c>
      <c r="E100" s="4">
        <v>27</v>
      </c>
      <c r="F100" s="4">
        <v>27</v>
      </c>
      <c r="G100" s="4" t="s">
        <v>8</v>
      </c>
      <c r="H100" s="4"/>
    </row>
    <row r="101" spans="1:8" x14ac:dyDescent="0.35">
      <c r="A101" s="4">
        <v>69</v>
      </c>
      <c r="B101" s="4" t="s">
        <v>95</v>
      </c>
      <c r="C101" s="4">
        <v>4</v>
      </c>
      <c r="D101" s="4">
        <v>2.52</v>
      </c>
      <c r="E101" s="4">
        <v>1395</v>
      </c>
      <c r="F101" s="4">
        <v>1395</v>
      </c>
      <c r="G101" s="4" t="s">
        <v>8</v>
      </c>
      <c r="H101" s="4"/>
    </row>
    <row r="102" spans="1:8" x14ac:dyDescent="0.35">
      <c r="A102" s="4">
        <v>1032</v>
      </c>
      <c r="B102" s="4" t="s">
        <v>30</v>
      </c>
      <c r="C102" s="4">
        <v>1</v>
      </c>
      <c r="D102" s="4">
        <v>0</v>
      </c>
      <c r="E102" s="4">
        <v>0</v>
      </c>
      <c r="F102" s="4">
        <v>0</v>
      </c>
      <c r="G102" s="4" t="s">
        <v>8</v>
      </c>
      <c r="H102" s="4"/>
    </row>
    <row r="103" spans="1:8" x14ac:dyDescent="0.35">
      <c r="A103" s="4"/>
      <c r="B103" s="4" t="s">
        <v>128</v>
      </c>
      <c r="C103" s="4">
        <v>7.99</v>
      </c>
      <c r="D103" s="4">
        <v>9.5</v>
      </c>
      <c r="E103" s="4">
        <v>0</v>
      </c>
      <c r="F103" s="4">
        <v>0</v>
      </c>
      <c r="G103" s="4" t="s">
        <v>8</v>
      </c>
      <c r="H103" s="4"/>
    </row>
    <row r="104" spans="1:8" ht="29" x14ac:dyDescent="0.35">
      <c r="A104" s="4">
        <v>37</v>
      </c>
      <c r="B104" s="4" t="s">
        <v>62</v>
      </c>
      <c r="C104" s="4">
        <v>18</v>
      </c>
      <c r="D104" s="4">
        <v>10.1</v>
      </c>
      <c r="E104" s="4">
        <v>4282</v>
      </c>
      <c r="F104" s="4">
        <v>4271</v>
      </c>
      <c r="G104" s="4" t="s">
        <v>8</v>
      </c>
      <c r="H104" s="4"/>
    </row>
    <row r="105" spans="1:8" ht="29" x14ac:dyDescent="0.35">
      <c r="A105" s="4">
        <v>49</v>
      </c>
      <c r="B105" s="4" t="s">
        <v>73</v>
      </c>
      <c r="C105" s="4">
        <v>25.7</v>
      </c>
      <c r="D105" s="4">
        <v>14.9</v>
      </c>
      <c r="E105" s="4">
        <v>920</v>
      </c>
      <c r="F105" s="4">
        <v>908</v>
      </c>
      <c r="G105" s="4" t="s">
        <v>8</v>
      </c>
      <c r="H105" s="4"/>
    </row>
    <row r="106" spans="1:8" x14ac:dyDescent="0.35">
      <c r="A106" s="4">
        <v>34</v>
      </c>
      <c r="B106" s="4" t="s">
        <v>59</v>
      </c>
      <c r="C106" s="4">
        <v>0</v>
      </c>
      <c r="D106" s="4">
        <v>0</v>
      </c>
      <c r="E106" s="4">
        <v>23</v>
      </c>
      <c r="F106" s="4">
        <v>23</v>
      </c>
      <c r="G106" s="4" t="s">
        <v>8</v>
      </c>
      <c r="H106" s="4"/>
    </row>
    <row r="107" spans="1:8" ht="29" x14ac:dyDescent="0.35">
      <c r="A107" s="4">
        <v>1033</v>
      </c>
      <c r="B107" s="4" t="s">
        <v>31</v>
      </c>
      <c r="C107" s="4">
        <v>156</v>
      </c>
      <c r="D107" s="4">
        <v>0</v>
      </c>
      <c r="E107" s="4">
        <v>0</v>
      </c>
      <c r="F107" s="4">
        <v>0</v>
      </c>
      <c r="G107" s="4" t="s">
        <v>8</v>
      </c>
      <c r="H107" s="4"/>
    </row>
    <row r="108" spans="1:8" ht="29" x14ac:dyDescent="0.35">
      <c r="A108" s="4">
        <v>24</v>
      </c>
      <c r="B108" s="4" t="s">
        <v>52</v>
      </c>
      <c r="C108" s="4">
        <v>153</v>
      </c>
      <c r="D108" s="4">
        <v>144.9</v>
      </c>
      <c r="E108" s="4">
        <v>5</v>
      </c>
      <c r="F108" s="4">
        <v>5</v>
      </c>
      <c r="G108" s="4" t="s">
        <v>8</v>
      </c>
      <c r="H108" s="4"/>
    </row>
    <row r="109" spans="1:8" ht="29" x14ac:dyDescent="0.35">
      <c r="A109" s="4">
        <v>46</v>
      </c>
      <c r="B109" s="4" t="s">
        <v>70</v>
      </c>
      <c r="C109" s="4">
        <v>45</v>
      </c>
      <c r="D109" s="4">
        <v>24.334499999999998</v>
      </c>
      <c r="E109" s="4">
        <v>23</v>
      </c>
      <c r="F109" s="4">
        <v>23</v>
      </c>
      <c r="G109" s="4" t="s">
        <v>8</v>
      </c>
      <c r="H109" s="4"/>
    </row>
    <row r="110" spans="1:8" x14ac:dyDescent="0.35">
      <c r="A110" s="4">
        <v>64</v>
      </c>
      <c r="B110" s="4" t="s">
        <v>90</v>
      </c>
      <c r="C110" s="4">
        <v>2</v>
      </c>
      <c r="D110" s="4">
        <v>0</v>
      </c>
      <c r="E110" s="4">
        <v>64</v>
      </c>
      <c r="F110" s="4">
        <v>64</v>
      </c>
      <c r="G110" s="4" t="s">
        <v>8</v>
      </c>
      <c r="H110" s="4"/>
    </row>
    <row r="111" spans="1:8" ht="29" x14ac:dyDescent="0.35">
      <c r="A111" s="4">
        <v>51</v>
      </c>
      <c r="B111" s="4" t="s">
        <v>76</v>
      </c>
      <c r="C111" s="4">
        <v>4.4000000000000004</v>
      </c>
      <c r="D111" s="4">
        <v>3.6</v>
      </c>
      <c r="E111" s="4">
        <v>130</v>
      </c>
      <c r="F111" s="4">
        <v>130</v>
      </c>
      <c r="G111" s="4" t="s">
        <v>8</v>
      </c>
      <c r="H111" s="4"/>
    </row>
    <row r="112" spans="1:8" x14ac:dyDescent="0.35">
      <c r="A112" s="4">
        <v>42</v>
      </c>
      <c r="B112" s="4" t="s">
        <v>67</v>
      </c>
      <c r="C112" s="4">
        <v>23</v>
      </c>
      <c r="D112" s="4">
        <v>9.06</v>
      </c>
      <c r="E112" s="4">
        <v>381</v>
      </c>
      <c r="F112" s="4">
        <v>381</v>
      </c>
      <c r="G112" s="4" t="s">
        <v>8</v>
      </c>
      <c r="H112" s="4"/>
    </row>
    <row r="113" spans="1:8" ht="29" x14ac:dyDescent="0.35">
      <c r="A113" s="4">
        <v>48</v>
      </c>
      <c r="B113" s="4" t="s">
        <v>72</v>
      </c>
      <c r="C113" s="4">
        <v>75</v>
      </c>
      <c r="D113" s="4">
        <v>0</v>
      </c>
      <c r="E113" s="4">
        <v>0</v>
      </c>
      <c r="F113" s="4">
        <v>0</v>
      </c>
      <c r="G113" s="4" t="s">
        <v>8</v>
      </c>
      <c r="H113" s="4"/>
    </row>
    <row r="114" spans="1:8" x14ac:dyDescent="0.35">
      <c r="A114" s="4">
        <v>53</v>
      </c>
      <c r="B114" s="4" t="s">
        <v>78</v>
      </c>
      <c r="C114" s="4">
        <v>1.5</v>
      </c>
      <c r="D114" s="4">
        <v>0.45</v>
      </c>
      <c r="E114" s="4">
        <v>799</v>
      </c>
      <c r="F114" s="4">
        <v>795</v>
      </c>
      <c r="G114" s="4" t="s">
        <v>8</v>
      </c>
      <c r="H114" s="4"/>
    </row>
    <row r="115" spans="1:8" ht="29" x14ac:dyDescent="0.35">
      <c r="A115" s="4">
        <v>65</v>
      </c>
      <c r="B115" s="4" t="s">
        <v>91</v>
      </c>
      <c r="C115" s="4">
        <v>24</v>
      </c>
      <c r="D115" s="4">
        <v>20.02</v>
      </c>
      <c r="E115" s="4">
        <v>78</v>
      </c>
      <c r="F115" s="4">
        <v>71</v>
      </c>
      <c r="G115" s="4" t="s">
        <v>8</v>
      </c>
      <c r="H115" s="4"/>
    </row>
    <row r="116" spans="1:8" x14ac:dyDescent="0.35">
      <c r="A116" s="4">
        <v>75</v>
      </c>
      <c r="B116" s="4" t="s">
        <v>102</v>
      </c>
      <c r="C116" s="4">
        <v>20</v>
      </c>
      <c r="D116" s="4">
        <v>7.3500000000000014</v>
      </c>
      <c r="E116" s="4">
        <v>56</v>
      </c>
      <c r="F116" s="4">
        <v>54</v>
      </c>
      <c r="G116" s="4" t="s">
        <v>8</v>
      </c>
      <c r="H116" s="4"/>
    </row>
    <row r="117" spans="1:8" x14ac:dyDescent="0.35">
      <c r="A117" s="4"/>
      <c r="B117" s="4" t="s">
        <v>129</v>
      </c>
      <c r="C117" s="4">
        <v>1</v>
      </c>
      <c r="D117" s="4">
        <v>0</v>
      </c>
      <c r="E117" s="4">
        <v>0</v>
      </c>
      <c r="F117" s="4">
        <v>0</v>
      </c>
      <c r="G117" s="4" t="s">
        <v>8</v>
      </c>
      <c r="H117" s="4"/>
    </row>
    <row r="118" spans="1:8" x14ac:dyDescent="0.35">
      <c r="A118" s="4">
        <v>78</v>
      </c>
      <c r="B118" s="4" t="s">
        <v>105</v>
      </c>
      <c r="C118" s="4">
        <v>0.8</v>
      </c>
      <c r="D118" s="4">
        <v>0</v>
      </c>
      <c r="E118" s="4">
        <v>0</v>
      </c>
      <c r="F118" s="4">
        <v>0</v>
      </c>
      <c r="G118" s="4" t="s">
        <v>8</v>
      </c>
      <c r="H118" s="4"/>
    </row>
    <row r="119" spans="1:8" ht="29" x14ac:dyDescent="0.35">
      <c r="A119" s="4">
        <v>52</v>
      </c>
      <c r="B119" s="4" t="s">
        <v>77</v>
      </c>
      <c r="C119" s="4">
        <v>32</v>
      </c>
      <c r="D119" s="4">
        <v>0</v>
      </c>
      <c r="E119" s="4">
        <v>0</v>
      </c>
      <c r="F119" s="4">
        <v>0</v>
      </c>
      <c r="G119" s="4" t="s">
        <v>8</v>
      </c>
      <c r="H119" s="4"/>
    </row>
    <row r="120" spans="1:8" x14ac:dyDescent="0.35">
      <c r="A120" s="4">
        <v>1020</v>
      </c>
      <c r="B120" s="4" t="s">
        <v>17</v>
      </c>
      <c r="C120" s="4">
        <v>2.75</v>
      </c>
      <c r="D120" s="4">
        <v>0</v>
      </c>
      <c r="E120" s="4">
        <v>0</v>
      </c>
      <c r="F120" s="4">
        <v>186</v>
      </c>
      <c r="G120" s="4" t="s">
        <v>8</v>
      </c>
      <c r="H120" s="4"/>
    </row>
    <row r="121" spans="1:8" x14ac:dyDescent="0.35">
      <c r="A121" s="4"/>
      <c r="B121" s="4" t="s">
        <v>130</v>
      </c>
      <c r="C121" s="4">
        <v>1</v>
      </c>
      <c r="D121" s="4">
        <v>0</v>
      </c>
      <c r="E121" s="4">
        <v>0</v>
      </c>
      <c r="F121" s="4">
        <v>0</v>
      </c>
      <c r="G121" s="4" t="s">
        <v>8</v>
      </c>
      <c r="H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Caratula</vt:lpstr>
      <vt:lpstr>28.03.2020</vt:lpstr>
      <vt:lpstr>01.01.2020</vt:lpstr>
      <vt:lpstr>Entradas</vt:lpstr>
      <vt:lpstr>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2015-06-05T18:17:20Z</dcterms:created>
  <dcterms:modified xsi:type="dcterms:W3CDTF">2020-03-28T17:27:28Z</dcterms:modified>
</cp:coreProperties>
</file>