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TAKEHOMEFINAL\"/>
    </mc:Choice>
  </mc:AlternateContent>
  <bookViews>
    <workbookView xWindow="28680" yWindow="1935" windowWidth="20730" windowHeight="111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B32" i="3"/>
  <c r="K5" i="1"/>
  <c r="K4" i="1"/>
  <c r="J4" i="1"/>
  <c r="C2" i="2"/>
  <c r="J5" i="1"/>
  <c r="I3" i="1"/>
  <c r="I4" i="1" s="1"/>
  <c r="F7" i="1"/>
  <c r="F3" i="1"/>
  <c r="C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9" i="1" l="1"/>
  <c r="F5" i="1"/>
  <c r="E4" i="1"/>
  <c r="C5" i="1"/>
  <c r="F2" i="1"/>
  <c r="C2" i="1"/>
  <c r="C4" i="1"/>
  <c r="E1" i="1"/>
  <c r="C1" i="1"/>
</calcChain>
</file>

<file path=xl/sharedStrings.xml><?xml version="1.0" encoding="utf-8"?>
<sst xmlns="http://schemas.openxmlformats.org/spreadsheetml/2006/main" count="220" uniqueCount="110">
  <si>
    <t>sqft per strip</t>
  </si>
  <si>
    <t>per block</t>
  </si>
  <si>
    <t>Roof</t>
  </si>
  <si>
    <t>Yard</t>
  </si>
  <si>
    <t>Total</t>
  </si>
  <si>
    <t>Sidewalk/driveway</t>
  </si>
  <si>
    <t>% Imp</t>
  </si>
  <si>
    <t>Width</t>
  </si>
  <si>
    <t>% Slope</t>
  </si>
  <si>
    <t>N-Imperv</t>
  </si>
  <si>
    <t>N-Perv</t>
  </si>
  <si>
    <t>DS-Imperv</t>
  </si>
  <si>
    <t>DS-Perv</t>
  </si>
  <si>
    <t>%0-Imp</t>
  </si>
  <si>
    <t>SubAR</t>
  </si>
  <si>
    <t>Suction</t>
  </si>
  <si>
    <t>K</t>
  </si>
  <si>
    <t>H</t>
  </si>
  <si>
    <t>S</t>
  </si>
  <si>
    <t>L</t>
  </si>
  <si>
    <t>O</t>
  </si>
  <si>
    <t>% of Storm Depth</t>
  </si>
  <si>
    <t>time (h:m)</t>
  </si>
  <si>
    <t>10-yr</t>
  </si>
  <si>
    <t>House Subcatchments</t>
  </si>
  <si>
    <t>Road Subcatchments</t>
  </si>
  <si>
    <t>Lawn Subcatchment</t>
  </si>
  <si>
    <t>Area</t>
  </si>
  <si>
    <t>Sandy Loam</t>
  </si>
  <si>
    <t>Outlet</t>
  </si>
  <si>
    <t>Representative valus</t>
  </si>
  <si>
    <t>Low-end average</t>
  </si>
  <si>
    <t>Natural range</t>
  </si>
  <si>
    <t>Smooth concrete</t>
  </si>
  <si>
    <t>As measured (Roof + sidewalk + patio + driveway)</t>
  </si>
  <si>
    <t>All road</t>
  </si>
  <si>
    <t>Grass Subcatchment</t>
  </si>
  <si>
    <t>No impervious</t>
  </si>
  <si>
    <t>Elevation measurements</t>
  </si>
  <si>
    <t>L = 90 ft</t>
  </si>
  <si>
    <t>L = 20 ft</t>
  </si>
  <si>
    <t>L = 500 ft</t>
  </si>
  <si>
    <t>Surface</t>
  </si>
  <si>
    <t>Pavement</t>
  </si>
  <si>
    <t>Soil</t>
  </si>
  <si>
    <t>Storage</t>
  </si>
  <si>
    <t>Drain</t>
  </si>
  <si>
    <t>Thickness (in)</t>
  </si>
  <si>
    <t>Void Ratio</t>
  </si>
  <si>
    <t>Imp Surf Fraction</t>
  </si>
  <si>
    <t>Permeability</t>
  </si>
  <si>
    <t>Clogging Factor</t>
  </si>
  <si>
    <t>Regeneration Interval (days)</t>
  </si>
  <si>
    <t>Regeneration Fraction</t>
  </si>
  <si>
    <t>Berm Height (in)</t>
  </si>
  <si>
    <t>Veg. Volume Fraction</t>
  </si>
  <si>
    <t>Roughness (n)</t>
  </si>
  <si>
    <t>Slope</t>
  </si>
  <si>
    <t>No berm</t>
  </si>
  <si>
    <t>No vegetation</t>
  </si>
  <si>
    <t>Slightly higher than smooth concrete</t>
  </si>
  <si>
    <t>Same as before</t>
  </si>
  <si>
    <t>Continuous porous pavement</t>
  </si>
  <si>
    <t>High end, want better transmission to storage</t>
  </si>
  <si>
    <t>Low end, want it to move quickly to storage and will not clog as fast</t>
  </si>
  <si>
    <t>Yclog * Pa * CR * (1 + VR) * (1 - ISF) / (T * VR).  5 years to clog a continuous porous pavement system that serves an area where the annual rainfall is 44 inches/year. If the pavement is 4 inches thick, has a void ratio of 0.21 and captures runoff only from its own surface, then the Clogging Factor is 5 x 44 x (1 + 0.21) / 4 / 0.21 = 320</t>
  </si>
  <si>
    <t>"Infiltration rates are generally hundreds of inches per hour. Even as pavements clog with time, infiltration rates remain above 1 inch per hour, sufficient for most stormwater events" EPA Manual</t>
  </si>
  <si>
    <t>Vaccumed once a year</t>
  </si>
  <si>
    <t>Restored to half original permeability value</t>
  </si>
  <si>
    <t>Porosity</t>
  </si>
  <si>
    <t>Field Capacity</t>
  </si>
  <si>
    <t>Wilting Point</t>
  </si>
  <si>
    <t>Cond. Slope</t>
  </si>
  <si>
    <t>Suction Head (in)</t>
  </si>
  <si>
    <t>Conductivity (in/hr)</t>
  </si>
  <si>
    <t>Not too much, want the storage but may limit infiltration</t>
  </si>
  <si>
    <t>Sand (Manual)</t>
  </si>
  <si>
    <t>30-60 is typical for sand-clay (Manual)</t>
  </si>
  <si>
    <t>Seepage Rate (in/hr)</t>
  </si>
  <si>
    <t>Sandy loam in catchment</t>
  </si>
  <si>
    <t>Clogging factor</t>
  </si>
  <si>
    <t>High end for a gravel bed</t>
  </si>
  <si>
    <t>Ignore clogging in this layer</t>
  </si>
  <si>
    <t>Pretty thick, no groundwater worries so have space</t>
  </si>
  <si>
    <t>Flow Coefficient</t>
  </si>
  <si>
    <t>Flow Exponent</t>
  </si>
  <si>
    <t>Open Level</t>
  </si>
  <si>
    <t>Closed Lvel</t>
  </si>
  <si>
    <t>Control Curve</t>
  </si>
  <si>
    <t>Drain acts like an orifice</t>
  </si>
  <si>
    <t>Offset (six inches)</t>
  </si>
  <si>
    <t>Drain coefficient to 2D^(1/2)/T where D is the distance from the drain to the surface plus any berm height (in inches or mm) and T is the time in hours to drain. 2*36^(0.5)/12 ~= 1</t>
  </si>
  <si>
    <t>Halfway in the gravel layer</t>
  </si>
  <si>
    <t>NA</t>
  </si>
  <si>
    <t>Disable this feature</t>
  </si>
  <si>
    <t>Precip</t>
  </si>
  <si>
    <t>Summary Report Results</t>
  </si>
  <si>
    <t>Proposed Condition</t>
  </si>
  <si>
    <t>Proposed Condition, CAT</t>
  </si>
  <si>
    <t>Baseline Condition</t>
  </si>
  <si>
    <t>Baseline Condition, CAT</t>
  </si>
  <si>
    <t>Precipitation</t>
  </si>
  <si>
    <t>Evaporation</t>
  </si>
  <si>
    <t>Infiltration</t>
  </si>
  <si>
    <t>Runoff</t>
  </si>
  <si>
    <t>Init. LID Storage</t>
  </si>
  <si>
    <t>Final Storage</t>
  </si>
  <si>
    <t>ac-ft</t>
  </si>
  <si>
    <t>in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</si>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</sst>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5" sqref="K5"/>
    </sheetView>
  </sheetViews>
  <sheetFormatPr defaultRowHeight="15" x14ac:dyDescent="0.25"/>
  <cols>
    <col min="1" max="1" width="10.5703125" customWidth="1"/>
    <col min="3" max="3" width="26.140625" customWidth="1"/>
    <col min="4" max="4" width="9.42578125" bestFit="1" customWidth="1"/>
    <col min="6" max="6" width="10.28515625" customWidth="1"/>
    <col min="7" max="7" width="20.7109375" customWidth="1"/>
    <col min="11" max="11" width="23.42578125" bestFit="1" customWidth="1"/>
  </cols>
  <sheetData>
    <row r="1" spans="1:13" x14ac:dyDescent="0.25">
      <c r="A1">
        <v>42</v>
      </c>
      <c r="B1">
        <v>32</v>
      </c>
      <c r="C1">
        <f>A1*B1</f>
        <v>1344</v>
      </c>
      <c r="E1">
        <f>C1*13</f>
        <v>17472</v>
      </c>
      <c r="F1" t="s">
        <v>0</v>
      </c>
      <c r="I1">
        <v>94525.2</v>
      </c>
      <c r="J1" t="s">
        <v>1</v>
      </c>
      <c r="K1" t="s">
        <v>4</v>
      </c>
    </row>
    <row r="2" spans="1:13" x14ac:dyDescent="0.25">
      <c r="A2">
        <v>42</v>
      </c>
      <c r="B2">
        <v>146</v>
      </c>
      <c r="C2">
        <f>B2*A2</f>
        <v>6132</v>
      </c>
      <c r="F2">
        <f>E1*2+C2</f>
        <v>41076</v>
      </c>
      <c r="G2" t="s">
        <v>1</v>
      </c>
      <c r="H2" t="s">
        <v>2</v>
      </c>
    </row>
    <row r="3" spans="1:13" x14ac:dyDescent="0.25">
      <c r="F3" s="3">
        <f>F2/I1*100</f>
        <v>43.455078645694485</v>
      </c>
      <c r="I3">
        <f>I1-(F2+F5)</f>
        <v>43153.2</v>
      </c>
      <c r="J3" t="s">
        <v>1</v>
      </c>
      <c r="K3" t="s">
        <v>5</v>
      </c>
    </row>
    <row r="4" spans="1:13" x14ac:dyDescent="0.25">
      <c r="A4">
        <v>26</v>
      </c>
      <c r="B4">
        <v>12</v>
      </c>
      <c r="C4">
        <f>A4*B4</f>
        <v>312</v>
      </c>
      <c r="E4">
        <f>C4*12+C5*3</f>
        <v>4680</v>
      </c>
      <c r="F4" t="s">
        <v>0</v>
      </c>
      <c r="I4" s="3">
        <f>I3/I1*100</f>
        <v>45.65258788132688</v>
      </c>
      <c r="J4">
        <f>F2+I3</f>
        <v>84229.2</v>
      </c>
      <c r="K4">
        <f>J4-7930</f>
        <v>76299.199999999997</v>
      </c>
      <c r="L4">
        <v>11630</v>
      </c>
    </row>
    <row r="5" spans="1:13" x14ac:dyDescent="0.25">
      <c r="A5">
        <v>26</v>
      </c>
      <c r="B5">
        <v>12</v>
      </c>
      <c r="C5">
        <f>A5*B5</f>
        <v>312</v>
      </c>
      <c r="F5">
        <f>E4*2+C5*3</f>
        <v>10296</v>
      </c>
      <c r="G5" t="s">
        <v>1</v>
      </c>
      <c r="H5" t="s">
        <v>3</v>
      </c>
      <c r="J5" s="3">
        <f>I4+F3+F7</f>
        <v>100</v>
      </c>
      <c r="K5" s="3">
        <f>K4/I1*100</f>
        <v>80.718369281419129</v>
      </c>
      <c r="L5">
        <f>L4/K4*100</f>
        <v>15.242623775871831</v>
      </c>
    </row>
    <row r="6" spans="1:13" x14ac:dyDescent="0.25">
      <c r="J6" s="3"/>
    </row>
    <row r="7" spans="1:13" x14ac:dyDescent="0.25">
      <c r="A7" t="s">
        <v>24</v>
      </c>
      <c r="F7" s="3">
        <f>F5/I1*100</f>
        <v>10.892333472978635</v>
      </c>
    </row>
    <row r="8" spans="1:13" x14ac:dyDescent="0.25">
      <c r="A8" t="s">
        <v>7</v>
      </c>
      <c r="B8" t="s">
        <v>8</v>
      </c>
      <c r="C8" t="s">
        <v>6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</row>
    <row r="9" spans="1:13" x14ac:dyDescent="0.25">
      <c r="A9">
        <v>1050.3</v>
      </c>
      <c r="B9">
        <v>1</v>
      </c>
      <c r="C9" s="3">
        <f>(F2+I3)/I1*100</f>
        <v>89.107666527021365</v>
      </c>
      <c r="D9" s="1">
        <v>1.2E-2</v>
      </c>
      <c r="E9">
        <v>0.13</v>
      </c>
      <c r="F9" s="2">
        <v>0.05</v>
      </c>
      <c r="G9">
        <v>0.1</v>
      </c>
      <c r="H9">
        <v>25</v>
      </c>
      <c r="I9" t="s">
        <v>20</v>
      </c>
      <c r="J9">
        <v>4.33</v>
      </c>
      <c r="K9">
        <v>0.43</v>
      </c>
      <c r="M9" t="s">
        <v>17</v>
      </c>
    </row>
    <row r="10" spans="1:13" x14ac:dyDescent="0.25">
      <c r="C10" s="3"/>
      <c r="D10" s="1"/>
      <c r="F10" s="2"/>
    </row>
    <row r="11" spans="1:13" x14ac:dyDescent="0.25">
      <c r="A11" t="s">
        <v>25</v>
      </c>
    </row>
    <row r="12" spans="1:13" x14ac:dyDescent="0.25">
      <c r="A12" t="s">
        <v>7</v>
      </c>
      <c r="B12" t="s">
        <v>8</v>
      </c>
      <c r="C12" t="s">
        <v>6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</row>
    <row r="13" spans="1:13" x14ac:dyDescent="0.25">
      <c r="A13">
        <v>522.70000000000005</v>
      </c>
      <c r="B13">
        <v>1</v>
      </c>
      <c r="C13">
        <v>100</v>
      </c>
      <c r="D13">
        <v>1.2E-2</v>
      </c>
      <c r="E13">
        <v>0.13</v>
      </c>
      <c r="F13">
        <v>0.05</v>
      </c>
      <c r="I13" t="s">
        <v>20</v>
      </c>
      <c r="M13" t="s">
        <v>18</v>
      </c>
    </row>
    <row r="14" spans="1:13" x14ac:dyDescent="0.25">
      <c r="A14">
        <v>522.70000000000005</v>
      </c>
      <c r="B14">
        <v>1</v>
      </c>
      <c r="C14">
        <v>100</v>
      </c>
      <c r="D14">
        <v>1.2E-2</v>
      </c>
      <c r="E14">
        <v>0.13</v>
      </c>
      <c r="F14">
        <v>0.05</v>
      </c>
      <c r="I14" t="s">
        <v>20</v>
      </c>
    </row>
    <row r="15" spans="1:13" x14ac:dyDescent="0.25">
      <c r="A15" t="s">
        <v>26</v>
      </c>
    </row>
    <row r="16" spans="1:13" x14ac:dyDescent="0.25">
      <c r="A16" t="s">
        <v>7</v>
      </c>
      <c r="B16" t="s">
        <v>8</v>
      </c>
      <c r="C16" t="s">
        <v>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</row>
    <row r="17" spans="1:13" x14ac:dyDescent="0.25">
      <c r="A17">
        <v>50</v>
      </c>
      <c r="B17">
        <v>1</v>
      </c>
      <c r="C17">
        <v>0</v>
      </c>
      <c r="D17">
        <v>1.2E-2</v>
      </c>
      <c r="E17">
        <v>0.13</v>
      </c>
      <c r="F17">
        <v>0.05</v>
      </c>
      <c r="G17">
        <v>0.1</v>
      </c>
      <c r="M17" t="s">
        <v>19</v>
      </c>
    </row>
    <row r="19" spans="1:13" x14ac:dyDescent="0.25">
      <c r="A19" s="20" t="s">
        <v>24</v>
      </c>
      <c r="B19" s="20"/>
      <c r="C19" s="20"/>
      <c r="E19" s="20" t="s">
        <v>25</v>
      </c>
      <c r="F19" s="20"/>
      <c r="G19" s="20"/>
      <c r="I19" t="s">
        <v>36</v>
      </c>
    </row>
    <row r="20" spans="1:13" x14ac:dyDescent="0.25">
      <c r="A20" t="s">
        <v>27</v>
      </c>
      <c r="B20" s="10">
        <v>2.17</v>
      </c>
      <c r="E20" t="s">
        <v>27</v>
      </c>
      <c r="F20" s="10">
        <v>0.24</v>
      </c>
      <c r="I20" t="s">
        <v>27</v>
      </c>
      <c r="J20" s="10">
        <v>0.56000000000000005</v>
      </c>
    </row>
    <row r="21" spans="1:13" x14ac:dyDescent="0.25">
      <c r="A21" s="9" t="s">
        <v>7</v>
      </c>
      <c r="B21" s="12">
        <v>1050.3</v>
      </c>
      <c r="C21" t="s">
        <v>39</v>
      </c>
      <c r="E21" s="9" t="s">
        <v>7</v>
      </c>
      <c r="F21" s="12">
        <v>522.70000000000005</v>
      </c>
      <c r="G21" t="s">
        <v>40</v>
      </c>
      <c r="I21" s="9" t="s">
        <v>7</v>
      </c>
      <c r="J21" s="12">
        <v>50</v>
      </c>
      <c r="K21" t="s">
        <v>41</v>
      </c>
    </row>
    <row r="22" spans="1:13" x14ac:dyDescent="0.25">
      <c r="A22" s="9" t="s">
        <v>8</v>
      </c>
      <c r="B22" s="12">
        <v>1</v>
      </c>
      <c r="C22" t="s">
        <v>38</v>
      </c>
      <c r="E22" s="9" t="s">
        <v>8</v>
      </c>
      <c r="F22" s="12">
        <v>1</v>
      </c>
      <c r="G22" t="s">
        <v>38</v>
      </c>
      <c r="I22" s="9" t="s">
        <v>8</v>
      </c>
      <c r="J22" s="12">
        <v>0.5</v>
      </c>
      <c r="K22" t="s">
        <v>38</v>
      </c>
    </row>
    <row r="23" spans="1:13" ht="30.75" customHeight="1" x14ac:dyDescent="0.25">
      <c r="A23" s="14" t="s">
        <v>6</v>
      </c>
      <c r="B23" s="15">
        <v>89.107666527021365</v>
      </c>
      <c r="C23" s="17" t="s">
        <v>34</v>
      </c>
      <c r="E23" s="14" t="s">
        <v>6</v>
      </c>
      <c r="F23" s="15">
        <v>100</v>
      </c>
      <c r="G23" s="17" t="s">
        <v>35</v>
      </c>
      <c r="I23" s="14" t="s">
        <v>6</v>
      </c>
      <c r="J23" s="15">
        <v>0</v>
      </c>
      <c r="K23" s="17" t="s">
        <v>37</v>
      </c>
    </row>
    <row r="24" spans="1:13" x14ac:dyDescent="0.25">
      <c r="A24" s="9" t="s">
        <v>9</v>
      </c>
      <c r="B24" s="11">
        <v>1.2E-2</v>
      </c>
      <c r="C24" t="s">
        <v>33</v>
      </c>
      <c r="E24" s="9" t="s">
        <v>9</v>
      </c>
      <c r="F24" s="11">
        <v>1.2E-2</v>
      </c>
      <c r="G24" t="s">
        <v>33</v>
      </c>
      <c r="I24" s="9" t="s">
        <v>9</v>
      </c>
      <c r="J24" s="11">
        <v>1.2E-2</v>
      </c>
      <c r="K24" t="s">
        <v>33</v>
      </c>
    </row>
    <row r="25" spans="1:13" x14ac:dyDescent="0.25">
      <c r="A25" s="9" t="s">
        <v>10</v>
      </c>
      <c r="B25" s="11">
        <v>0.13</v>
      </c>
      <c r="C25" t="s">
        <v>32</v>
      </c>
      <c r="E25" s="9" t="s">
        <v>10</v>
      </c>
      <c r="F25" s="11">
        <v>0.13</v>
      </c>
      <c r="G25" t="s">
        <v>32</v>
      </c>
      <c r="I25" s="9" t="s">
        <v>10</v>
      </c>
      <c r="J25" s="11">
        <v>0.13</v>
      </c>
      <c r="K25" t="s">
        <v>32</v>
      </c>
    </row>
    <row r="26" spans="1:13" x14ac:dyDescent="0.25">
      <c r="A26" s="9" t="s">
        <v>11</v>
      </c>
      <c r="B26" s="10">
        <v>0.05</v>
      </c>
      <c r="C26" t="s">
        <v>31</v>
      </c>
      <c r="E26" s="9" t="s">
        <v>11</v>
      </c>
      <c r="F26" s="10">
        <v>0.05</v>
      </c>
      <c r="G26" t="s">
        <v>31</v>
      </c>
      <c r="I26" s="9" t="s">
        <v>11</v>
      </c>
      <c r="J26" s="10">
        <v>0.05</v>
      </c>
      <c r="K26" t="s">
        <v>31</v>
      </c>
    </row>
    <row r="27" spans="1:13" x14ac:dyDescent="0.25">
      <c r="A27" s="9" t="s">
        <v>12</v>
      </c>
      <c r="B27" s="10">
        <v>0.1</v>
      </c>
      <c r="C27" t="s">
        <v>31</v>
      </c>
      <c r="E27" s="9" t="s">
        <v>12</v>
      </c>
      <c r="F27" s="10">
        <v>0.1</v>
      </c>
      <c r="G27" t="s">
        <v>31</v>
      </c>
      <c r="I27" s="9" t="s">
        <v>12</v>
      </c>
      <c r="J27" s="10">
        <v>0.1</v>
      </c>
      <c r="K27" t="s">
        <v>31</v>
      </c>
    </row>
    <row r="28" spans="1:13" x14ac:dyDescent="0.25">
      <c r="A28" s="9" t="s">
        <v>13</v>
      </c>
      <c r="B28" s="13">
        <v>25</v>
      </c>
      <c r="C28" t="s">
        <v>30</v>
      </c>
      <c r="E28" s="9" t="s">
        <v>13</v>
      </c>
      <c r="F28" s="13">
        <v>25</v>
      </c>
      <c r="G28" t="s">
        <v>30</v>
      </c>
      <c r="I28" s="9" t="s">
        <v>13</v>
      </c>
      <c r="J28" s="13">
        <v>25</v>
      </c>
      <c r="K28" t="s">
        <v>30</v>
      </c>
    </row>
    <row r="29" spans="1:13" x14ac:dyDescent="0.25">
      <c r="A29" s="9" t="s">
        <v>14</v>
      </c>
      <c r="B29" s="9" t="s">
        <v>29</v>
      </c>
      <c r="C29" t="s">
        <v>29</v>
      </c>
      <c r="E29" s="9" t="s">
        <v>14</v>
      </c>
      <c r="F29" s="9" t="s">
        <v>29</v>
      </c>
      <c r="G29" t="s">
        <v>29</v>
      </c>
      <c r="I29" s="9" t="s">
        <v>14</v>
      </c>
      <c r="J29" s="9" t="s">
        <v>29</v>
      </c>
      <c r="K29" t="s">
        <v>29</v>
      </c>
    </row>
    <row r="30" spans="1:13" x14ac:dyDescent="0.25">
      <c r="A30" s="9" t="s">
        <v>15</v>
      </c>
      <c r="B30" s="9">
        <v>4.33</v>
      </c>
      <c r="C30" t="s">
        <v>28</v>
      </c>
      <c r="E30" s="9" t="s">
        <v>15</v>
      </c>
      <c r="F30" s="9">
        <v>4.33</v>
      </c>
      <c r="G30" t="s">
        <v>28</v>
      </c>
      <c r="I30" s="9" t="s">
        <v>15</v>
      </c>
      <c r="J30" s="9">
        <v>4.33</v>
      </c>
      <c r="K30" t="s">
        <v>28</v>
      </c>
    </row>
    <row r="31" spans="1:13" x14ac:dyDescent="0.25">
      <c r="A31" s="9" t="s">
        <v>16</v>
      </c>
      <c r="B31" s="10">
        <v>0.43</v>
      </c>
      <c r="C31" t="s">
        <v>28</v>
      </c>
      <c r="E31" s="9" t="s">
        <v>16</v>
      </c>
      <c r="F31" s="10">
        <v>0.43</v>
      </c>
      <c r="G31" t="s">
        <v>28</v>
      </c>
      <c r="I31" s="9" t="s">
        <v>16</v>
      </c>
      <c r="J31" s="10">
        <v>0.43</v>
      </c>
      <c r="K31" t="s">
        <v>28</v>
      </c>
    </row>
  </sheetData>
  <mergeCells count="2">
    <mergeCell ref="A19:C19"/>
    <mergeCell ref="E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80" zoomScaleNormal="80" workbookViewId="0">
      <selection activeCell="C15" sqref="C15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7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4">
        <v>0.02</v>
      </c>
      <c r="B2" s="5">
        <v>0</v>
      </c>
      <c r="C2">
        <f>A2*2.62/5*60</f>
        <v>0.62880000000000003</v>
      </c>
    </row>
    <row r="3" spans="1:3" x14ac:dyDescent="0.25">
      <c r="A3" s="4">
        <v>0.03</v>
      </c>
      <c r="B3" s="5">
        <v>3.472222222222222E-3</v>
      </c>
      <c r="C3">
        <f t="shared" ref="C3:C26" si="0">A3*2.62/5*60</f>
        <v>0.94320000000000004</v>
      </c>
    </row>
    <row r="4" spans="1:3" x14ac:dyDescent="0.25">
      <c r="A4" s="4">
        <v>0.03</v>
      </c>
      <c r="B4" s="5">
        <v>6.9444444444444441E-3</v>
      </c>
      <c r="C4">
        <f t="shared" si="0"/>
        <v>0.94320000000000004</v>
      </c>
    </row>
    <row r="5" spans="1:3" x14ac:dyDescent="0.25">
      <c r="A5" s="4">
        <v>0.05</v>
      </c>
      <c r="B5" s="5">
        <v>1.0416666666666666E-2</v>
      </c>
      <c r="C5">
        <f t="shared" si="0"/>
        <v>1.5720000000000001</v>
      </c>
    </row>
    <row r="6" spans="1:3" x14ac:dyDescent="0.25">
      <c r="A6" s="4">
        <v>7.0000000000000007E-2</v>
      </c>
      <c r="B6" s="5">
        <v>1.3888888888888888E-2</v>
      </c>
      <c r="C6">
        <f t="shared" si="0"/>
        <v>2.2008000000000001</v>
      </c>
    </row>
    <row r="7" spans="1:3" x14ac:dyDescent="0.25">
      <c r="A7" s="4">
        <v>0.13</v>
      </c>
      <c r="B7" s="5">
        <v>1.7361111111111112E-2</v>
      </c>
      <c r="C7">
        <f t="shared" si="0"/>
        <v>4.0872000000000002</v>
      </c>
    </row>
    <row r="8" spans="1:3" x14ac:dyDescent="0.25">
      <c r="A8" s="4">
        <v>0.26</v>
      </c>
      <c r="B8" s="5">
        <v>2.0833333333333332E-2</v>
      </c>
      <c r="C8">
        <f t="shared" si="0"/>
        <v>8.1744000000000003</v>
      </c>
    </row>
    <row r="9" spans="1:3" x14ac:dyDescent="0.25">
      <c r="A9" s="4">
        <v>0.1</v>
      </c>
      <c r="B9" s="5">
        <v>2.4305555555555556E-2</v>
      </c>
      <c r="C9">
        <f t="shared" si="0"/>
        <v>3.1440000000000001</v>
      </c>
    </row>
    <row r="10" spans="1:3" x14ac:dyDescent="0.25">
      <c r="A10" s="4">
        <v>0.06</v>
      </c>
      <c r="B10" s="5">
        <v>2.7777777777777776E-2</v>
      </c>
      <c r="C10">
        <f t="shared" si="0"/>
        <v>1.8864000000000001</v>
      </c>
    </row>
    <row r="11" spans="1:3" x14ac:dyDescent="0.25">
      <c r="A11" s="4">
        <v>0.04</v>
      </c>
      <c r="B11" s="5">
        <v>3.125E-2</v>
      </c>
      <c r="C11">
        <f t="shared" si="0"/>
        <v>1.2576000000000001</v>
      </c>
    </row>
    <row r="12" spans="1:3" x14ac:dyDescent="0.25">
      <c r="A12" s="4">
        <v>0.03</v>
      </c>
      <c r="B12" s="5">
        <v>3.4722222222222224E-2</v>
      </c>
      <c r="C12">
        <f t="shared" si="0"/>
        <v>0.94320000000000004</v>
      </c>
    </row>
    <row r="13" spans="1:3" x14ac:dyDescent="0.25">
      <c r="A13" s="4">
        <v>0.03</v>
      </c>
      <c r="B13" s="5">
        <v>3.8194444444444441E-2</v>
      </c>
      <c r="C13">
        <f t="shared" si="0"/>
        <v>0.94320000000000004</v>
      </c>
    </row>
    <row r="14" spans="1:3" x14ac:dyDescent="0.25">
      <c r="A14" s="4">
        <v>0.02</v>
      </c>
      <c r="B14" s="5">
        <v>4.1666666666666664E-2</v>
      </c>
      <c r="C14">
        <f t="shared" si="0"/>
        <v>0.62880000000000003</v>
      </c>
    </row>
    <row r="15" spans="1:3" x14ac:dyDescent="0.25">
      <c r="A15" s="4">
        <v>0.02</v>
      </c>
      <c r="B15" s="5">
        <v>4.5138888888888888E-2</v>
      </c>
      <c r="C15">
        <f t="shared" si="0"/>
        <v>0.62880000000000003</v>
      </c>
    </row>
    <row r="16" spans="1:3" x14ac:dyDescent="0.25">
      <c r="A16" s="4">
        <v>0.02</v>
      </c>
      <c r="B16" s="5">
        <v>4.8611111111111112E-2</v>
      </c>
      <c r="C16">
        <f t="shared" si="0"/>
        <v>0.62880000000000003</v>
      </c>
    </row>
    <row r="17" spans="1:3" x14ac:dyDescent="0.25">
      <c r="A17" s="4">
        <v>0.01</v>
      </c>
      <c r="B17" s="5">
        <v>5.2083333333333336E-2</v>
      </c>
      <c r="C17">
        <f t="shared" si="0"/>
        <v>0.31440000000000001</v>
      </c>
    </row>
    <row r="18" spans="1:3" x14ac:dyDescent="0.25">
      <c r="A18" s="4">
        <v>0.01</v>
      </c>
      <c r="B18" s="5">
        <v>5.5555555555555552E-2</v>
      </c>
      <c r="C18">
        <f t="shared" si="0"/>
        <v>0.31440000000000001</v>
      </c>
    </row>
    <row r="19" spans="1:3" x14ac:dyDescent="0.25">
      <c r="A19" s="4">
        <v>0.01</v>
      </c>
      <c r="B19" s="5">
        <v>5.9027777777777783E-2</v>
      </c>
      <c r="C19">
        <f t="shared" si="0"/>
        <v>0.31440000000000001</v>
      </c>
    </row>
    <row r="20" spans="1:3" x14ac:dyDescent="0.25">
      <c r="A20" s="4">
        <v>0.01</v>
      </c>
      <c r="B20" s="5">
        <v>6.25E-2</v>
      </c>
      <c r="C20">
        <f t="shared" si="0"/>
        <v>0.31440000000000001</v>
      </c>
    </row>
    <row r="21" spans="1:3" x14ac:dyDescent="0.25">
      <c r="A21" s="4">
        <v>0.01</v>
      </c>
      <c r="B21" s="5">
        <v>6.5972222222222224E-2</v>
      </c>
      <c r="C21">
        <f t="shared" si="0"/>
        <v>0.31440000000000001</v>
      </c>
    </row>
    <row r="22" spans="1:3" x14ac:dyDescent="0.25">
      <c r="A22" s="4">
        <v>0.01</v>
      </c>
      <c r="B22" s="5">
        <v>6.9444444444444434E-2</v>
      </c>
      <c r="C22">
        <f t="shared" si="0"/>
        <v>0.31440000000000001</v>
      </c>
    </row>
    <row r="23" spans="1:3" x14ac:dyDescent="0.25">
      <c r="A23" s="4">
        <v>0.01</v>
      </c>
      <c r="B23" s="5">
        <v>7.2916666666666671E-2</v>
      </c>
      <c r="C23">
        <f t="shared" si="0"/>
        <v>0.31440000000000001</v>
      </c>
    </row>
    <row r="24" spans="1:3" x14ac:dyDescent="0.25">
      <c r="A24" s="4">
        <v>0.01</v>
      </c>
      <c r="B24" s="5">
        <v>7.6388888888888895E-2</v>
      </c>
      <c r="C24">
        <f t="shared" si="0"/>
        <v>0.31440000000000001</v>
      </c>
    </row>
    <row r="25" spans="1:3" x14ac:dyDescent="0.25">
      <c r="A25" s="4">
        <v>0.01</v>
      </c>
      <c r="B25" s="5">
        <v>7.9861111111111105E-2</v>
      </c>
      <c r="C25">
        <f t="shared" si="0"/>
        <v>0.31440000000000001</v>
      </c>
    </row>
    <row r="26" spans="1:3" x14ac:dyDescent="0.25">
      <c r="A26" s="6">
        <v>0</v>
      </c>
      <c r="B26" s="7">
        <v>8.3333333333333329E-2</v>
      </c>
      <c r="C26">
        <f t="shared" si="0"/>
        <v>0</v>
      </c>
    </row>
    <row r="28" spans="1:3" x14ac:dyDescent="0.25">
      <c r="C28">
        <f>SUM(C2:C26)</f>
        <v>31.439999999999991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6" workbookViewId="0">
      <selection activeCell="D32" sqref="D32"/>
    </sheetView>
  </sheetViews>
  <sheetFormatPr defaultRowHeight="15" x14ac:dyDescent="0.25"/>
  <cols>
    <col min="1" max="1" width="26.7109375" bestFit="1" customWidth="1"/>
    <col min="2" max="2" width="6" bestFit="1" customWidth="1"/>
    <col min="3" max="3" width="73.42578125" customWidth="1"/>
    <col min="5" max="5" width="16.5703125" customWidth="1"/>
  </cols>
  <sheetData>
    <row r="1" spans="1:3" x14ac:dyDescent="0.25">
      <c r="A1" s="20" t="s">
        <v>42</v>
      </c>
      <c r="B1" s="20"/>
      <c r="C1" s="20"/>
    </row>
    <row r="2" spans="1:3" x14ac:dyDescent="0.25">
      <c r="A2" t="s">
        <v>54</v>
      </c>
      <c r="B2" s="3">
        <v>0</v>
      </c>
      <c r="C2" t="s">
        <v>58</v>
      </c>
    </row>
    <row r="3" spans="1:3" x14ac:dyDescent="0.25">
      <c r="A3" t="s">
        <v>55</v>
      </c>
      <c r="B3" s="3">
        <v>0</v>
      </c>
      <c r="C3" t="s">
        <v>59</v>
      </c>
    </row>
    <row r="4" spans="1:3" x14ac:dyDescent="0.25">
      <c r="A4" t="s">
        <v>56</v>
      </c>
      <c r="B4">
        <v>1.4E-2</v>
      </c>
      <c r="C4" t="s">
        <v>60</v>
      </c>
    </row>
    <row r="5" spans="1:3" x14ac:dyDescent="0.25">
      <c r="A5" t="s">
        <v>57</v>
      </c>
      <c r="B5" s="3">
        <v>1</v>
      </c>
      <c r="C5" t="s">
        <v>61</v>
      </c>
    </row>
    <row r="7" spans="1:3" x14ac:dyDescent="0.25">
      <c r="A7" s="20" t="s">
        <v>43</v>
      </c>
      <c r="B7" s="20"/>
      <c r="C7" s="20"/>
    </row>
    <row r="8" spans="1:3" x14ac:dyDescent="0.25">
      <c r="A8" t="s">
        <v>47</v>
      </c>
      <c r="B8" s="3">
        <v>4</v>
      </c>
      <c r="C8" t="s">
        <v>64</v>
      </c>
    </row>
    <row r="9" spans="1:3" x14ac:dyDescent="0.25">
      <c r="A9" t="s">
        <v>48</v>
      </c>
      <c r="B9">
        <v>0.21</v>
      </c>
      <c r="C9" t="s">
        <v>63</v>
      </c>
    </row>
    <row r="10" spans="1:3" x14ac:dyDescent="0.25">
      <c r="A10" t="s">
        <v>49</v>
      </c>
      <c r="B10" s="3">
        <v>0</v>
      </c>
      <c r="C10" t="s">
        <v>62</v>
      </c>
    </row>
    <row r="11" spans="1:3" ht="45.75" customHeight="1" x14ac:dyDescent="0.25">
      <c r="A11" s="16" t="s">
        <v>50</v>
      </c>
      <c r="B11" s="16">
        <v>200</v>
      </c>
      <c r="C11" s="17" t="s">
        <v>66</v>
      </c>
    </row>
    <row r="12" spans="1:3" ht="60" customHeight="1" x14ac:dyDescent="0.25">
      <c r="A12" s="16" t="s">
        <v>51</v>
      </c>
      <c r="B12" s="16">
        <v>320</v>
      </c>
      <c r="C12" s="17" t="s">
        <v>65</v>
      </c>
    </row>
    <row r="13" spans="1:3" x14ac:dyDescent="0.25">
      <c r="A13" t="s">
        <v>52</v>
      </c>
      <c r="B13">
        <v>365</v>
      </c>
      <c r="C13" t="s">
        <v>67</v>
      </c>
    </row>
    <row r="14" spans="1:3" x14ac:dyDescent="0.25">
      <c r="A14" t="s">
        <v>53</v>
      </c>
      <c r="B14">
        <v>0.5</v>
      </c>
      <c r="C14" t="s">
        <v>68</v>
      </c>
    </row>
    <row r="16" spans="1:3" x14ac:dyDescent="0.25">
      <c r="A16" s="20" t="s">
        <v>44</v>
      </c>
      <c r="B16" s="20"/>
      <c r="C16" s="20"/>
    </row>
    <row r="17" spans="1:3" x14ac:dyDescent="0.25">
      <c r="A17" t="s">
        <v>47</v>
      </c>
      <c r="B17">
        <v>18</v>
      </c>
      <c r="C17" t="s">
        <v>75</v>
      </c>
    </row>
    <row r="18" spans="1:3" x14ac:dyDescent="0.25">
      <c r="A18" t="s">
        <v>69</v>
      </c>
      <c r="B18">
        <v>0.437</v>
      </c>
      <c r="C18" t="s">
        <v>76</v>
      </c>
    </row>
    <row r="19" spans="1:3" x14ac:dyDescent="0.25">
      <c r="A19" t="s">
        <v>70</v>
      </c>
      <c r="B19">
        <v>6.2E-2</v>
      </c>
      <c r="C19" t="s">
        <v>76</v>
      </c>
    </row>
    <row r="20" spans="1:3" x14ac:dyDescent="0.25">
      <c r="A20" t="s">
        <v>71</v>
      </c>
      <c r="B20">
        <v>2.4E-2</v>
      </c>
      <c r="C20" t="s">
        <v>76</v>
      </c>
    </row>
    <row r="21" spans="1:3" x14ac:dyDescent="0.25">
      <c r="A21" t="s">
        <v>74</v>
      </c>
      <c r="B21">
        <v>4.74</v>
      </c>
      <c r="C21" t="s">
        <v>76</v>
      </c>
    </row>
    <row r="22" spans="1:3" x14ac:dyDescent="0.25">
      <c r="A22" t="s">
        <v>72</v>
      </c>
      <c r="B22">
        <v>30</v>
      </c>
      <c r="C22" t="s">
        <v>77</v>
      </c>
    </row>
    <row r="23" spans="1:3" x14ac:dyDescent="0.25">
      <c r="A23" t="s">
        <v>73</v>
      </c>
      <c r="B23">
        <v>1.93</v>
      </c>
      <c r="C23" t="s">
        <v>76</v>
      </c>
    </row>
    <row r="25" spans="1:3" x14ac:dyDescent="0.25">
      <c r="A25" s="20" t="s">
        <v>45</v>
      </c>
      <c r="B25" s="20"/>
      <c r="C25" s="20"/>
    </row>
    <row r="26" spans="1:3" x14ac:dyDescent="0.25">
      <c r="A26" t="s">
        <v>47</v>
      </c>
      <c r="B26">
        <v>24</v>
      </c>
      <c r="C26" t="s">
        <v>83</v>
      </c>
    </row>
    <row r="27" spans="1:3" x14ac:dyDescent="0.25">
      <c r="A27" t="s">
        <v>48</v>
      </c>
      <c r="B27">
        <v>0.75</v>
      </c>
      <c r="C27" t="s">
        <v>81</v>
      </c>
    </row>
    <row r="28" spans="1:3" x14ac:dyDescent="0.25">
      <c r="A28" t="s">
        <v>78</v>
      </c>
      <c r="B28">
        <v>0.43</v>
      </c>
      <c r="C28" t="s">
        <v>79</v>
      </c>
    </row>
    <row r="29" spans="1:3" x14ac:dyDescent="0.25">
      <c r="A29" t="s">
        <v>80</v>
      </c>
      <c r="B29">
        <v>0</v>
      </c>
      <c r="C29" t="s">
        <v>82</v>
      </c>
    </row>
    <row r="31" spans="1:3" x14ac:dyDescent="0.25">
      <c r="A31" s="20" t="s">
        <v>46</v>
      </c>
      <c r="B31" s="20"/>
      <c r="C31" s="20"/>
    </row>
    <row r="32" spans="1:3" ht="45" x14ac:dyDescent="0.25">
      <c r="A32" s="16" t="s">
        <v>84</v>
      </c>
      <c r="B32" s="18">
        <f>2*34^(0.5)/12</f>
        <v>0.97182531580755016</v>
      </c>
      <c r="C32" s="17" t="s">
        <v>91</v>
      </c>
    </row>
    <row r="33" spans="1:3" x14ac:dyDescent="0.25">
      <c r="A33" t="s">
        <v>85</v>
      </c>
      <c r="B33">
        <v>0.5</v>
      </c>
      <c r="C33" t="s">
        <v>89</v>
      </c>
    </row>
    <row r="34" spans="1:3" x14ac:dyDescent="0.25">
      <c r="A34" t="s">
        <v>90</v>
      </c>
      <c r="B34">
        <v>12</v>
      </c>
      <c r="C34" t="s">
        <v>92</v>
      </c>
    </row>
    <row r="35" spans="1:3" x14ac:dyDescent="0.25">
      <c r="A35" t="s">
        <v>86</v>
      </c>
      <c r="B35">
        <v>0</v>
      </c>
      <c r="C35" t="s">
        <v>94</v>
      </c>
    </row>
    <row r="36" spans="1:3" x14ac:dyDescent="0.25">
      <c r="A36" t="s">
        <v>87</v>
      </c>
      <c r="B36">
        <v>0</v>
      </c>
      <c r="C36" t="s">
        <v>94</v>
      </c>
    </row>
    <row r="37" spans="1:3" x14ac:dyDescent="0.25">
      <c r="A37" t="s">
        <v>88</v>
      </c>
      <c r="B37" t="s">
        <v>93</v>
      </c>
      <c r="C37" t="s">
        <v>94</v>
      </c>
    </row>
  </sheetData>
  <mergeCells count="5">
    <mergeCell ref="A31:C31"/>
    <mergeCell ref="A1:C1"/>
    <mergeCell ref="A16:C16"/>
    <mergeCell ref="A25:C25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5" sqref="D5"/>
    </sheetView>
  </sheetViews>
  <sheetFormatPr defaultRowHeight="15" x14ac:dyDescent="0.25"/>
  <cols>
    <col min="1" max="1" width="23.42578125" bestFit="1" customWidth="1"/>
    <col min="2" max="3" width="9.140625" customWidth="1"/>
  </cols>
  <sheetData>
    <row r="1" spans="1:13" x14ac:dyDescent="0.25">
      <c r="A1" s="21" t="s">
        <v>96</v>
      </c>
      <c r="B1" s="20" t="s">
        <v>105</v>
      </c>
      <c r="C1" s="20"/>
      <c r="D1" s="20" t="s">
        <v>101</v>
      </c>
      <c r="E1" s="20"/>
      <c r="F1" s="20" t="s">
        <v>102</v>
      </c>
      <c r="G1" s="20"/>
      <c r="H1" s="20" t="s">
        <v>103</v>
      </c>
      <c r="I1" s="20"/>
      <c r="J1" s="20" t="s">
        <v>104</v>
      </c>
      <c r="K1" s="20"/>
      <c r="L1" s="20" t="s">
        <v>106</v>
      </c>
      <c r="M1" s="20"/>
    </row>
    <row r="2" spans="1:13" x14ac:dyDescent="0.25">
      <c r="A2" s="21"/>
      <c r="B2" s="8" t="s">
        <v>107</v>
      </c>
      <c r="C2" s="8" t="s">
        <v>108</v>
      </c>
      <c r="D2" s="8" t="s">
        <v>107</v>
      </c>
      <c r="E2" s="8" t="s">
        <v>108</v>
      </c>
      <c r="F2" s="8" t="s">
        <v>107</v>
      </c>
      <c r="G2" s="8" t="s">
        <v>108</v>
      </c>
      <c r="H2" s="8" t="s">
        <v>107</v>
      </c>
      <c r="I2" s="8" t="s">
        <v>108</v>
      </c>
      <c r="J2" s="8" t="s">
        <v>107</v>
      </c>
      <c r="K2" s="8" t="s">
        <v>108</v>
      </c>
      <c r="L2" s="8" t="s">
        <v>107</v>
      </c>
      <c r="M2" s="8" t="s">
        <v>108</v>
      </c>
    </row>
    <row r="3" spans="1:13" x14ac:dyDescent="0.25">
      <c r="A3" t="s">
        <v>99</v>
      </c>
      <c r="B3" s="19" t="s">
        <v>109</v>
      </c>
      <c r="C3" s="19" t="s">
        <v>109</v>
      </c>
      <c r="D3">
        <v>29.6</v>
      </c>
      <c r="E3">
        <v>43.96</v>
      </c>
      <c r="F3">
        <v>3.891</v>
      </c>
      <c r="G3">
        <v>5.7789999999999999</v>
      </c>
      <c r="H3">
        <v>4.6520000000000001</v>
      </c>
      <c r="I3">
        <v>6.9089999999999998</v>
      </c>
      <c r="J3">
        <v>21.06</v>
      </c>
      <c r="K3">
        <v>31.277000000000001</v>
      </c>
      <c r="L3">
        <v>0</v>
      </c>
      <c r="M3">
        <v>0</v>
      </c>
    </row>
    <row r="4" spans="1:13" x14ac:dyDescent="0.25">
      <c r="A4" t="s">
        <v>97</v>
      </c>
      <c r="B4">
        <v>8.2000000000000003E-2</v>
      </c>
      <c r="C4">
        <v>0.122</v>
      </c>
      <c r="D4">
        <v>29.6</v>
      </c>
      <c r="E4">
        <v>43.96</v>
      </c>
      <c r="F4">
        <v>5.431</v>
      </c>
      <c r="G4">
        <v>8.0649999999999995</v>
      </c>
      <c r="H4">
        <v>8.218</v>
      </c>
      <c r="I4" s="2">
        <v>12.205</v>
      </c>
      <c r="J4">
        <v>15.781000000000001</v>
      </c>
      <c r="K4">
        <v>23.437000000000001</v>
      </c>
      <c r="L4">
        <v>0.25600000000000001</v>
      </c>
      <c r="M4">
        <v>0.38</v>
      </c>
    </row>
    <row r="5" spans="1:13" x14ac:dyDescent="0.25">
      <c r="A5" t="s">
        <v>100</v>
      </c>
      <c r="B5" s="19" t="s">
        <v>109</v>
      </c>
      <c r="C5" s="19" t="s">
        <v>109</v>
      </c>
      <c r="D5">
        <v>31.6</v>
      </c>
      <c r="E5">
        <v>46.930999999999997</v>
      </c>
      <c r="F5">
        <v>4.1289999999999996</v>
      </c>
      <c r="G5">
        <v>6.133</v>
      </c>
      <c r="H5">
        <v>4.9580000000000002</v>
      </c>
      <c r="I5">
        <v>7.3630000000000004</v>
      </c>
      <c r="J5">
        <v>22.516999999999999</v>
      </c>
      <c r="K5">
        <v>33.441000000000003</v>
      </c>
      <c r="L5">
        <v>0</v>
      </c>
      <c r="M5">
        <v>0</v>
      </c>
    </row>
    <row r="6" spans="1:13" x14ac:dyDescent="0.25">
      <c r="A6" t="s">
        <v>98</v>
      </c>
      <c r="B6">
        <v>8.2000000000000003E-2</v>
      </c>
      <c r="C6">
        <v>0.122</v>
      </c>
      <c r="D6">
        <v>31.6</v>
      </c>
      <c r="E6">
        <v>46.930999999999997</v>
      </c>
      <c r="F6">
        <v>5.8470000000000004</v>
      </c>
      <c r="G6">
        <v>8.6829999999999998</v>
      </c>
      <c r="H6">
        <v>8.7070000000000007</v>
      </c>
      <c r="I6">
        <v>12.932</v>
      </c>
      <c r="J6">
        <v>16.878</v>
      </c>
      <c r="K6">
        <v>25.065999999999999</v>
      </c>
      <c r="L6">
        <v>0.254</v>
      </c>
      <c r="M6">
        <v>0.377</v>
      </c>
    </row>
  </sheetData>
  <mergeCells count="7">
    <mergeCell ref="L1:M1"/>
    <mergeCell ref="A1:A2"/>
    <mergeCell ref="B1:C1"/>
    <mergeCell ref="J1:K1"/>
    <mergeCell ref="H1:I1"/>
    <mergeCell ref="F1:G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Campagna,Michael</cp:lastModifiedBy>
  <dcterms:created xsi:type="dcterms:W3CDTF">2019-03-20T23:01:18Z</dcterms:created>
  <dcterms:modified xsi:type="dcterms:W3CDTF">2019-03-21T15:45:00Z</dcterms:modified>
</cp:coreProperties>
</file>