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ichaelserrano/Downloads/"/>
    </mc:Choice>
  </mc:AlternateContent>
  <xr:revisionPtr revIDLastSave="0" documentId="13_ncr:1_{5074C120-9197-7B49-B558-833E7334605D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List" sheetId="1" r:id="rId1"/>
    <sheet name="Lookup Table" sheetId="2" r:id="rId2"/>
    <sheet name="Summary Report" sheetId="3" r:id="rId3"/>
    <sheet name="Pivot Table Analysis" sheetId="6" r:id="rId4"/>
    <sheet name="Web Addresses" sheetId="7" r:id="rId5"/>
  </sheets>
  <externalReferences>
    <externalReference r:id="rId6"/>
  </externalReferences>
  <definedNames>
    <definedName name="_xlnm._FilterDatabase" localSheetId="0" hidden="1">List!$A$10:$L$84</definedName>
    <definedName name="AgeGroup">'Lookup Table'!#REF!</definedName>
    <definedName name="Amount">'Lookup Table'!$A$3:$A$12</definedName>
    <definedName name="_xlnm.Criteria" localSheetId="0">List!$A$1:$L$2</definedName>
    <definedName name="_xlnm.Extract" localSheetId="0">List!$N$15:$Y$15</definedName>
    <definedName name="GrantLevel">'Lookup Table'!$A$3:$B$12</definedName>
    <definedName name="Level">'Lookup Table'!$B$3:$B$12</definedName>
    <definedName name="Level_E">'Lookup Table'!$A$3</definedName>
    <definedName name="ProfessorDB">[1]!Professors[[#All],[First Name]:[Certificate]]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1" i="1"/>
  <c r="D6" i="3"/>
  <c r="D5" i="3"/>
  <c r="C6" i="3"/>
  <c r="C5" i="3"/>
  <c r="B6" i="3" l="1"/>
  <c r="B5" i="3"/>
  <c r="J3" i="7"/>
  <c r="J4" i="7"/>
  <c r="J5" i="7"/>
  <c r="J6" i="7"/>
  <c r="J7" i="7"/>
  <c r="J8" i="7"/>
  <c r="J9" i="7"/>
  <c r="J10" i="7"/>
  <c r="J11" i="7"/>
  <c r="J12" i="7"/>
  <c r="J2" i="7"/>
  <c r="I3" i="7"/>
  <c r="I4" i="7"/>
  <c r="I5" i="7"/>
  <c r="I6" i="7"/>
  <c r="I7" i="7"/>
  <c r="I8" i="7"/>
  <c r="I9" i="7"/>
  <c r="I10" i="7"/>
  <c r="I11" i="7"/>
  <c r="I12" i="7"/>
  <c r="I2" i="7"/>
  <c r="M3" i="7"/>
  <c r="M4" i="7"/>
  <c r="M5" i="7"/>
  <c r="M6" i="7"/>
  <c r="M7" i="7"/>
  <c r="M8" i="7"/>
  <c r="M9" i="7"/>
  <c r="M10" i="7"/>
  <c r="M11" i="7"/>
  <c r="M12" i="7"/>
  <c r="M2" i="7"/>
  <c r="H3" i="7"/>
  <c r="H4" i="7"/>
  <c r="H5" i="7"/>
  <c r="H6" i="7"/>
  <c r="H7" i="7"/>
  <c r="H8" i="7"/>
  <c r="H9" i="7"/>
  <c r="H10" i="7"/>
  <c r="H11" i="7"/>
  <c r="H12" i="7"/>
  <c r="H2" i="7"/>
  <c r="G3" i="7"/>
  <c r="G4" i="7"/>
  <c r="G5" i="7"/>
  <c r="G6" i="7"/>
  <c r="G7" i="7"/>
  <c r="G8" i="7"/>
  <c r="G9" i="7"/>
  <c r="G10" i="7"/>
  <c r="G11" i="7"/>
  <c r="G12" i="7"/>
  <c r="G2" i="7"/>
  <c r="N3" i="7"/>
  <c r="N4" i="7"/>
  <c r="N5" i="7"/>
  <c r="N6" i="7"/>
  <c r="N7" i="7"/>
  <c r="N8" i="7"/>
  <c r="N9" i="7"/>
  <c r="N10" i="7"/>
  <c r="N11" i="7"/>
  <c r="N12" i="7"/>
  <c r="N2" i="7"/>
  <c r="L2" i="7"/>
  <c r="L3" i="7"/>
  <c r="L4" i="7"/>
  <c r="L5" i="7"/>
  <c r="L6" i="7"/>
  <c r="L7" i="7"/>
  <c r="L8" i="7"/>
  <c r="L9" i="7"/>
  <c r="L10" i="7"/>
  <c r="L11" i="7"/>
  <c r="L12" i="7"/>
  <c r="K3" i="7"/>
  <c r="K4" i="7"/>
  <c r="K5" i="7"/>
  <c r="K6" i="7"/>
  <c r="K7" i="7"/>
  <c r="K8" i="7"/>
  <c r="K9" i="7"/>
  <c r="K10" i="7"/>
  <c r="K11" i="7"/>
  <c r="K12" i="7"/>
  <c r="K2" i="7"/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</calcChain>
</file>

<file path=xl/sharedStrings.xml><?xml version="1.0" encoding="utf-8"?>
<sst xmlns="http://schemas.openxmlformats.org/spreadsheetml/2006/main" count="558" uniqueCount="250">
  <si>
    <t>Jack</t>
  </si>
  <si>
    <t>Wearner</t>
  </si>
  <si>
    <t>Richard</t>
  </si>
  <si>
    <t>Andrews</t>
  </si>
  <si>
    <t>Amy</t>
  </si>
  <si>
    <t>Blokey</t>
  </si>
  <si>
    <t>Sara</t>
  </si>
  <si>
    <t>Bronkley</t>
  </si>
  <si>
    <t>James</t>
  </si>
  <si>
    <t>Frommer</t>
  </si>
  <si>
    <t>Donna</t>
  </si>
  <si>
    <t>Jones</t>
  </si>
  <si>
    <t>Brock</t>
  </si>
  <si>
    <t>Richardson</t>
  </si>
  <si>
    <t>Ann</t>
  </si>
  <si>
    <t>Williams</t>
  </si>
  <si>
    <t>Ethan</t>
  </si>
  <si>
    <t>Rose</t>
  </si>
  <si>
    <t>Liz</t>
  </si>
  <si>
    <t>O'Conner</t>
  </si>
  <si>
    <t>Rachel</t>
  </si>
  <si>
    <t>Montgomery</t>
  </si>
  <si>
    <t>Scott</t>
  </si>
  <si>
    <t>Bell</t>
  </si>
  <si>
    <t>Moritz</t>
  </si>
  <si>
    <t>Percy</t>
  </si>
  <si>
    <t>Monroe</t>
  </si>
  <si>
    <t>Kristine</t>
  </si>
  <si>
    <t>Cain</t>
  </si>
  <si>
    <t>Jane</t>
  </si>
  <si>
    <t>Tuttle</t>
  </si>
  <si>
    <t>Emily</t>
  </si>
  <si>
    <t>Roundmond</t>
  </si>
  <si>
    <t>Katie</t>
  </si>
  <si>
    <t>Henderson</t>
  </si>
  <si>
    <t>Pam</t>
  </si>
  <si>
    <t>Helman</t>
  </si>
  <si>
    <t>Todd</t>
  </si>
  <si>
    <t>Kapp</t>
  </si>
  <si>
    <t>Sharon</t>
  </si>
  <si>
    <t>Hoskins</t>
  </si>
  <si>
    <t>Carol</t>
  </si>
  <si>
    <t>Steward</t>
  </si>
  <si>
    <t>Adam</t>
  </si>
  <si>
    <t>Pickett</t>
  </si>
  <si>
    <t>Martin</t>
  </si>
  <si>
    <t>Kramer</t>
  </si>
  <si>
    <t>Dan</t>
  </si>
  <si>
    <t>Lukens</t>
  </si>
  <si>
    <t>Ciera</t>
  </si>
  <si>
    <t>Torrance</t>
  </si>
  <si>
    <t>Brad</t>
  </si>
  <si>
    <t>Wagner</t>
  </si>
  <si>
    <t>Brian</t>
  </si>
  <si>
    <t>Shepherd</t>
  </si>
  <si>
    <t>Shawn</t>
  </si>
  <si>
    <t>Storms</t>
  </si>
  <si>
    <t>Victor</t>
  </si>
  <si>
    <t>Heckler</t>
  </si>
  <si>
    <t>Ryan</t>
  </si>
  <si>
    <t>Angelo</t>
  </si>
  <si>
    <t>Jonathan</t>
  </si>
  <si>
    <t>Bratcher</t>
  </si>
  <si>
    <t>Zoe</t>
  </si>
  <si>
    <t>Brenton</t>
  </si>
  <si>
    <t>Abbie</t>
  </si>
  <si>
    <t>Brimmer</t>
  </si>
  <si>
    <t>Brooke</t>
  </si>
  <si>
    <t>Caron</t>
  </si>
  <si>
    <t>Clark</t>
  </si>
  <si>
    <t>Clendenen</t>
  </si>
  <si>
    <t>Rowben</t>
  </si>
  <si>
    <t>Davis</t>
  </si>
  <si>
    <t>Trevor</t>
  </si>
  <si>
    <t>Engel</t>
  </si>
  <si>
    <t>Zane</t>
  </si>
  <si>
    <t>Finley</t>
  </si>
  <si>
    <t>Riley</t>
  </si>
  <si>
    <t>Fishback</t>
  </si>
  <si>
    <t>Ava</t>
  </si>
  <si>
    <t>Flanigan</t>
  </si>
  <si>
    <t>Bruce</t>
  </si>
  <si>
    <t>Gallo</t>
  </si>
  <si>
    <t>Gilliam</t>
  </si>
  <si>
    <t>Jesse</t>
  </si>
  <si>
    <t>Gilmore</t>
  </si>
  <si>
    <t>Joseph</t>
  </si>
  <si>
    <t>Heidegger</t>
  </si>
  <si>
    <t>Samantha</t>
  </si>
  <si>
    <t>Hills</t>
  </si>
  <si>
    <t>Horath</t>
  </si>
  <si>
    <t>Janes</t>
  </si>
  <si>
    <t>Rusty</t>
  </si>
  <si>
    <t>Tracy</t>
  </si>
  <si>
    <t>Kendrick</t>
  </si>
  <si>
    <t>Kaden</t>
  </si>
  <si>
    <t>Kennedy</t>
  </si>
  <si>
    <t>Nathan</t>
  </si>
  <si>
    <t>Kirks</t>
  </si>
  <si>
    <t>Suzie</t>
  </si>
  <si>
    <t>Knabe</t>
  </si>
  <si>
    <t>Blake</t>
  </si>
  <si>
    <t>Knight</t>
  </si>
  <si>
    <t>Jon</t>
  </si>
  <si>
    <t>Korben</t>
  </si>
  <si>
    <t>Kali</t>
  </si>
  <si>
    <t>Krull</t>
  </si>
  <si>
    <t>Mike</t>
  </si>
  <si>
    <t>Krutz</t>
  </si>
  <si>
    <t>Jason</t>
  </si>
  <si>
    <t>Lemieux</t>
  </si>
  <si>
    <t>Reid</t>
  </si>
  <si>
    <t>Lheureau</t>
  </si>
  <si>
    <t>Julie</t>
  </si>
  <si>
    <t>Luton</t>
  </si>
  <si>
    <t>Rhonda</t>
  </si>
  <si>
    <t>Mason</t>
  </si>
  <si>
    <t>Justin</t>
  </si>
  <si>
    <t>McMillan</t>
  </si>
  <si>
    <t>Nia</t>
  </si>
  <si>
    <t>Mitchell</t>
  </si>
  <si>
    <t>Shane</t>
  </si>
  <si>
    <t>Mroz</t>
  </si>
  <si>
    <t>Romans</t>
  </si>
  <si>
    <t>Ortoleva</t>
  </si>
  <si>
    <t>Roper</t>
  </si>
  <si>
    <t>Lorraine</t>
  </si>
  <si>
    <t>Sindy</t>
  </si>
  <si>
    <t>Kade</t>
  </si>
  <si>
    <t>Stapinkski</t>
  </si>
  <si>
    <t>Stout</t>
  </si>
  <si>
    <t>Madelyn</t>
  </si>
  <si>
    <t>Toth</t>
  </si>
  <si>
    <t>Neil</t>
  </si>
  <si>
    <t>Troyer</t>
  </si>
  <si>
    <t>Nick</t>
  </si>
  <si>
    <t>Young</t>
  </si>
  <si>
    <t>M</t>
  </si>
  <si>
    <t>F</t>
  </si>
  <si>
    <t>Age</t>
  </si>
  <si>
    <t>Gender Results</t>
  </si>
  <si>
    <t>First Name</t>
  </si>
  <si>
    <t>Last Name</t>
  </si>
  <si>
    <t>State</t>
  </si>
  <si>
    <t>Age Group</t>
  </si>
  <si>
    <t>Level</t>
  </si>
  <si>
    <t>Amount</t>
  </si>
  <si>
    <t>Race Results Summary</t>
  </si>
  <si>
    <t>Joe</t>
  </si>
  <si>
    <t>Scotten</t>
  </si>
  <si>
    <t>West Virginia</t>
  </si>
  <si>
    <t>New York</t>
  </si>
  <si>
    <t>Ohio</t>
  </si>
  <si>
    <t>New Jersey</t>
  </si>
  <si>
    <t>Indiana</t>
  </si>
  <si>
    <t>Virginia</t>
  </si>
  <si>
    <t>Gender</t>
  </si>
  <si>
    <t>Montana</t>
  </si>
  <si>
    <t>Oregon</t>
  </si>
  <si>
    <t>Texas</t>
  </si>
  <si>
    <t>Michigan</t>
  </si>
  <si>
    <t>Grant Level</t>
  </si>
  <si>
    <t>Total Professors</t>
  </si>
  <si>
    <t>Grant Levels</t>
  </si>
  <si>
    <t>Level E</t>
  </si>
  <si>
    <t>Level D</t>
  </si>
  <si>
    <t>Level C</t>
  </si>
  <si>
    <t>Level B</t>
  </si>
  <si>
    <t>Level A</t>
  </si>
  <si>
    <t>ID</t>
  </si>
  <si>
    <t>Certificate</t>
  </si>
  <si>
    <t>Age Group Rank</t>
  </si>
  <si>
    <t>Overall Rank</t>
  </si>
  <si>
    <t>Grant Earned</t>
  </si>
  <si>
    <t>Average Grant Earned</t>
  </si>
  <si>
    <t>Total Grant Earned</t>
  </si>
  <si>
    <t>Craig</t>
  </si>
  <si>
    <t>`15</t>
  </si>
  <si>
    <t>Organization</t>
  </si>
  <si>
    <t>WebAddress</t>
  </si>
  <si>
    <t>UCD Business School</t>
  </si>
  <si>
    <t>https://business.ucdenver.edu/</t>
  </si>
  <si>
    <t>YouTube</t>
  </si>
  <si>
    <t>https://www.youtube.com/</t>
  </si>
  <si>
    <t>Google Support</t>
  </si>
  <si>
    <t>https://support.google.com/</t>
  </si>
  <si>
    <t>Vimeo</t>
  </si>
  <si>
    <t>https://www.vimeo.com/</t>
  </si>
  <si>
    <t>Amazon</t>
  </si>
  <si>
    <t>https://www.amazon.com/</t>
  </si>
  <si>
    <t>World Wide Web Consortium</t>
  </si>
  <si>
    <t>https://www.w3.org/</t>
  </si>
  <si>
    <t>Yahoo News</t>
  </si>
  <si>
    <t>https://news.yahoo.com/</t>
  </si>
  <si>
    <t>Google Developer</t>
  </si>
  <si>
    <t>https://developers.google.com/</t>
  </si>
  <si>
    <t>University of Colorado Denver</t>
  </si>
  <si>
    <t>http://www.ucdenver.edu/</t>
  </si>
  <si>
    <t>Level A+</t>
  </si>
  <si>
    <t>Level B+</t>
  </si>
  <si>
    <t>Level C+</t>
  </si>
  <si>
    <t>Level D+</t>
  </si>
  <si>
    <t>Level E+</t>
  </si>
  <si>
    <t>University of Cincinnati</t>
  </si>
  <si>
    <t>https://www.uc.edu/</t>
  </si>
  <si>
    <t>ATP Tour</t>
  </si>
  <si>
    <t>https://www.atptour.org/</t>
  </si>
  <si>
    <t>&gt;52</t>
  </si>
  <si>
    <t>&gt;21000</t>
  </si>
  <si>
    <t>&gt;=9000</t>
  </si>
  <si>
    <t>&gt;=40</t>
  </si>
  <si>
    <t>Mature</t>
  </si>
  <si>
    <t>None</t>
  </si>
  <si>
    <t>Award</t>
  </si>
  <si>
    <t>Middle</t>
  </si>
  <si>
    <t>Scheme</t>
  </si>
  <si>
    <t>https</t>
  </si>
  <si>
    <t>Sub Domain</t>
  </si>
  <si>
    <t>Second Level</t>
  </si>
  <si>
    <t>Top Level</t>
  </si>
  <si>
    <t>Scheme 2</t>
  </si>
  <si>
    <t>Sub Domain 2</t>
  </si>
  <si>
    <t>Second Level 2</t>
  </si>
  <si>
    <t>Second Dot Pos</t>
  </si>
  <si>
    <t>Length</t>
  </si>
  <si>
    <t>Top Level 2</t>
  </si>
  <si>
    <t>Pos</t>
  </si>
  <si>
    <t>First Dot Pos</t>
  </si>
  <si>
    <t>edu</t>
  </si>
  <si>
    <t>com</t>
  </si>
  <si>
    <t>org</t>
  </si>
  <si>
    <t>ucdenver</t>
  </si>
  <si>
    <t>uc</t>
  </si>
  <si>
    <t>youtube</t>
  </si>
  <si>
    <t>google</t>
  </si>
  <si>
    <t>atptour</t>
  </si>
  <si>
    <t>vimeo</t>
  </si>
  <si>
    <t>amazon</t>
  </si>
  <si>
    <t>w3</t>
  </si>
  <si>
    <t>yahoo</t>
  </si>
  <si>
    <t>business</t>
  </si>
  <si>
    <t>www</t>
  </si>
  <si>
    <t>support</t>
  </si>
  <si>
    <t>news</t>
  </si>
  <si>
    <t>developers</t>
  </si>
  <si>
    <t>http</t>
  </si>
  <si>
    <t>Beginner</t>
  </si>
  <si>
    <t>Grand Total</t>
  </si>
  <si>
    <t>Sum of Grant Earned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</si>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</sst>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4" fillId="3" borderId="0" xfId="0" applyFont="1" applyFill="1" applyAlignment="1">
      <alignment horizontal="center"/>
    </xf>
    <xf numFmtId="164" fontId="0" fillId="0" borderId="0" xfId="1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4" fillId="0" borderId="0" xfId="0" applyFont="1"/>
    <xf numFmtId="49" fontId="6" fillId="0" borderId="0" xfId="5" applyNumberFormat="1"/>
    <xf numFmtId="0" fontId="6" fillId="0" borderId="0" xfId="5"/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/>
    <xf numFmtId="0" fontId="7" fillId="3" borderId="3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 applyFill="1"/>
    <xf numFmtId="0" fontId="7" fillId="0" borderId="0" xfId="0" applyFont="1" applyFill="1" applyAlignment="1">
      <alignment horizontal="center" vertical="center"/>
    </xf>
    <xf numFmtId="0" fontId="2" fillId="2" borderId="1" xfId="2" applyFill="1" applyBorder="1" applyAlignment="1">
      <alignment horizontal="center"/>
    </xf>
    <xf numFmtId="0" fontId="3" fillId="0" borderId="2" xfId="3" applyAlignment="1">
      <alignment horizontal="center"/>
    </xf>
  </cellXfs>
  <cellStyles count="6">
    <cellStyle name="Currency" xfId="1" builtinId="4"/>
    <cellStyle name="Heading 2" xfId="3" builtinId="17"/>
    <cellStyle name="Hyperlink" xfId="5" builtinId="8"/>
    <cellStyle name="Normal" xfId="0" builtinId="0"/>
    <cellStyle name="Normal 2 2" xfId="4" xr:uid="{00000000-0005-0000-0000-000003000000}"/>
    <cellStyle name="Title" xfId="2" builtinId="1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[SerranoMichael Exam.xlsx]Pivot Table Analysis!PivotTable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92038495188101E-2"/>
          <c:y val="7.407407407407407E-2"/>
          <c:w val="0.70891447944007002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Analysis'!$B$3:$B$4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Analysis'!$A$5:$A$13</c:f>
              <c:strCache>
                <c:ptCount val="8"/>
                <c:pt idx="0">
                  <c:v>Level A+</c:v>
                </c:pt>
                <c:pt idx="1">
                  <c:v>Level B</c:v>
                </c:pt>
                <c:pt idx="2">
                  <c:v>Level B+</c:v>
                </c:pt>
                <c:pt idx="3">
                  <c:v>Level C</c:v>
                </c:pt>
                <c:pt idx="4">
                  <c:v>Level D</c:v>
                </c:pt>
                <c:pt idx="5">
                  <c:v>Level D+</c:v>
                </c:pt>
                <c:pt idx="6">
                  <c:v>Level E</c:v>
                </c:pt>
                <c:pt idx="7">
                  <c:v>Level E+</c:v>
                </c:pt>
              </c:strCache>
            </c:strRef>
          </c:cat>
          <c:val>
            <c:numRef>
              <c:f>'Pivot Table Analysis'!$B$5:$B$13</c:f>
              <c:numCache>
                <c:formatCode>General</c:formatCode>
                <c:ptCount val="8"/>
                <c:pt idx="3">
                  <c:v>8500</c:v>
                </c:pt>
                <c:pt idx="4">
                  <c:v>14200</c:v>
                </c:pt>
                <c:pt idx="5">
                  <c:v>26500</c:v>
                </c:pt>
                <c:pt idx="6">
                  <c:v>4750</c:v>
                </c:pt>
                <c:pt idx="7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0-6A45-8D94-7A43CEB6901C}"/>
            </c:ext>
          </c:extLst>
        </c:ser>
        <c:ser>
          <c:idx val="1"/>
          <c:order val="1"/>
          <c:tx>
            <c:strRef>
              <c:f>'Pivot Table Analysis'!$C$3:$C$4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Analysis'!$A$5:$A$13</c:f>
              <c:strCache>
                <c:ptCount val="8"/>
                <c:pt idx="0">
                  <c:v>Level A+</c:v>
                </c:pt>
                <c:pt idx="1">
                  <c:v>Level B</c:v>
                </c:pt>
                <c:pt idx="2">
                  <c:v>Level B+</c:v>
                </c:pt>
                <c:pt idx="3">
                  <c:v>Level C</c:v>
                </c:pt>
                <c:pt idx="4">
                  <c:v>Level D</c:v>
                </c:pt>
                <c:pt idx="5">
                  <c:v>Level D+</c:v>
                </c:pt>
                <c:pt idx="6">
                  <c:v>Level E</c:v>
                </c:pt>
                <c:pt idx="7">
                  <c:v>Level E+</c:v>
                </c:pt>
              </c:strCache>
            </c:strRef>
          </c:cat>
          <c:val>
            <c:numRef>
              <c:f>'Pivot Table Analysis'!$C$5:$C$13</c:f>
              <c:numCache>
                <c:formatCode>General</c:formatCode>
                <c:ptCount val="8"/>
                <c:pt idx="0">
                  <c:v>30000</c:v>
                </c:pt>
                <c:pt idx="2">
                  <c:v>21000</c:v>
                </c:pt>
                <c:pt idx="5">
                  <c:v>18400</c:v>
                </c:pt>
                <c:pt idx="6">
                  <c:v>4500</c:v>
                </c:pt>
                <c:pt idx="7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0-6A45-8D94-7A43CEB6901C}"/>
            </c:ext>
          </c:extLst>
        </c:ser>
        <c:ser>
          <c:idx val="2"/>
          <c:order val="2"/>
          <c:tx>
            <c:strRef>
              <c:f>'Pivot Table Analysis'!$D$3:$D$4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Analysis'!$A$5:$A$13</c:f>
              <c:strCache>
                <c:ptCount val="8"/>
                <c:pt idx="0">
                  <c:v>Level A+</c:v>
                </c:pt>
                <c:pt idx="1">
                  <c:v>Level B</c:v>
                </c:pt>
                <c:pt idx="2">
                  <c:v>Level B+</c:v>
                </c:pt>
                <c:pt idx="3">
                  <c:v>Level C</c:v>
                </c:pt>
                <c:pt idx="4">
                  <c:v>Level D</c:v>
                </c:pt>
                <c:pt idx="5">
                  <c:v>Level D+</c:v>
                </c:pt>
                <c:pt idx="6">
                  <c:v>Level E</c:v>
                </c:pt>
                <c:pt idx="7">
                  <c:v>Level E+</c:v>
                </c:pt>
              </c:strCache>
            </c:strRef>
          </c:cat>
          <c:val>
            <c:numRef>
              <c:f>'Pivot Table Analysis'!$D$5:$D$13</c:f>
              <c:numCache>
                <c:formatCode>General</c:formatCode>
                <c:ptCount val="8"/>
                <c:pt idx="0">
                  <c:v>30000</c:v>
                </c:pt>
                <c:pt idx="1">
                  <c:v>15000</c:v>
                </c:pt>
                <c:pt idx="2">
                  <c:v>25000</c:v>
                </c:pt>
                <c:pt idx="3">
                  <c:v>29400</c:v>
                </c:pt>
                <c:pt idx="4">
                  <c:v>19800</c:v>
                </c:pt>
                <c:pt idx="5">
                  <c:v>18900</c:v>
                </c:pt>
                <c:pt idx="6">
                  <c:v>3950</c:v>
                </c:pt>
                <c:pt idx="7">
                  <c:v>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0-6A45-8D94-7A43CEB6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8898560"/>
        <c:axId val="403527872"/>
      </c:barChart>
      <c:catAx>
        <c:axId val="4088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27872"/>
        <c:crosses val="autoZero"/>
        <c:auto val="1"/>
        <c:lblAlgn val="ctr"/>
        <c:lblOffset val="100"/>
        <c:noMultiLvlLbl val="0"/>
      </c:catAx>
      <c:valAx>
        <c:axId val="4035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13</xdr:row>
      <xdr:rowOff>133350</xdr:rowOff>
    </xdr:from>
    <xdr:to>
      <xdr:col>4</xdr:col>
      <xdr:colOff>298450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70468-9FBC-672A-E2D0-FD222E46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ourses/ISMG2050/Exams/Midterm02_Data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Lookup Table"/>
      <sheetName val="Summary Report"/>
      <sheetName val="Pivot Table Analysis"/>
      <sheetName val="Web Addresses"/>
      <sheetName val="Midterm02_Data_Solution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9.626237268516" createdVersion="8" refreshedVersion="8" minRefreshableVersion="3" recordCount="74" xr:uid="{A53EC0CC-479F-0A40-8CF2-28E49B849712}">
  <cacheSource type="worksheet">
    <worksheetSource name="Professors"/>
  </cacheSource>
  <cacheFields count="12">
    <cacheField name="First Name" numFmtId="0">
      <sharedItems/>
    </cacheField>
    <cacheField name="Last Name" numFmtId="0">
      <sharedItems/>
    </cacheField>
    <cacheField name="ID" numFmtId="0">
      <sharedItems containsSemiMixedTypes="0" containsString="0" containsNumber="1" containsInteger="1" minValue="101" maxValue="175"/>
    </cacheField>
    <cacheField name="State" numFmtId="0">
      <sharedItems count="10">
        <s v="West Virginia"/>
        <s v="New York"/>
        <s v="Virginia"/>
        <s v="Ohio"/>
        <s v="New Jersey"/>
        <s v="Indiana"/>
        <s v="Montana"/>
        <s v="Oregon"/>
        <s v="Michigan"/>
        <s v="Texas"/>
      </sharedItems>
    </cacheField>
    <cacheField name="Age" numFmtId="0">
      <sharedItems containsSemiMixedTypes="0" containsString="0" containsNumber="1" containsInteger="1" minValue="28" maxValue="67"/>
    </cacheField>
    <cacheField name="Gender" numFmtId="0">
      <sharedItems/>
    </cacheField>
    <cacheField name="Age Group" numFmtId="0">
      <sharedItems count="4">
        <s v="Mature"/>
        <s v="Beginner"/>
        <s v="Middle"/>
        <s v="Golden"/>
      </sharedItems>
    </cacheField>
    <cacheField name="Overall Rank" numFmtId="0">
      <sharedItems containsSemiMixedTypes="0" containsString="0" containsNumber="1" containsInteger="1" minValue="1" maxValue="74"/>
    </cacheField>
    <cacheField name="Age Group Rank" numFmtId="0">
      <sharedItems containsMixedTypes="1" containsNumber="1" containsInteger="1" minValue="1" maxValue="29"/>
    </cacheField>
    <cacheField name="Grant Earned" numFmtId="164">
      <sharedItems containsSemiMixedTypes="0" containsString="0" containsNumber="1" containsInteger="1" minValue="1000" maxValue="31500" count="44">
        <n v="12000"/>
        <n v="6500"/>
        <n v="3000"/>
        <n v="14000"/>
        <n v="15000"/>
        <n v="25000"/>
        <n v="8900"/>
        <n v="5100"/>
        <n v="4800"/>
        <n v="2000"/>
        <n v="1500"/>
        <n v="1000"/>
        <n v="2500"/>
        <n v="6200"/>
        <n v="3250"/>
        <n v="11000"/>
        <n v="3600"/>
        <n v="5200"/>
        <n v="3200"/>
        <n v="8500"/>
        <n v="4000"/>
        <n v="6000"/>
        <n v="1600"/>
        <n v="1750"/>
        <n v="31500"/>
        <n v="2200"/>
        <n v="6300"/>
        <n v="4900"/>
        <n v="30000"/>
        <n v="7500"/>
        <n v="2100"/>
        <n v="1900"/>
        <n v="5800"/>
        <n v="6100"/>
        <n v="31000"/>
        <n v="3500"/>
        <n v="1200"/>
        <n v="1250"/>
        <n v="4100"/>
        <n v="5000"/>
        <n v="21000"/>
        <n v="9500"/>
        <n v="4500"/>
        <n v="22000"/>
      </sharedItems>
    </cacheField>
    <cacheField name="Grant Level" numFmtId="0">
      <sharedItems count="9">
        <s v="Level C+"/>
        <s v="Level D+"/>
        <s v="Level E+"/>
        <s v="Level B"/>
        <s v="Level B+"/>
        <s v="Level C"/>
        <s v="Level D"/>
        <s v="Level E"/>
        <s v="Level A+"/>
      </sharedItems>
    </cacheField>
    <cacheField name="Certific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s v="Carol"/>
    <s v="Steward"/>
    <n v="169"/>
    <x v="0"/>
    <n v="48"/>
    <s v="F"/>
    <x v="0"/>
    <n v="1"/>
    <n v="1"/>
    <x v="0"/>
    <x v="0"/>
    <s v="Award"/>
  </r>
  <r>
    <s v="Nick"/>
    <s v="Young"/>
    <n v="129"/>
    <x v="1"/>
    <n v="32"/>
    <s v="M"/>
    <x v="1"/>
    <n v="2"/>
    <n v="1"/>
    <x v="1"/>
    <x v="1"/>
    <s v="None"/>
  </r>
  <r>
    <s v="Abbie"/>
    <s v="Brimmer"/>
    <n v="135"/>
    <x v="1"/>
    <n v="29"/>
    <s v="F"/>
    <x v="1"/>
    <n v="3"/>
    <n v="2"/>
    <x v="2"/>
    <x v="2"/>
    <s v="None"/>
  </r>
  <r>
    <s v="Ciera"/>
    <s v="Torrance"/>
    <n v="126"/>
    <x v="2"/>
    <n v="31"/>
    <s v="F"/>
    <x v="1"/>
    <n v="4"/>
    <n v="3"/>
    <x v="3"/>
    <x v="0"/>
    <s v="Award"/>
  </r>
  <r>
    <s v="Sara"/>
    <s v="Clendenen"/>
    <n v="138"/>
    <x v="3"/>
    <n v="41"/>
    <s v="F"/>
    <x v="2"/>
    <n v="5"/>
    <n v="1"/>
    <x v="4"/>
    <x v="3"/>
    <s v="Award"/>
  </r>
  <r>
    <s v="Brooke"/>
    <s v="Caron"/>
    <n v="136"/>
    <x v="1"/>
    <n v="42"/>
    <s v="F"/>
    <x v="2"/>
    <n v="6"/>
    <n v="2"/>
    <x v="5"/>
    <x v="4"/>
    <s v="Award"/>
  </r>
  <r>
    <s v="Jesse"/>
    <s v="Gilmore"/>
    <n v="146"/>
    <x v="3"/>
    <n v="45"/>
    <s v="F"/>
    <x v="2"/>
    <n v="7"/>
    <n v="3"/>
    <x v="1"/>
    <x v="1"/>
    <s v="None"/>
  </r>
  <r>
    <s v="Rowben"/>
    <s v="Davis"/>
    <n v="139"/>
    <x v="3"/>
    <n v="42"/>
    <s v="M"/>
    <x v="2"/>
    <n v="8"/>
    <n v="4"/>
    <x v="6"/>
    <x v="5"/>
    <s v="None"/>
  </r>
  <r>
    <s v="Zoe"/>
    <s v="Brenton"/>
    <n v="134"/>
    <x v="1"/>
    <n v="28"/>
    <s v="F"/>
    <x v="1"/>
    <n v="9"/>
    <n v="4"/>
    <x v="7"/>
    <x v="6"/>
    <s v="None"/>
  </r>
  <r>
    <s v="Joe"/>
    <s v="Scotten"/>
    <n v="175"/>
    <x v="3"/>
    <n v="42"/>
    <s v="M"/>
    <x v="2"/>
    <n v="10"/>
    <n v="5"/>
    <x v="8"/>
    <x v="6"/>
    <s v="None"/>
  </r>
  <r>
    <s v="Shawn"/>
    <s v="Storms"/>
    <n v="122"/>
    <x v="2"/>
    <n v="41"/>
    <s v="F"/>
    <x v="2"/>
    <n v="11"/>
    <n v="6"/>
    <x v="9"/>
    <x v="2"/>
    <s v="None"/>
  </r>
  <r>
    <s v="Trevor"/>
    <s v="Engel"/>
    <n v="140"/>
    <x v="3"/>
    <n v="64"/>
    <s v="M"/>
    <x v="0"/>
    <n v="12"/>
    <n v="2"/>
    <x v="10"/>
    <x v="7"/>
    <s v="None"/>
  </r>
  <r>
    <s v="Zane"/>
    <s v="Finley"/>
    <n v="141"/>
    <x v="3"/>
    <n v="34"/>
    <s v="M"/>
    <x v="1"/>
    <n v="13"/>
    <n v="5"/>
    <x v="11"/>
    <x v="7"/>
    <s v="None"/>
  </r>
  <r>
    <s v="Tracy"/>
    <s v="Jones"/>
    <n v="151"/>
    <x v="4"/>
    <n v="65"/>
    <s v="F"/>
    <x v="0"/>
    <n v="14"/>
    <n v="3"/>
    <x v="11"/>
    <x v="7"/>
    <s v="None"/>
  </r>
  <r>
    <s v="Ryan"/>
    <s v="Angelo"/>
    <n v="132"/>
    <x v="1"/>
    <n v="55"/>
    <s v="M"/>
    <x v="0"/>
    <n v="15"/>
    <n v="4"/>
    <x v="11"/>
    <x v="7"/>
    <s v="None"/>
  </r>
  <r>
    <s v="Jane"/>
    <s v="Tuttle"/>
    <n v="116"/>
    <x v="5"/>
    <n v="48"/>
    <s v="F"/>
    <x v="0"/>
    <n v="16"/>
    <n v="5"/>
    <x v="9"/>
    <x v="2"/>
    <s v="None"/>
  </r>
  <r>
    <s v="Samantha"/>
    <s v="Stout"/>
    <n v="172"/>
    <x v="1"/>
    <n v="52"/>
    <s v="F"/>
    <x v="0"/>
    <n v="17"/>
    <n v="6"/>
    <x v="2"/>
    <x v="2"/>
    <s v="None"/>
  </r>
  <r>
    <s v="Ethan"/>
    <s v="Rose"/>
    <n v="109"/>
    <x v="3"/>
    <n v="52"/>
    <s v="M"/>
    <x v="0"/>
    <n v="18"/>
    <n v="7"/>
    <x v="12"/>
    <x v="2"/>
    <s v="None"/>
  </r>
  <r>
    <s v="James"/>
    <s v="Moritz"/>
    <n v="113"/>
    <x v="3"/>
    <n v="43"/>
    <s v="M"/>
    <x v="2"/>
    <n v="19"/>
    <n v="8"/>
    <x v="13"/>
    <x v="1"/>
    <s v="None"/>
  </r>
  <r>
    <s v="Kaden"/>
    <s v="Kennedy"/>
    <n v="153"/>
    <x v="4"/>
    <n v="28"/>
    <s v="M"/>
    <x v="1"/>
    <n v="20"/>
    <n v="6"/>
    <x v="14"/>
    <x v="2"/>
    <s v="None"/>
  </r>
  <r>
    <s v="Riley"/>
    <s v="Fishback"/>
    <n v="142"/>
    <x v="3"/>
    <n v="43"/>
    <s v="F"/>
    <x v="2"/>
    <n v="21"/>
    <n v="9"/>
    <x v="15"/>
    <x v="5"/>
    <s v="None"/>
  </r>
  <r>
    <s v="Liz"/>
    <s v="O'Conner"/>
    <n v="110"/>
    <x v="3"/>
    <n v="41"/>
    <s v="F"/>
    <x v="2"/>
    <n v="22"/>
    <n v="10"/>
    <x v="16"/>
    <x v="2"/>
    <s v="None"/>
  </r>
  <r>
    <s v="Scott"/>
    <s v="Bell"/>
    <n v="112"/>
    <x v="3"/>
    <n v="37"/>
    <s v="M"/>
    <x v="2"/>
    <n v="23"/>
    <n v="11"/>
    <x v="17"/>
    <x v="6"/>
    <s v="None"/>
  </r>
  <r>
    <s v="Richard"/>
    <s v="Andrews"/>
    <n v="102"/>
    <x v="1"/>
    <n v="33"/>
    <s v="M"/>
    <x v="1"/>
    <n v="24"/>
    <n v="7"/>
    <x v="11"/>
    <x v="7"/>
    <s v="None"/>
  </r>
  <r>
    <s v="Ava"/>
    <s v="Flanigan"/>
    <n v="143"/>
    <x v="3"/>
    <n v="28"/>
    <s v="F"/>
    <x v="1"/>
    <n v="25"/>
    <n v="8"/>
    <x v="11"/>
    <x v="7"/>
    <s v="None"/>
  </r>
  <r>
    <s v="Nathan"/>
    <s v="Kirks"/>
    <n v="154"/>
    <x v="6"/>
    <n v="46"/>
    <s v="M"/>
    <x v="0"/>
    <n v="26"/>
    <n v="8"/>
    <x v="11"/>
    <x v="7"/>
    <s v="None"/>
  </r>
  <r>
    <s v="Adam"/>
    <s v="Pickett"/>
    <n v="123"/>
    <x v="2"/>
    <n v="34"/>
    <s v="M"/>
    <x v="1"/>
    <n v="27"/>
    <n v="9"/>
    <x v="18"/>
    <x v="2"/>
    <s v="None"/>
  </r>
  <r>
    <s v="Suzie"/>
    <s v="Knabe"/>
    <n v="155"/>
    <x v="6"/>
    <n v="34"/>
    <s v="F"/>
    <x v="1"/>
    <n v="28"/>
    <n v="10"/>
    <x v="12"/>
    <x v="2"/>
    <s v="None"/>
  </r>
  <r>
    <s v="Blake"/>
    <s v="Knight"/>
    <n v="156"/>
    <x v="1"/>
    <n v="30"/>
    <s v="M"/>
    <x v="1"/>
    <n v="29"/>
    <n v="11"/>
    <x v="19"/>
    <x v="5"/>
    <s v="None"/>
  </r>
  <r>
    <s v="Jon"/>
    <s v="Korben"/>
    <n v="157"/>
    <x v="3"/>
    <n v="42"/>
    <s v="M"/>
    <x v="2"/>
    <n v="30"/>
    <n v="12"/>
    <x v="20"/>
    <x v="6"/>
    <s v="None"/>
  </r>
  <r>
    <s v="Ann"/>
    <s v="Williams"/>
    <n v="108"/>
    <x v="3"/>
    <n v="54"/>
    <s v="F"/>
    <x v="0"/>
    <n v="31"/>
    <n v="9"/>
    <x v="21"/>
    <x v="1"/>
    <s v="None"/>
  </r>
  <r>
    <s v="Percy"/>
    <s v="Monroe"/>
    <n v="114"/>
    <x v="3"/>
    <n v="48"/>
    <s v="M"/>
    <x v="0"/>
    <n v="32"/>
    <n v="10"/>
    <x v="18"/>
    <x v="2"/>
    <s v="None"/>
  </r>
  <r>
    <s v="Lorraine"/>
    <s v="Sindy"/>
    <n v="170"/>
    <x v="0"/>
    <n v="42"/>
    <s v="F"/>
    <x v="2"/>
    <n v="33"/>
    <n v="13"/>
    <x v="22"/>
    <x v="7"/>
    <s v="None"/>
  </r>
  <r>
    <s v="Amy"/>
    <s v="Blokey"/>
    <n v="103"/>
    <x v="1"/>
    <n v="32"/>
    <s v="F"/>
    <x v="1"/>
    <n v="34"/>
    <n v="12"/>
    <x v="23"/>
    <x v="7"/>
    <s v="None"/>
  </r>
  <r>
    <s v="Kristine"/>
    <s v="Cain"/>
    <n v="115"/>
    <x v="7"/>
    <n v="48"/>
    <s v="F"/>
    <x v="0"/>
    <n v="35"/>
    <n v="11"/>
    <x v="24"/>
    <x v="8"/>
    <s v="None"/>
  </r>
  <r>
    <s v="Horath"/>
    <s v="Janes"/>
    <n v="149"/>
    <x v="4"/>
    <n v="43"/>
    <s v="M"/>
    <x v="2"/>
    <n v="36"/>
    <n v="14"/>
    <x v="9"/>
    <x v="2"/>
    <s v="None"/>
  </r>
  <r>
    <s v="Kade"/>
    <s v="Stapinkski"/>
    <n v="171"/>
    <x v="3"/>
    <n v="29"/>
    <s v="M"/>
    <x v="1"/>
    <n v="37"/>
    <n v="13"/>
    <x v="25"/>
    <x v="2"/>
    <s v="None"/>
  </r>
  <r>
    <s v="Kali"/>
    <s v="Krull"/>
    <n v="158"/>
    <x v="3"/>
    <n v="53"/>
    <s v="F"/>
    <x v="0"/>
    <n v="38"/>
    <n v="12"/>
    <x v="26"/>
    <x v="1"/>
    <s v="None"/>
  </r>
  <r>
    <s v="Mike"/>
    <s v="Krutz"/>
    <n v="159"/>
    <x v="3"/>
    <n v="31"/>
    <s v="M"/>
    <x v="1"/>
    <n v="39"/>
    <n v="14"/>
    <x v="1"/>
    <x v="1"/>
    <s v="None"/>
  </r>
  <r>
    <s v="Emily"/>
    <s v="Roundmond"/>
    <n v="117"/>
    <x v="8"/>
    <n v="50"/>
    <s v="F"/>
    <x v="0"/>
    <n v="40"/>
    <n v="13"/>
    <x v="27"/>
    <x v="6"/>
    <s v="None"/>
  </r>
  <r>
    <s v="Jason"/>
    <s v="Lemieux"/>
    <n v="160"/>
    <x v="9"/>
    <n v="43"/>
    <s v="M"/>
    <x v="2"/>
    <n v="41"/>
    <n v="15"/>
    <x v="28"/>
    <x v="8"/>
    <s v="None"/>
  </r>
  <r>
    <s v="Reid"/>
    <s v="Lheureau"/>
    <n v="161"/>
    <x v="9"/>
    <n v="28"/>
    <s v="M"/>
    <x v="1"/>
    <n v="42"/>
    <n v="15"/>
    <x v="29"/>
    <x v="1"/>
    <s v="None"/>
  </r>
  <r>
    <s v="Julie"/>
    <s v="Luton"/>
    <n v="162"/>
    <x v="9"/>
    <n v="41"/>
    <s v="F"/>
    <x v="2"/>
    <n v="43"/>
    <n v="16"/>
    <x v="30"/>
    <x v="2"/>
    <s v="None"/>
  </r>
  <r>
    <s v="Rhonda"/>
    <s v="Mason"/>
    <n v="163"/>
    <x v="9"/>
    <n v="39"/>
    <s v="F"/>
    <x v="2"/>
    <n v="44"/>
    <n v="17"/>
    <x v="10"/>
    <x v="7"/>
    <s v="None"/>
  </r>
  <r>
    <s v="Katie"/>
    <s v="Henderson"/>
    <n v="118"/>
    <x v="8"/>
    <n v="43"/>
    <s v="F"/>
    <x v="2"/>
    <n v="45"/>
    <n v="18"/>
    <x v="23"/>
    <x v="7"/>
    <s v="None"/>
  </r>
  <r>
    <s v="Justin"/>
    <s v="McMillan"/>
    <n v="164"/>
    <x v="8"/>
    <n v="30"/>
    <s v="M"/>
    <x v="1"/>
    <n v="46"/>
    <n v="16"/>
    <x v="18"/>
    <x v="2"/>
    <s v="None"/>
  </r>
  <r>
    <s v="Bruce"/>
    <s v="Gallo"/>
    <n v="144"/>
    <x v="3"/>
    <n v="40"/>
    <s v="M"/>
    <x v="2"/>
    <n v="47"/>
    <n v="19"/>
    <x v="12"/>
    <x v="2"/>
    <s v="None"/>
  </r>
  <r>
    <s v="Riley"/>
    <s v="Gilliam"/>
    <n v="145"/>
    <x v="3"/>
    <n v="31"/>
    <s v="M"/>
    <x v="1"/>
    <n v="48"/>
    <n v="17"/>
    <x v="21"/>
    <x v="1"/>
    <s v="None"/>
  </r>
  <r>
    <s v="Martin"/>
    <s v="Kramer"/>
    <n v="124"/>
    <x v="2"/>
    <n v="38"/>
    <s v="M"/>
    <x v="2"/>
    <n v="49"/>
    <n v="20"/>
    <x v="31"/>
    <x v="7"/>
    <s v="None"/>
  </r>
  <r>
    <s v="Joseph"/>
    <s v="Heidegger"/>
    <n v="147"/>
    <x v="3"/>
    <n v="42"/>
    <s v="M"/>
    <x v="2"/>
    <n v="50"/>
    <n v="21"/>
    <x v="32"/>
    <x v="6"/>
    <s v="None"/>
  </r>
  <r>
    <s v="Brian"/>
    <s v="Shepherd"/>
    <n v="128"/>
    <x v="1"/>
    <n v="55"/>
    <s v="M"/>
    <x v="0"/>
    <n v="51"/>
    <n v="14"/>
    <x v="28"/>
    <x v="8"/>
    <s v="None"/>
  </r>
  <r>
    <s v="Nia"/>
    <s v="Mitchell"/>
    <n v="165"/>
    <x v="1"/>
    <n v="48"/>
    <s v="F"/>
    <x v="0"/>
    <n v="52"/>
    <s v="`15"/>
    <x v="33"/>
    <x v="1"/>
    <s v="None"/>
  </r>
  <r>
    <s v="Madelyn"/>
    <s v="Toth"/>
    <n v="173"/>
    <x v="1"/>
    <n v="59"/>
    <s v="F"/>
    <x v="0"/>
    <n v="53"/>
    <n v="16"/>
    <x v="12"/>
    <x v="2"/>
    <s v="None"/>
  </r>
  <r>
    <s v="Pam"/>
    <s v="Helman"/>
    <n v="119"/>
    <x v="8"/>
    <n v="67"/>
    <s v="F"/>
    <x v="3"/>
    <n v="54"/>
    <n v="1"/>
    <x v="9"/>
    <x v="2"/>
    <s v="None"/>
  </r>
  <r>
    <s v="Sara"/>
    <s v="Bronkley"/>
    <n v="104"/>
    <x v="1"/>
    <n v="59"/>
    <s v="F"/>
    <x v="0"/>
    <n v="55"/>
    <n v="16"/>
    <x v="11"/>
    <x v="7"/>
    <s v="None"/>
  </r>
  <r>
    <s v="Todd"/>
    <s v="Kapp"/>
    <n v="120"/>
    <x v="2"/>
    <n v="58"/>
    <s v="M"/>
    <x v="0"/>
    <n v="56"/>
    <n v="17"/>
    <x v="11"/>
    <x v="7"/>
    <s v="None"/>
  </r>
  <r>
    <s v="Shane"/>
    <s v="Mroz"/>
    <n v="166"/>
    <x v="5"/>
    <n v="48"/>
    <s v="M"/>
    <x v="0"/>
    <n v="57"/>
    <n v="18"/>
    <x v="34"/>
    <x v="8"/>
    <s v="None"/>
  </r>
  <r>
    <s v="Romans"/>
    <s v="Ortoleva"/>
    <n v="167"/>
    <x v="5"/>
    <n v="53"/>
    <s v="M"/>
    <x v="0"/>
    <n v="58"/>
    <n v="19"/>
    <x v="11"/>
    <x v="7"/>
    <s v="None"/>
  </r>
  <r>
    <s v="Brad"/>
    <s v="Wagner"/>
    <n v="127"/>
    <x v="1"/>
    <n v="43"/>
    <s v="M"/>
    <x v="2"/>
    <n v="59"/>
    <n v="22"/>
    <x v="35"/>
    <x v="2"/>
    <s v="None"/>
  </r>
  <r>
    <s v="Katie"/>
    <s v="Clark"/>
    <n v="137"/>
    <x v="3"/>
    <n v="39"/>
    <s v="F"/>
    <x v="2"/>
    <n v="60"/>
    <n v="23"/>
    <x v="36"/>
    <x v="7"/>
    <s v="None"/>
  </r>
  <r>
    <s v="Samantha"/>
    <s v="Hills"/>
    <n v="148"/>
    <x v="1"/>
    <n v="42"/>
    <s v="F"/>
    <x v="2"/>
    <n v="61"/>
    <n v="24"/>
    <x v="37"/>
    <x v="7"/>
    <s v="None"/>
  </r>
  <r>
    <s v="Jonathan"/>
    <s v="Bratcher"/>
    <n v="133"/>
    <x v="1"/>
    <n v="49"/>
    <s v="F"/>
    <x v="0"/>
    <n v="62"/>
    <n v="20"/>
    <x v="18"/>
    <x v="2"/>
    <s v="None"/>
  </r>
  <r>
    <s v="James"/>
    <s v="Frommer"/>
    <n v="105"/>
    <x v="1"/>
    <n v="28"/>
    <s v="M"/>
    <x v="1"/>
    <n v="63"/>
    <n v="18"/>
    <x v="38"/>
    <x v="6"/>
    <s v="None"/>
  </r>
  <r>
    <s v="Jack"/>
    <s v="Wearner"/>
    <n v="101"/>
    <x v="1"/>
    <n v="46"/>
    <s v="M"/>
    <x v="0"/>
    <n v="64"/>
    <n v="21"/>
    <x v="11"/>
    <x v="7"/>
    <s v="None"/>
  </r>
  <r>
    <s v="Craig"/>
    <s v="Kendrick"/>
    <n v="152"/>
    <x v="4"/>
    <n v="41"/>
    <s v="M"/>
    <x v="2"/>
    <n v="65"/>
    <n v="25"/>
    <x v="4"/>
    <x v="3"/>
    <s v="None"/>
  </r>
  <r>
    <s v="Victor"/>
    <s v="Heckler"/>
    <n v="131"/>
    <x v="1"/>
    <n v="30"/>
    <s v="M"/>
    <x v="1"/>
    <n v="66"/>
    <n v="19"/>
    <x v="39"/>
    <x v="6"/>
    <s v="None"/>
  </r>
  <r>
    <s v="Donna"/>
    <s v="Jones"/>
    <n v="106"/>
    <x v="1"/>
    <n v="65"/>
    <s v="F"/>
    <x v="0"/>
    <n v="67"/>
    <n v="21"/>
    <x v="40"/>
    <x v="4"/>
    <s v="None"/>
  </r>
  <r>
    <s v="Brock"/>
    <s v="Roper"/>
    <n v="168"/>
    <x v="0"/>
    <n v="37"/>
    <s v="M"/>
    <x v="2"/>
    <n v="68"/>
    <n v="26"/>
    <x v="20"/>
    <x v="6"/>
    <s v="None"/>
  </r>
  <r>
    <s v="Rachel"/>
    <s v="Montgomery"/>
    <n v="111"/>
    <x v="3"/>
    <n v="63"/>
    <s v="F"/>
    <x v="0"/>
    <n v="69"/>
    <n v="22"/>
    <x v="9"/>
    <x v="2"/>
    <s v="None"/>
  </r>
  <r>
    <s v="Neil"/>
    <s v="Troyer"/>
    <n v="174"/>
    <x v="3"/>
    <n v="44"/>
    <s v="M"/>
    <x v="2"/>
    <n v="70"/>
    <n v="27"/>
    <x v="41"/>
    <x v="5"/>
    <s v="None"/>
  </r>
  <r>
    <s v="Brock"/>
    <s v="Richardson"/>
    <n v="107"/>
    <x v="1"/>
    <n v="39"/>
    <s v="M"/>
    <x v="2"/>
    <n v="71"/>
    <n v="28"/>
    <x v="13"/>
    <x v="1"/>
    <s v="None"/>
  </r>
  <r>
    <s v="Dan"/>
    <s v="Lukens"/>
    <n v="125"/>
    <x v="2"/>
    <n v="47"/>
    <s v="M"/>
    <x v="0"/>
    <n v="72"/>
    <n v="23"/>
    <x v="42"/>
    <x v="6"/>
    <s v="None"/>
  </r>
  <r>
    <s v="Sharon"/>
    <s v="Hoskins"/>
    <n v="121"/>
    <x v="2"/>
    <n v="41"/>
    <s v="F"/>
    <x v="2"/>
    <n v="73"/>
    <n v="29"/>
    <x v="43"/>
    <x v="4"/>
    <s v="None"/>
  </r>
  <r>
    <s v="Rusty"/>
    <s v="Jones"/>
    <n v="150"/>
    <x v="4"/>
    <n v="67"/>
    <s v="M"/>
    <x v="3"/>
    <n v="74"/>
    <n v="2"/>
    <x v="11"/>
    <x v="7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54CD0-FAFD-7C44-A5E4-1160371E16E1}" name="Pivot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rant Level" colHeaderCaption="Age Group">
  <location ref="A3:E13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11">
        <item h="1" x="5"/>
        <item h="1" x="8"/>
        <item h="1" x="6"/>
        <item h="1" x="4"/>
        <item x="1"/>
        <item x="3"/>
        <item h="1" x="7"/>
        <item x="9"/>
        <item h="1" x="2"/>
        <item h="1" x="0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dataField="1" numFmtId="164" showAll="0">
      <items count="45">
        <item x="11"/>
        <item x="36"/>
        <item x="37"/>
        <item x="10"/>
        <item x="22"/>
        <item x="23"/>
        <item x="31"/>
        <item x="9"/>
        <item x="30"/>
        <item x="25"/>
        <item x="12"/>
        <item x="2"/>
        <item x="18"/>
        <item x="14"/>
        <item x="35"/>
        <item x="16"/>
        <item x="20"/>
        <item x="38"/>
        <item x="42"/>
        <item x="8"/>
        <item x="27"/>
        <item x="39"/>
        <item x="7"/>
        <item x="17"/>
        <item x="32"/>
        <item x="21"/>
        <item x="33"/>
        <item x="13"/>
        <item x="26"/>
        <item x="1"/>
        <item x="29"/>
        <item x="19"/>
        <item x="6"/>
        <item x="41"/>
        <item x="15"/>
        <item x="0"/>
        <item x="3"/>
        <item x="4"/>
        <item x="40"/>
        <item x="43"/>
        <item x="5"/>
        <item x="28"/>
        <item x="34"/>
        <item x="24"/>
        <item t="default"/>
      </items>
    </pivotField>
    <pivotField axis="axisRow" showAll="0">
      <items count="10">
        <item x="8"/>
        <item x="3"/>
        <item x="4"/>
        <item x="5"/>
        <item x="0"/>
        <item x="6"/>
        <item x="1"/>
        <item x="7"/>
        <item x="2"/>
        <item t="default"/>
      </items>
    </pivotField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1">
    <pageField fld="3" hier="-1"/>
  </pageFields>
  <dataFields count="1">
    <dataField name="Sum of Grant Earned" fld="9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81E83-5938-1D42-8B6F-3F4E4DD1FB4A}" name="Professors" displayName="Professors" ref="A10:L84" totalsRowShown="0" headerRowDxfId="12" dataDxfId="11">
  <tableColumns count="12">
    <tableColumn id="1" xr3:uid="{B5809312-9449-1544-9FF8-A626138930E2}" name="First Name"/>
    <tableColumn id="2" xr3:uid="{828932DE-9A87-1A47-AA5F-4A442CF295C9}" name="Last Name"/>
    <tableColumn id="3" xr3:uid="{7936C673-309B-6B40-94A0-71CAA2C077C6}" name="ID" dataDxfId="10"/>
    <tableColumn id="4" xr3:uid="{BE2C047A-41DA-7246-95B0-C13A013B55FA}" name="State" dataDxfId="9"/>
    <tableColumn id="5" xr3:uid="{0CA28575-EFF5-6F4B-BBF1-2C8C237BEBBB}" name="Age" dataDxfId="8"/>
    <tableColumn id="6" xr3:uid="{2069E58C-BE03-CF4A-B029-27FB70382BAA}" name="Gender" dataDxfId="7"/>
    <tableColumn id="7" xr3:uid="{5C259784-E52E-774E-A458-C8D8981A2D7A}" name="Age Group" dataDxfId="6">
      <calculatedColumnFormula>IF(E11&gt;65,"Golden",IF(E11&gt;45,"Mature",IF(E11&gt;35,"Middle",IF(E11&gt;25,"Beginner"))))</calculatedColumnFormula>
    </tableColumn>
    <tableColumn id="8" xr3:uid="{CC2F96AE-712F-584D-849C-27ACC41BA45B}" name="Overall Rank" dataDxfId="5"/>
    <tableColumn id="9" xr3:uid="{74389D15-CAB5-3F4A-8326-B20513D94709}" name="Age Group Rank" dataDxfId="4"/>
    <tableColumn id="10" xr3:uid="{6F2C3587-2185-5F4E-BBF1-C07966A7230C}" name="Grant Earned" dataDxfId="3" dataCellStyle="Currency"/>
    <tableColumn id="11" xr3:uid="{2391B21D-973D-754C-965A-39585472765E}" name="Grant Level" dataDxfId="2">
      <calculatedColumnFormula>VLOOKUP(J11,GrantLevel,2,TRUE)</calculatedColumnFormula>
    </tableColumn>
    <tableColumn id="12" xr3:uid="{07873530-ACB5-964A-AAFD-F8FBA79B4653}" name="Certificate" dataDxfId="1">
      <calculatedColumnFormula>IF(AND(I11&lt;10,J11&gt;=12000),"Award","None")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0469D-2BC9-414D-A051-4DD66B1E2F0E}" name="WebAdresses" displayName="WebAdresses" ref="A1:N12" totalsRowShown="0" headerRowDxfId="0">
  <autoFilter ref="A1:N12" xr:uid="{7CA0469D-2BC9-414D-A051-4DD66B1E2F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AE9D484-79AB-CB45-84C8-A4CB7704A82B}" name="Organization"/>
    <tableColumn id="2" xr3:uid="{031DD25A-E377-8D47-BF2B-83ED335A6F1F}" name="WebAddress"/>
    <tableColumn id="3" xr3:uid="{66932977-5D96-344B-A797-605951FC42F0}" name="Scheme">
      <calculatedColumnFormula>LEFT(B2,FIND("//",B2,1)-2)</calculatedColumnFormula>
    </tableColumn>
    <tableColumn id="4" xr3:uid="{58F9DD22-49D2-3040-9C1E-AA252DE4E940}" name="Sub Domain"/>
    <tableColumn id="5" xr3:uid="{1C588D1D-3711-DC4E-8800-D78D81FCC556}" name="Second Level"/>
    <tableColumn id="6" xr3:uid="{F49BB2BB-F744-DC4F-BED0-89DAC88B456B}" name="Top Level"/>
    <tableColumn id="7" xr3:uid="{A689F2CF-D740-CA4D-9ABF-BCE7885C8881}" name="Scheme 2">
      <calculatedColumnFormula>LEFT(B2,FIND("//",B2,1)-2)</calculatedColumnFormula>
    </tableColumn>
    <tableColumn id="8" xr3:uid="{F29E7817-372D-F64E-923F-07316E5045A6}" name="Sub Domain 2">
      <calculatedColumnFormula>MID(B2,K2+3,L2-K2-3)</calculatedColumnFormula>
    </tableColumn>
    <tableColumn id="9" xr3:uid="{143187C5-6EE8-E343-812F-94203FCF4BC4}" name="Second Level 2">
      <calculatedColumnFormula>MID(B2,L2+1,M2-L2-1)</calculatedColumnFormula>
    </tableColumn>
    <tableColumn id="10" xr3:uid="{7383849A-FABB-F24F-A29F-BB35BCE42844}" name="Top Level 2">
      <calculatedColumnFormula>MID(B2,M2+1,N2-M2-1)</calculatedColumnFormula>
    </tableColumn>
    <tableColumn id="11" xr3:uid="{E2E9F7AF-F896-9A4A-B348-C4AFBA7078C3}" name="Pos">
      <calculatedColumnFormula>FIND(":",B2)</calculatedColumnFormula>
    </tableColumn>
    <tableColumn id="12" xr3:uid="{915E40F9-AF80-5348-9F44-658A4578C1C3}" name="First Dot Pos">
      <calculatedColumnFormula>FIND(".",B2)</calculatedColumnFormula>
    </tableColumn>
    <tableColumn id="13" xr3:uid="{E3569A9B-1898-2248-AADA-F00E5F72A147}" name="Second Dot Pos">
      <calculatedColumnFormula>FIND(".",B2,L2+1)</calculatedColumnFormula>
    </tableColumn>
    <tableColumn id="14" xr3:uid="{31918FA1-C64B-8046-98C2-C3B75CBF9F46}" name="Length">
      <calculatedColumnFormula>LEN(B2)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c.edu/" TargetMode="External"/><Relationship Id="rId2" Type="http://schemas.openxmlformats.org/officeDocument/2006/relationships/hyperlink" Target="https://www.vimeo.com/" TargetMode="External"/><Relationship Id="rId1" Type="http://schemas.openxmlformats.org/officeDocument/2006/relationships/hyperlink" Target="https://www.atptour.org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4"/>
  <sheetViews>
    <sheetView tabSelected="1" workbookViewId="0">
      <selection activeCell="O24" sqref="O24"/>
    </sheetView>
  </sheetViews>
  <sheetFormatPr baseColWidth="10" defaultColWidth="8.83203125" defaultRowHeight="15" x14ac:dyDescent="0.2"/>
  <cols>
    <col min="1" max="1" width="12.6640625" customWidth="1"/>
    <col min="2" max="2" width="12.33203125" bestFit="1" customWidth="1"/>
    <col min="3" max="3" width="11.6640625" style="5" bestFit="1" customWidth="1"/>
    <col min="4" max="4" width="13.6640625" style="5" customWidth="1"/>
    <col min="5" max="5" width="6.6640625" style="5" customWidth="1"/>
    <col min="6" max="6" width="9.33203125" style="5" customWidth="1"/>
    <col min="7" max="7" width="11.6640625" style="5" customWidth="1"/>
    <col min="8" max="8" width="13" style="5" customWidth="1"/>
    <col min="9" max="9" width="15.6640625" style="5" bestFit="1" customWidth="1"/>
    <col min="10" max="10" width="15.6640625" style="5" customWidth="1"/>
    <col min="11" max="11" width="13.6640625" style="5" customWidth="1"/>
    <col min="12" max="12" width="15.33203125" style="5" bestFit="1" customWidth="1"/>
    <col min="21" max="21" width="10.6640625" bestFit="1" customWidth="1"/>
    <col min="22" max="22" width="13.33203125" bestFit="1" customWidth="1"/>
    <col min="23" max="23" width="11.1640625" bestFit="1" customWidth="1"/>
    <col min="24" max="24" width="10" bestFit="1" customWidth="1"/>
    <col min="25" max="25" width="9.33203125" bestFit="1" customWidth="1"/>
  </cols>
  <sheetData>
    <row r="1" spans="1:38" ht="16" thickBot="1" x14ac:dyDescent="0.25">
      <c r="A1" s="12" t="s">
        <v>141</v>
      </c>
      <c r="B1" s="12" t="s">
        <v>142</v>
      </c>
      <c r="C1" s="13" t="s">
        <v>169</v>
      </c>
      <c r="D1" s="13" t="s">
        <v>143</v>
      </c>
      <c r="E1" s="13" t="s">
        <v>139</v>
      </c>
      <c r="F1" s="13" t="s">
        <v>156</v>
      </c>
      <c r="G1" s="13" t="s">
        <v>144</v>
      </c>
      <c r="H1" s="13" t="s">
        <v>172</v>
      </c>
      <c r="I1" s="13" t="s">
        <v>171</v>
      </c>
      <c r="J1" s="13" t="s">
        <v>173</v>
      </c>
      <c r="K1" s="13" t="s">
        <v>161</v>
      </c>
      <c r="L1" s="13" t="s">
        <v>170</v>
      </c>
      <c r="N1" s="10" t="s">
        <v>141</v>
      </c>
      <c r="O1" s="10" t="s">
        <v>142</v>
      </c>
      <c r="P1" s="11" t="s">
        <v>169</v>
      </c>
      <c r="Q1" s="11" t="s">
        <v>143</v>
      </c>
      <c r="R1" s="11" t="s">
        <v>139</v>
      </c>
      <c r="S1" s="11" t="s">
        <v>156</v>
      </c>
      <c r="T1" s="11" t="s">
        <v>144</v>
      </c>
      <c r="U1" s="11" t="s">
        <v>172</v>
      </c>
      <c r="V1" s="11" t="s">
        <v>171</v>
      </c>
      <c r="W1" s="11" t="s">
        <v>173</v>
      </c>
      <c r="X1" s="11" t="s">
        <v>161</v>
      </c>
      <c r="Y1" s="11" t="s">
        <v>170</v>
      </c>
    </row>
    <row r="2" spans="1:38" x14ac:dyDescent="0.2">
      <c r="E2" s="5" t="s">
        <v>207</v>
      </c>
      <c r="J2" s="5" t="s">
        <v>208</v>
      </c>
      <c r="N2" t="s">
        <v>41</v>
      </c>
      <c r="O2" t="s">
        <v>42</v>
      </c>
      <c r="P2" s="5">
        <v>169</v>
      </c>
      <c r="Q2" s="5" t="s">
        <v>150</v>
      </c>
      <c r="R2" s="5">
        <v>48</v>
      </c>
      <c r="S2" s="5" t="s">
        <v>138</v>
      </c>
      <c r="T2" s="5" t="s">
        <v>211</v>
      </c>
      <c r="U2" s="5">
        <v>1</v>
      </c>
      <c r="V2" s="5">
        <v>1</v>
      </c>
      <c r="W2" s="6">
        <v>12000</v>
      </c>
      <c r="X2" s="5" t="s">
        <v>200</v>
      </c>
      <c r="Y2" s="5" t="s">
        <v>213</v>
      </c>
    </row>
    <row r="3" spans="1:38" x14ac:dyDescent="0.2">
      <c r="E3" s="5" t="s">
        <v>210</v>
      </c>
      <c r="J3" s="5" t="s">
        <v>209</v>
      </c>
      <c r="N3" t="s">
        <v>6</v>
      </c>
      <c r="O3" t="s">
        <v>70</v>
      </c>
      <c r="P3" s="5">
        <v>138</v>
      </c>
      <c r="Q3" s="5" t="s">
        <v>152</v>
      </c>
      <c r="R3" s="5">
        <v>41</v>
      </c>
      <c r="S3" s="5" t="s">
        <v>138</v>
      </c>
      <c r="T3" s="5" t="s">
        <v>214</v>
      </c>
      <c r="U3" s="5">
        <v>5</v>
      </c>
      <c r="V3" s="5">
        <v>1</v>
      </c>
      <c r="W3" s="6">
        <v>15000</v>
      </c>
      <c r="X3" s="5" t="s">
        <v>167</v>
      </c>
      <c r="Y3" s="5" t="s">
        <v>213</v>
      </c>
    </row>
    <row r="4" spans="1:38" x14ac:dyDescent="0.2">
      <c r="N4" t="s">
        <v>67</v>
      </c>
      <c r="O4" t="s">
        <v>68</v>
      </c>
      <c r="P4" s="5">
        <v>136</v>
      </c>
      <c r="Q4" s="5" t="s">
        <v>151</v>
      </c>
      <c r="R4" s="5">
        <v>42</v>
      </c>
      <c r="S4" s="5" t="s">
        <v>138</v>
      </c>
      <c r="T4" s="5" t="s">
        <v>214</v>
      </c>
      <c r="U4" s="5">
        <v>6</v>
      </c>
      <c r="V4" s="5">
        <v>2</v>
      </c>
      <c r="W4" s="6">
        <v>25000</v>
      </c>
      <c r="X4" s="5" t="s">
        <v>199</v>
      </c>
      <c r="Y4" s="5" t="s">
        <v>213</v>
      </c>
    </row>
    <row r="5" spans="1:38" x14ac:dyDescent="0.2">
      <c r="N5" t="s">
        <v>77</v>
      </c>
      <c r="O5" t="s">
        <v>78</v>
      </c>
      <c r="P5" s="5">
        <v>142</v>
      </c>
      <c r="Q5" s="5" t="s">
        <v>152</v>
      </c>
      <c r="R5" s="5">
        <v>43</v>
      </c>
      <c r="S5" s="5" t="s">
        <v>138</v>
      </c>
      <c r="T5" s="5" t="s">
        <v>214</v>
      </c>
      <c r="U5" s="5">
        <v>21</v>
      </c>
      <c r="V5" s="5">
        <v>9</v>
      </c>
      <c r="W5" s="6">
        <v>11000</v>
      </c>
      <c r="X5" s="5" t="s">
        <v>166</v>
      </c>
      <c r="Y5" s="5" t="s">
        <v>212</v>
      </c>
    </row>
    <row r="6" spans="1:38" x14ac:dyDescent="0.2">
      <c r="N6" t="s">
        <v>27</v>
      </c>
      <c r="O6" t="s">
        <v>28</v>
      </c>
      <c r="P6" s="5">
        <v>115</v>
      </c>
      <c r="Q6" s="5" t="s">
        <v>158</v>
      </c>
      <c r="R6" s="5">
        <v>48</v>
      </c>
      <c r="S6" s="5" t="s">
        <v>138</v>
      </c>
      <c r="T6" s="5" t="s">
        <v>211</v>
      </c>
      <c r="U6" s="5">
        <v>35</v>
      </c>
      <c r="V6" s="5">
        <v>11</v>
      </c>
      <c r="W6" s="6">
        <v>31500</v>
      </c>
      <c r="X6" s="5" t="s">
        <v>198</v>
      </c>
      <c r="Y6" s="5" t="s">
        <v>212</v>
      </c>
    </row>
    <row r="7" spans="1:38" x14ac:dyDescent="0.2">
      <c r="N7" t="s">
        <v>109</v>
      </c>
      <c r="O7" t="s">
        <v>110</v>
      </c>
      <c r="P7" s="5">
        <v>160</v>
      </c>
      <c r="Q7" s="5" t="s">
        <v>159</v>
      </c>
      <c r="R7" s="5">
        <v>43</v>
      </c>
      <c r="S7" s="5" t="s">
        <v>137</v>
      </c>
      <c r="T7" s="5" t="s">
        <v>214</v>
      </c>
      <c r="U7" s="5">
        <v>41</v>
      </c>
      <c r="V7" s="5">
        <v>15</v>
      </c>
      <c r="W7" s="6">
        <v>30000</v>
      </c>
      <c r="X7" s="5" t="s">
        <v>198</v>
      </c>
      <c r="Y7" s="5" t="s">
        <v>212</v>
      </c>
    </row>
    <row r="8" spans="1:38" x14ac:dyDescent="0.2">
      <c r="N8" t="s">
        <v>53</v>
      </c>
      <c r="O8" t="s">
        <v>54</v>
      </c>
      <c r="P8" s="5">
        <v>128</v>
      </c>
      <c r="Q8" s="5" t="s">
        <v>151</v>
      </c>
      <c r="R8" s="5">
        <v>55</v>
      </c>
      <c r="S8" s="5" t="s">
        <v>137</v>
      </c>
      <c r="T8" s="5" t="s">
        <v>211</v>
      </c>
      <c r="U8" s="5">
        <v>51</v>
      </c>
      <c r="V8" s="5">
        <v>14</v>
      </c>
      <c r="W8" s="6">
        <v>30000</v>
      </c>
      <c r="X8" s="5" t="s">
        <v>198</v>
      </c>
      <c r="Y8" s="5" t="s">
        <v>212</v>
      </c>
    </row>
    <row r="9" spans="1:38" x14ac:dyDescent="0.2">
      <c r="N9" t="s">
        <v>121</v>
      </c>
      <c r="O9" t="s">
        <v>122</v>
      </c>
      <c r="P9" s="5">
        <v>166</v>
      </c>
      <c r="Q9" s="5" t="s">
        <v>154</v>
      </c>
      <c r="R9" s="5">
        <v>48</v>
      </c>
      <c r="S9" s="5" t="s">
        <v>137</v>
      </c>
      <c r="T9" s="5" t="s">
        <v>211</v>
      </c>
      <c r="U9" s="5">
        <v>57</v>
      </c>
      <c r="V9" s="5">
        <v>18</v>
      </c>
      <c r="W9" s="6">
        <v>31000</v>
      </c>
      <c r="X9" s="5" t="s">
        <v>198</v>
      </c>
      <c r="Y9" s="5" t="s">
        <v>212</v>
      </c>
    </row>
    <row r="10" spans="1:38" x14ac:dyDescent="0.2">
      <c r="A10" s="10" t="s">
        <v>141</v>
      </c>
      <c r="B10" s="10" t="s">
        <v>142</v>
      </c>
      <c r="C10" s="11" t="s">
        <v>169</v>
      </c>
      <c r="D10" s="11" t="s">
        <v>143</v>
      </c>
      <c r="E10" s="11" t="s">
        <v>139</v>
      </c>
      <c r="F10" s="11" t="s">
        <v>156</v>
      </c>
      <c r="G10" s="11" t="s">
        <v>144</v>
      </c>
      <c r="H10" s="11" t="s">
        <v>172</v>
      </c>
      <c r="I10" s="11" t="s">
        <v>171</v>
      </c>
      <c r="J10" s="11" t="s">
        <v>173</v>
      </c>
      <c r="K10" s="11" t="s">
        <v>161</v>
      </c>
      <c r="L10" s="11" t="s">
        <v>170</v>
      </c>
      <c r="N10" t="s">
        <v>176</v>
      </c>
      <c r="O10" t="s">
        <v>94</v>
      </c>
      <c r="P10" s="5">
        <v>152</v>
      </c>
      <c r="Q10" s="5" t="s">
        <v>153</v>
      </c>
      <c r="R10" s="5">
        <v>41</v>
      </c>
      <c r="S10" s="5" t="s">
        <v>137</v>
      </c>
      <c r="T10" s="5" t="s">
        <v>214</v>
      </c>
      <c r="U10" s="5">
        <v>65</v>
      </c>
      <c r="V10" s="5">
        <v>25</v>
      </c>
      <c r="W10" s="6">
        <v>15000</v>
      </c>
      <c r="X10" s="5" t="s">
        <v>167</v>
      </c>
      <c r="Y10" s="5" t="s">
        <v>212</v>
      </c>
    </row>
    <row r="11" spans="1:38" x14ac:dyDescent="0.2">
      <c r="A11" t="s">
        <v>41</v>
      </c>
      <c r="B11" t="s">
        <v>42</v>
      </c>
      <c r="C11" s="5">
        <v>169</v>
      </c>
      <c r="D11" s="5" t="s">
        <v>150</v>
      </c>
      <c r="E11" s="5">
        <v>48</v>
      </c>
      <c r="F11" s="5" t="s">
        <v>138</v>
      </c>
      <c r="G11" s="5" t="str">
        <f>IF(E11&gt;65,"Golden",IF(E11&gt;45,"Mature",IF(E11&gt;35,"Middle",IF(E11&gt;25,"Beginner"))))</f>
        <v>Mature</v>
      </c>
      <c r="H11" s="5">
        <v>1</v>
      </c>
      <c r="I11" s="5">
        <v>1</v>
      </c>
      <c r="J11" s="6">
        <v>12000</v>
      </c>
      <c r="K11" s="5" t="str">
        <f t="shared" ref="K11:K42" si="0">VLOOKUP(J11,GrantLevel,2,TRUE)</f>
        <v>Level C+</v>
      </c>
      <c r="L11" s="5" t="str">
        <f t="shared" ref="L11:L42" si="1">IF(AND(I11&lt;10,J11&gt;=12000),"Award","None")</f>
        <v>Award</v>
      </c>
      <c r="N11" t="s">
        <v>10</v>
      </c>
      <c r="O11" t="s">
        <v>11</v>
      </c>
      <c r="P11" s="5">
        <v>106</v>
      </c>
      <c r="Q11" s="5" t="s">
        <v>151</v>
      </c>
      <c r="R11" s="5">
        <v>65</v>
      </c>
      <c r="S11" s="5" t="s">
        <v>138</v>
      </c>
      <c r="T11" s="5" t="s">
        <v>211</v>
      </c>
      <c r="U11" s="5">
        <v>67</v>
      </c>
      <c r="V11" s="5">
        <v>21</v>
      </c>
      <c r="W11" s="6">
        <v>21000</v>
      </c>
      <c r="X11" s="5" t="s">
        <v>199</v>
      </c>
      <c r="Y11" s="5" t="s">
        <v>212</v>
      </c>
      <c r="AA11" s="17"/>
      <c r="AB11" s="17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x14ac:dyDescent="0.2">
      <c r="A12" t="s">
        <v>135</v>
      </c>
      <c r="B12" t="s">
        <v>136</v>
      </c>
      <c r="C12" s="5">
        <v>129</v>
      </c>
      <c r="D12" s="5" t="s">
        <v>151</v>
      </c>
      <c r="E12" s="5">
        <v>32</v>
      </c>
      <c r="F12" s="5" t="s">
        <v>137</v>
      </c>
      <c r="G12" s="5" t="str">
        <f t="shared" ref="G12:G42" si="2">IF(E12&gt;65,"Golden",IF(E12&gt;45,"Mature",IF(E12&gt;35,"Middle",IF(E12&gt;25,"Beginner"))))</f>
        <v>Beginner</v>
      </c>
      <c r="H12" s="5">
        <v>2</v>
      </c>
      <c r="I12" s="5">
        <v>1</v>
      </c>
      <c r="J12" s="6">
        <v>6500</v>
      </c>
      <c r="K12" s="5" t="str">
        <f t="shared" si="0"/>
        <v>Level D+</v>
      </c>
      <c r="L12" s="5" t="str">
        <f t="shared" si="1"/>
        <v>None</v>
      </c>
      <c r="N12" t="s">
        <v>133</v>
      </c>
      <c r="O12" t="s">
        <v>134</v>
      </c>
      <c r="P12" s="5">
        <v>174</v>
      </c>
      <c r="Q12" s="5" t="s">
        <v>152</v>
      </c>
      <c r="R12" s="5">
        <v>44</v>
      </c>
      <c r="S12" s="5" t="s">
        <v>137</v>
      </c>
      <c r="T12" s="5" t="s">
        <v>214</v>
      </c>
      <c r="U12" s="5">
        <v>70</v>
      </c>
      <c r="V12" s="5">
        <v>27</v>
      </c>
      <c r="W12" s="6">
        <v>9500</v>
      </c>
      <c r="X12" s="5" t="s">
        <v>166</v>
      </c>
      <c r="Y12" s="5" t="s">
        <v>212</v>
      </c>
      <c r="AC12" s="5"/>
      <c r="AD12" s="5"/>
      <c r="AE12" s="5"/>
      <c r="AF12" s="5"/>
      <c r="AG12" s="5"/>
      <c r="AH12" s="5"/>
      <c r="AI12" s="5"/>
      <c r="AJ12" s="6"/>
      <c r="AK12" s="5"/>
      <c r="AL12" s="5"/>
    </row>
    <row r="13" spans="1:38" x14ac:dyDescent="0.2">
      <c r="A13" t="s">
        <v>65</v>
      </c>
      <c r="B13" t="s">
        <v>66</v>
      </c>
      <c r="C13" s="5">
        <v>135</v>
      </c>
      <c r="D13" s="5" t="s">
        <v>151</v>
      </c>
      <c r="E13" s="5">
        <v>29</v>
      </c>
      <c r="F13" s="5" t="s">
        <v>138</v>
      </c>
      <c r="G13" s="5" t="str">
        <f t="shared" si="2"/>
        <v>Beginner</v>
      </c>
      <c r="H13" s="5">
        <v>3</v>
      </c>
      <c r="I13" s="5">
        <v>2</v>
      </c>
      <c r="J13" s="6">
        <v>3000</v>
      </c>
      <c r="K13" s="5" t="str">
        <f t="shared" si="0"/>
        <v>Level E+</v>
      </c>
      <c r="L13" s="5" t="str">
        <f t="shared" si="1"/>
        <v>None</v>
      </c>
      <c r="N13" t="s">
        <v>39</v>
      </c>
      <c r="O13" t="s">
        <v>40</v>
      </c>
      <c r="P13" s="5">
        <v>121</v>
      </c>
      <c r="Q13" s="5" t="s">
        <v>155</v>
      </c>
      <c r="R13" s="5">
        <v>41</v>
      </c>
      <c r="S13" s="5" t="s">
        <v>138</v>
      </c>
      <c r="T13" s="5" t="s">
        <v>214</v>
      </c>
      <c r="U13" s="5">
        <v>73</v>
      </c>
      <c r="V13" s="5">
        <v>29</v>
      </c>
      <c r="W13" s="6">
        <v>22000</v>
      </c>
      <c r="X13" s="5" t="s">
        <v>199</v>
      </c>
      <c r="Y13" s="5" t="s">
        <v>212</v>
      </c>
      <c r="AC13" s="5"/>
      <c r="AD13" s="5"/>
      <c r="AE13" s="5"/>
      <c r="AF13" s="5"/>
      <c r="AG13" s="5"/>
      <c r="AH13" s="5"/>
      <c r="AI13" s="5"/>
      <c r="AJ13" s="6"/>
      <c r="AK13" s="5"/>
      <c r="AL13" s="5"/>
    </row>
    <row r="14" spans="1:38" x14ac:dyDescent="0.2">
      <c r="A14" t="s">
        <v>49</v>
      </c>
      <c r="B14" t="s">
        <v>50</v>
      </c>
      <c r="C14" s="5">
        <v>126</v>
      </c>
      <c r="D14" s="5" t="s">
        <v>155</v>
      </c>
      <c r="E14" s="5">
        <v>31</v>
      </c>
      <c r="F14" s="5" t="s">
        <v>138</v>
      </c>
      <c r="G14" s="5" t="str">
        <f t="shared" si="2"/>
        <v>Beginner</v>
      </c>
      <c r="H14" s="5">
        <v>4</v>
      </c>
      <c r="I14" s="5">
        <v>3</v>
      </c>
      <c r="J14" s="6">
        <v>14000</v>
      </c>
      <c r="K14" s="5" t="str">
        <f t="shared" si="0"/>
        <v>Level C+</v>
      </c>
      <c r="L14" s="5" t="str">
        <f t="shared" si="1"/>
        <v>Award</v>
      </c>
      <c r="P14" s="5"/>
      <c r="Q14" s="5"/>
      <c r="R14" s="5"/>
      <c r="S14" s="5"/>
      <c r="T14" s="5"/>
      <c r="U14" s="5"/>
      <c r="V14" s="5"/>
      <c r="W14" s="6"/>
      <c r="X14" s="5"/>
      <c r="Y14" s="5"/>
      <c r="AC14" s="5"/>
      <c r="AD14" s="5"/>
      <c r="AE14" s="5"/>
      <c r="AF14" s="5"/>
      <c r="AG14" s="5"/>
      <c r="AH14" s="5"/>
      <c r="AI14" s="5"/>
      <c r="AJ14" s="6"/>
      <c r="AK14" s="5"/>
      <c r="AL14" s="5"/>
    </row>
    <row r="15" spans="1:38" x14ac:dyDescent="0.2">
      <c r="A15" t="s">
        <v>6</v>
      </c>
      <c r="B15" t="s">
        <v>70</v>
      </c>
      <c r="C15" s="5">
        <v>138</v>
      </c>
      <c r="D15" s="5" t="s">
        <v>152</v>
      </c>
      <c r="E15" s="5">
        <v>41</v>
      </c>
      <c r="F15" s="5" t="s">
        <v>138</v>
      </c>
      <c r="G15" s="5" t="str">
        <f t="shared" si="2"/>
        <v>Middle</v>
      </c>
      <c r="H15" s="5">
        <v>5</v>
      </c>
      <c r="I15" s="5">
        <v>1</v>
      </c>
      <c r="J15" s="6">
        <v>15000</v>
      </c>
      <c r="K15" s="5" t="str">
        <f t="shared" si="0"/>
        <v>Level B</v>
      </c>
      <c r="L15" s="5" t="str">
        <f t="shared" si="1"/>
        <v>Award</v>
      </c>
      <c r="N15" s="10" t="s">
        <v>141</v>
      </c>
      <c r="O15" s="10" t="s">
        <v>142</v>
      </c>
      <c r="P15" s="11" t="s">
        <v>169</v>
      </c>
      <c r="Q15" s="11" t="s">
        <v>143</v>
      </c>
      <c r="R15" s="11" t="s">
        <v>139</v>
      </c>
      <c r="S15" s="11" t="s">
        <v>156</v>
      </c>
      <c r="T15" s="11" t="s">
        <v>144</v>
      </c>
      <c r="U15" s="11" t="s">
        <v>172</v>
      </c>
      <c r="V15" s="11" t="s">
        <v>171</v>
      </c>
      <c r="W15" s="11" t="s">
        <v>173</v>
      </c>
      <c r="X15" s="11" t="s">
        <v>161</v>
      </c>
      <c r="Y15" s="11" t="s">
        <v>170</v>
      </c>
      <c r="AC15" s="5"/>
      <c r="AD15" s="5"/>
      <c r="AE15" s="5"/>
      <c r="AF15" s="5"/>
      <c r="AG15" s="5"/>
      <c r="AH15" s="5"/>
      <c r="AI15" s="5"/>
      <c r="AJ15" s="6"/>
      <c r="AK15" s="5"/>
      <c r="AL15" s="5"/>
    </row>
    <row r="16" spans="1:38" x14ac:dyDescent="0.2">
      <c r="A16" t="s">
        <v>67</v>
      </c>
      <c r="B16" t="s">
        <v>68</v>
      </c>
      <c r="C16" s="5">
        <v>136</v>
      </c>
      <c r="D16" s="5" t="s">
        <v>151</v>
      </c>
      <c r="E16" s="5">
        <v>42</v>
      </c>
      <c r="F16" s="5" t="s">
        <v>138</v>
      </c>
      <c r="G16" s="5" t="str">
        <f t="shared" si="2"/>
        <v>Middle</v>
      </c>
      <c r="H16" s="5">
        <v>6</v>
      </c>
      <c r="I16" s="5">
        <v>2</v>
      </c>
      <c r="J16" s="6">
        <v>25000</v>
      </c>
      <c r="K16" s="5" t="str">
        <f t="shared" si="0"/>
        <v>Level B+</v>
      </c>
      <c r="L16" s="5" t="str">
        <f t="shared" si="1"/>
        <v>Award</v>
      </c>
      <c r="N16" t="s">
        <v>53</v>
      </c>
      <c r="O16" t="s">
        <v>54</v>
      </c>
      <c r="P16" s="5">
        <v>128</v>
      </c>
      <c r="Q16" s="5" t="s">
        <v>151</v>
      </c>
      <c r="R16" s="5">
        <v>55</v>
      </c>
      <c r="S16" s="5" t="s">
        <v>137</v>
      </c>
      <c r="T16" s="5" t="s">
        <v>211</v>
      </c>
      <c r="U16" s="5">
        <v>51</v>
      </c>
      <c r="V16" s="5">
        <v>14</v>
      </c>
      <c r="W16" s="6">
        <v>30000</v>
      </c>
      <c r="X16" s="5" t="s">
        <v>198</v>
      </c>
      <c r="Y16" s="5" t="s">
        <v>212</v>
      </c>
      <c r="AC16" s="5"/>
      <c r="AD16" s="5"/>
      <c r="AE16" s="5"/>
      <c r="AF16" s="5"/>
      <c r="AG16" s="5"/>
      <c r="AH16" s="5"/>
      <c r="AI16" s="5"/>
      <c r="AJ16" s="6"/>
      <c r="AK16" s="5"/>
      <c r="AL16" s="5"/>
    </row>
    <row r="17" spans="1:38" x14ac:dyDescent="0.2">
      <c r="A17" t="s">
        <v>84</v>
      </c>
      <c r="B17" t="s">
        <v>85</v>
      </c>
      <c r="C17" s="5">
        <v>146</v>
      </c>
      <c r="D17" s="5" t="s">
        <v>152</v>
      </c>
      <c r="E17" s="5">
        <v>45</v>
      </c>
      <c r="F17" s="5" t="s">
        <v>138</v>
      </c>
      <c r="G17" s="5" t="str">
        <f t="shared" si="2"/>
        <v>Middle</v>
      </c>
      <c r="H17" s="5">
        <v>7</v>
      </c>
      <c r="I17" s="5">
        <v>3</v>
      </c>
      <c r="J17" s="6">
        <v>6500</v>
      </c>
      <c r="K17" s="5" t="str">
        <f t="shared" si="0"/>
        <v>Level D+</v>
      </c>
      <c r="L17" s="5" t="str">
        <f t="shared" si="1"/>
        <v>None</v>
      </c>
      <c r="P17" s="5"/>
      <c r="Q17" s="5"/>
      <c r="R17" s="5"/>
      <c r="S17" s="5"/>
      <c r="T17" s="5"/>
      <c r="U17" s="5"/>
      <c r="V17" s="5"/>
      <c r="W17" s="6"/>
      <c r="X17" s="5"/>
      <c r="Y17" s="5"/>
      <c r="AC17" s="5"/>
      <c r="AD17" s="5"/>
      <c r="AE17" s="5"/>
      <c r="AF17" s="5"/>
      <c r="AG17" s="5"/>
      <c r="AH17" s="5"/>
      <c r="AI17" s="5"/>
      <c r="AJ17" s="6"/>
      <c r="AK17" s="5"/>
      <c r="AL17" s="5"/>
    </row>
    <row r="18" spans="1:38" x14ac:dyDescent="0.2">
      <c r="A18" t="s">
        <v>71</v>
      </c>
      <c r="B18" t="s">
        <v>72</v>
      </c>
      <c r="C18" s="5">
        <v>139</v>
      </c>
      <c r="D18" s="5" t="s">
        <v>152</v>
      </c>
      <c r="E18" s="5">
        <v>42</v>
      </c>
      <c r="F18" s="5" t="s">
        <v>137</v>
      </c>
      <c r="G18" s="5" t="str">
        <f t="shared" si="2"/>
        <v>Middle</v>
      </c>
      <c r="H18" s="5">
        <v>8</v>
      </c>
      <c r="I18" s="5">
        <v>4</v>
      </c>
      <c r="J18" s="6">
        <v>8900</v>
      </c>
      <c r="K18" s="5" t="str">
        <f t="shared" si="0"/>
        <v>Level C</v>
      </c>
      <c r="L18" s="5" t="str">
        <f t="shared" si="1"/>
        <v>None</v>
      </c>
      <c r="P18" s="5"/>
      <c r="Q18" s="5"/>
      <c r="R18" s="5"/>
      <c r="S18" s="5"/>
      <c r="T18" s="5"/>
      <c r="U18" s="5"/>
      <c r="V18" s="5"/>
      <c r="W18" s="6"/>
      <c r="X18" s="5"/>
      <c r="Y18" s="5"/>
      <c r="AC18" s="5"/>
      <c r="AD18" s="5"/>
      <c r="AE18" s="5"/>
      <c r="AF18" s="5"/>
      <c r="AG18" s="5"/>
      <c r="AH18" s="5"/>
      <c r="AI18" s="5"/>
      <c r="AJ18" s="6"/>
      <c r="AK18" s="5"/>
      <c r="AL18" s="5"/>
    </row>
    <row r="19" spans="1:38" x14ac:dyDescent="0.2">
      <c r="A19" t="s">
        <v>63</v>
      </c>
      <c r="B19" t="s">
        <v>64</v>
      </c>
      <c r="C19" s="5">
        <v>134</v>
      </c>
      <c r="D19" s="5" t="s">
        <v>151</v>
      </c>
      <c r="E19" s="5">
        <v>28</v>
      </c>
      <c r="F19" s="5" t="s">
        <v>138</v>
      </c>
      <c r="G19" s="5" t="str">
        <f t="shared" si="2"/>
        <v>Beginner</v>
      </c>
      <c r="H19" s="5">
        <v>9</v>
      </c>
      <c r="I19" s="5">
        <v>4</v>
      </c>
      <c r="J19" s="6">
        <v>5100</v>
      </c>
      <c r="K19" s="5" t="str">
        <f t="shared" si="0"/>
        <v>Level D</v>
      </c>
      <c r="L19" s="5" t="str">
        <f t="shared" si="1"/>
        <v>None</v>
      </c>
      <c r="P19" s="5"/>
      <c r="Q19" s="5"/>
      <c r="R19" s="5"/>
      <c r="S19" s="5"/>
      <c r="T19" s="5"/>
      <c r="U19" s="5"/>
      <c r="V19" s="5"/>
      <c r="W19" s="6"/>
      <c r="X19" s="5"/>
      <c r="Y19" s="5"/>
      <c r="AC19" s="5"/>
      <c r="AD19" s="5"/>
      <c r="AE19" s="5"/>
      <c r="AF19" s="5"/>
      <c r="AG19" s="5"/>
      <c r="AH19" s="5"/>
      <c r="AI19" s="5"/>
      <c r="AJ19" s="6"/>
      <c r="AK19" s="5"/>
      <c r="AL19" s="5"/>
    </row>
    <row r="20" spans="1:38" x14ac:dyDescent="0.2">
      <c r="A20" t="s">
        <v>148</v>
      </c>
      <c r="B20" t="s">
        <v>149</v>
      </c>
      <c r="C20" s="5">
        <v>175</v>
      </c>
      <c r="D20" s="5" t="s">
        <v>152</v>
      </c>
      <c r="E20" s="5">
        <v>42</v>
      </c>
      <c r="F20" s="5" t="s">
        <v>137</v>
      </c>
      <c r="G20" s="5" t="str">
        <f t="shared" si="2"/>
        <v>Middle</v>
      </c>
      <c r="H20" s="5">
        <v>10</v>
      </c>
      <c r="I20" s="5">
        <v>5</v>
      </c>
      <c r="J20" s="6">
        <v>4800</v>
      </c>
      <c r="K20" s="5" t="str">
        <f t="shared" si="0"/>
        <v>Level D</v>
      </c>
      <c r="L20" s="5" t="str">
        <f t="shared" si="1"/>
        <v>None</v>
      </c>
      <c r="P20" s="5"/>
      <c r="Q20" s="5"/>
      <c r="R20" s="5"/>
      <c r="S20" s="5"/>
      <c r="T20" s="5"/>
      <c r="U20" s="5"/>
      <c r="V20" s="5"/>
      <c r="W20" s="6"/>
      <c r="X20" s="5"/>
      <c r="Y20" s="5"/>
      <c r="AC20" s="5"/>
      <c r="AD20" s="5"/>
      <c r="AE20" s="5"/>
      <c r="AF20" s="5"/>
      <c r="AG20" s="5"/>
      <c r="AH20" s="5"/>
      <c r="AI20" s="5"/>
      <c r="AJ20" s="6"/>
      <c r="AK20" s="5"/>
      <c r="AL20" s="5"/>
    </row>
    <row r="21" spans="1:38" x14ac:dyDescent="0.2">
      <c r="A21" t="s">
        <v>55</v>
      </c>
      <c r="B21" t="s">
        <v>56</v>
      </c>
      <c r="C21" s="5">
        <v>122</v>
      </c>
      <c r="D21" s="5" t="s">
        <v>155</v>
      </c>
      <c r="E21" s="5">
        <v>41</v>
      </c>
      <c r="F21" s="5" t="s">
        <v>138</v>
      </c>
      <c r="G21" s="5" t="str">
        <f t="shared" si="2"/>
        <v>Middle</v>
      </c>
      <c r="H21" s="5">
        <v>11</v>
      </c>
      <c r="I21" s="5">
        <v>6</v>
      </c>
      <c r="J21" s="6">
        <v>2000</v>
      </c>
      <c r="K21" s="5" t="str">
        <f t="shared" si="0"/>
        <v>Level E+</v>
      </c>
      <c r="L21" s="5" t="str">
        <f t="shared" si="1"/>
        <v>None</v>
      </c>
      <c r="P21" s="5"/>
      <c r="Q21" s="5"/>
      <c r="R21" s="5"/>
      <c r="S21" s="5"/>
      <c r="T21" s="5"/>
      <c r="U21" s="5"/>
      <c r="V21" s="5"/>
      <c r="W21" s="6"/>
      <c r="X21" s="5"/>
      <c r="Y21" s="5"/>
      <c r="AC21" s="5"/>
      <c r="AD21" s="5"/>
      <c r="AE21" s="5"/>
      <c r="AF21" s="5"/>
      <c r="AG21" s="5"/>
      <c r="AH21" s="5"/>
      <c r="AI21" s="5"/>
      <c r="AJ21" s="6"/>
      <c r="AK21" s="5"/>
      <c r="AL21" s="5"/>
    </row>
    <row r="22" spans="1:38" x14ac:dyDescent="0.2">
      <c r="A22" t="s">
        <v>73</v>
      </c>
      <c r="B22" t="s">
        <v>74</v>
      </c>
      <c r="C22" s="5">
        <v>140</v>
      </c>
      <c r="D22" s="5" t="s">
        <v>152</v>
      </c>
      <c r="E22" s="5">
        <v>64</v>
      </c>
      <c r="F22" s="5" t="s">
        <v>137</v>
      </c>
      <c r="G22" s="5" t="str">
        <f t="shared" si="2"/>
        <v>Mature</v>
      </c>
      <c r="H22" s="5">
        <v>12</v>
      </c>
      <c r="I22" s="5">
        <v>2</v>
      </c>
      <c r="J22" s="6">
        <v>1500</v>
      </c>
      <c r="K22" s="5" t="str">
        <f t="shared" si="0"/>
        <v>Level E</v>
      </c>
      <c r="L22" s="5" t="str">
        <f t="shared" si="1"/>
        <v>None</v>
      </c>
      <c r="P22" s="5"/>
      <c r="Q22" s="5"/>
      <c r="R22" s="5"/>
      <c r="S22" s="5"/>
      <c r="T22" s="5"/>
      <c r="U22" s="5"/>
      <c r="V22" s="5"/>
      <c r="W22" s="6"/>
      <c r="X22" s="5"/>
      <c r="Y22" s="5"/>
      <c r="AC22" s="5"/>
      <c r="AD22" s="5"/>
      <c r="AE22" s="5"/>
      <c r="AF22" s="5"/>
      <c r="AG22" s="5"/>
      <c r="AH22" s="5"/>
      <c r="AI22" s="5"/>
      <c r="AJ22" s="6"/>
      <c r="AK22" s="5"/>
      <c r="AL22" s="5"/>
    </row>
    <row r="23" spans="1:38" x14ac:dyDescent="0.2">
      <c r="A23" t="s">
        <v>75</v>
      </c>
      <c r="B23" t="s">
        <v>76</v>
      </c>
      <c r="C23" s="5">
        <v>141</v>
      </c>
      <c r="D23" s="5" t="s">
        <v>152</v>
      </c>
      <c r="E23" s="5">
        <v>34</v>
      </c>
      <c r="F23" s="5" t="s">
        <v>137</v>
      </c>
      <c r="G23" s="5" t="str">
        <f t="shared" si="2"/>
        <v>Beginner</v>
      </c>
      <c r="H23" s="5">
        <v>13</v>
      </c>
      <c r="I23" s="5">
        <v>5</v>
      </c>
      <c r="J23" s="6">
        <v>1000</v>
      </c>
      <c r="K23" s="5" t="str">
        <f t="shared" si="0"/>
        <v>Level E</v>
      </c>
      <c r="L23" s="5" t="str">
        <f t="shared" si="1"/>
        <v>None</v>
      </c>
      <c r="P23" s="5"/>
      <c r="Q23" s="5"/>
      <c r="R23" s="5"/>
      <c r="S23" s="5"/>
      <c r="T23" s="5"/>
      <c r="U23" s="5"/>
      <c r="V23" s="5"/>
      <c r="W23" s="6"/>
      <c r="X23" s="5"/>
      <c r="Y23" s="5"/>
      <c r="AC23" s="5"/>
      <c r="AD23" s="5"/>
      <c r="AE23" s="5"/>
      <c r="AF23" s="5"/>
      <c r="AG23" s="5"/>
      <c r="AH23" s="5"/>
      <c r="AI23" s="5"/>
      <c r="AJ23" s="6"/>
      <c r="AK23" s="5"/>
      <c r="AL23" s="5"/>
    </row>
    <row r="24" spans="1:38" x14ac:dyDescent="0.2">
      <c r="A24" t="s">
        <v>93</v>
      </c>
      <c r="B24" t="s">
        <v>11</v>
      </c>
      <c r="C24" s="5">
        <v>151</v>
      </c>
      <c r="D24" s="5" t="s">
        <v>153</v>
      </c>
      <c r="E24" s="5">
        <v>65</v>
      </c>
      <c r="F24" s="5" t="s">
        <v>138</v>
      </c>
      <c r="G24" s="5" t="str">
        <f t="shared" si="2"/>
        <v>Mature</v>
      </c>
      <c r="H24" s="5">
        <v>14</v>
      </c>
      <c r="I24" s="5">
        <v>3</v>
      </c>
      <c r="J24" s="6">
        <v>1000</v>
      </c>
      <c r="K24" s="5" t="str">
        <f t="shared" si="0"/>
        <v>Level E</v>
      </c>
      <c r="L24" s="5" t="str">
        <f t="shared" si="1"/>
        <v>None</v>
      </c>
    </row>
    <row r="25" spans="1:38" x14ac:dyDescent="0.2">
      <c r="A25" t="s">
        <v>59</v>
      </c>
      <c r="B25" t="s">
        <v>60</v>
      </c>
      <c r="C25" s="5">
        <v>132</v>
      </c>
      <c r="D25" s="5" t="s">
        <v>151</v>
      </c>
      <c r="E25" s="5">
        <v>55</v>
      </c>
      <c r="F25" s="5" t="s">
        <v>137</v>
      </c>
      <c r="G25" s="5" t="str">
        <f t="shared" si="2"/>
        <v>Mature</v>
      </c>
      <c r="H25" s="5">
        <v>15</v>
      </c>
      <c r="I25" s="5">
        <v>4</v>
      </c>
      <c r="J25" s="6">
        <v>1000</v>
      </c>
      <c r="K25" s="5" t="str">
        <f t="shared" si="0"/>
        <v>Level E</v>
      </c>
      <c r="L25" s="5" t="str">
        <f t="shared" si="1"/>
        <v>None</v>
      </c>
    </row>
    <row r="26" spans="1:38" x14ac:dyDescent="0.2">
      <c r="A26" t="s">
        <v>29</v>
      </c>
      <c r="B26" t="s">
        <v>30</v>
      </c>
      <c r="C26" s="5">
        <v>116</v>
      </c>
      <c r="D26" s="5" t="s">
        <v>154</v>
      </c>
      <c r="E26" s="5">
        <v>48</v>
      </c>
      <c r="F26" s="5" t="s">
        <v>138</v>
      </c>
      <c r="G26" s="5" t="str">
        <f t="shared" si="2"/>
        <v>Mature</v>
      </c>
      <c r="H26" s="5">
        <v>16</v>
      </c>
      <c r="I26" s="5">
        <v>5</v>
      </c>
      <c r="J26" s="6">
        <v>2000</v>
      </c>
      <c r="K26" s="5" t="str">
        <f t="shared" si="0"/>
        <v>Level E+</v>
      </c>
      <c r="L26" s="5" t="str">
        <f t="shared" si="1"/>
        <v>None</v>
      </c>
    </row>
    <row r="27" spans="1:38" x14ac:dyDescent="0.2">
      <c r="A27" t="s">
        <v>88</v>
      </c>
      <c r="B27" t="s">
        <v>130</v>
      </c>
      <c r="C27" s="5">
        <v>172</v>
      </c>
      <c r="D27" s="5" t="s">
        <v>151</v>
      </c>
      <c r="E27" s="5">
        <v>52</v>
      </c>
      <c r="F27" s="5" t="s">
        <v>138</v>
      </c>
      <c r="G27" s="5" t="str">
        <f t="shared" si="2"/>
        <v>Mature</v>
      </c>
      <c r="H27" s="5">
        <v>17</v>
      </c>
      <c r="I27" s="5">
        <v>6</v>
      </c>
      <c r="J27" s="6">
        <v>3000</v>
      </c>
      <c r="K27" s="5" t="str">
        <f t="shared" si="0"/>
        <v>Level E+</v>
      </c>
      <c r="L27" s="5" t="str">
        <f t="shared" si="1"/>
        <v>None</v>
      </c>
    </row>
    <row r="28" spans="1:38" x14ac:dyDescent="0.2">
      <c r="A28" t="s">
        <v>16</v>
      </c>
      <c r="B28" t="s">
        <v>17</v>
      </c>
      <c r="C28" s="5">
        <v>109</v>
      </c>
      <c r="D28" s="5" t="s">
        <v>152</v>
      </c>
      <c r="E28" s="5">
        <v>52</v>
      </c>
      <c r="F28" s="5" t="s">
        <v>137</v>
      </c>
      <c r="G28" s="5" t="str">
        <f t="shared" si="2"/>
        <v>Mature</v>
      </c>
      <c r="H28" s="5">
        <v>18</v>
      </c>
      <c r="I28" s="5">
        <v>7</v>
      </c>
      <c r="J28" s="6">
        <v>2500</v>
      </c>
      <c r="K28" s="5" t="str">
        <f t="shared" si="0"/>
        <v>Level E+</v>
      </c>
      <c r="L28" s="5" t="str">
        <f t="shared" si="1"/>
        <v>None</v>
      </c>
    </row>
    <row r="29" spans="1:38" x14ac:dyDescent="0.2">
      <c r="A29" t="s">
        <v>8</v>
      </c>
      <c r="B29" t="s">
        <v>24</v>
      </c>
      <c r="C29" s="5">
        <v>113</v>
      </c>
      <c r="D29" s="5" t="s">
        <v>152</v>
      </c>
      <c r="E29" s="5">
        <v>43</v>
      </c>
      <c r="F29" s="5" t="s">
        <v>137</v>
      </c>
      <c r="G29" s="5" t="str">
        <f t="shared" si="2"/>
        <v>Middle</v>
      </c>
      <c r="H29" s="5">
        <v>19</v>
      </c>
      <c r="I29" s="5">
        <v>8</v>
      </c>
      <c r="J29" s="6">
        <v>6200</v>
      </c>
      <c r="K29" s="5" t="str">
        <f t="shared" si="0"/>
        <v>Level D+</v>
      </c>
      <c r="L29" s="5" t="str">
        <f t="shared" si="1"/>
        <v>None</v>
      </c>
    </row>
    <row r="30" spans="1:38" x14ac:dyDescent="0.2">
      <c r="A30" t="s">
        <v>95</v>
      </c>
      <c r="B30" t="s">
        <v>96</v>
      </c>
      <c r="C30" s="5">
        <v>153</v>
      </c>
      <c r="D30" s="5" t="s">
        <v>153</v>
      </c>
      <c r="E30" s="5">
        <v>28</v>
      </c>
      <c r="F30" s="5" t="s">
        <v>137</v>
      </c>
      <c r="G30" s="5" t="str">
        <f t="shared" si="2"/>
        <v>Beginner</v>
      </c>
      <c r="H30" s="5">
        <v>20</v>
      </c>
      <c r="I30" s="5">
        <v>6</v>
      </c>
      <c r="J30" s="6">
        <v>3250</v>
      </c>
      <c r="K30" s="5" t="str">
        <f t="shared" si="0"/>
        <v>Level E+</v>
      </c>
      <c r="L30" s="5" t="str">
        <f t="shared" si="1"/>
        <v>None</v>
      </c>
    </row>
    <row r="31" spans="1:38" x14ac:dyDescent="0.2">
      <c r="A31" t="s">
        <v>77</v>
      </c>
      <c r="B31" t="s">
        <v>78</v>
      </c>
      <c r="C31" s="5">
        <v>142</v>
      </c>
      <c r="D31" s="5" t="s">
        <v>152</v>
      </c>
      <c r="E31" s="5">
        <v>43</v>
      </c>
      <c r="F31" s="5" t="s">
        <v>138</v>
      </c>
      <c r="G31" s="5" t="str">
        <f t="shared" si="2"/>
        <v>Middle</v>
      </c>
      <c r="H31" s="5">
        <v>21</v>
      </c>
      <c r="I31" s="5">
        <v>9</v>
      </c>
      <c r="J31" s="6">
        <v>11000</v>
      </c>
      <c r="K31" s="5" t="str">
        <f t="shared" si="0"/>
        <v>Level C</v>
      </c>
      <c r="L31" s="5" t="str">
        <f t="shared" si="1"/>
        <v>None</v>
      </c>
    </row>
    <row r="32" spans="1:38" ht="15.75" customHeight="1" x14ac:dyDescent="0.2">
      <c r="A32" t="s">
        <v>18</v>
      </c>
      <c r="B32" t="s">
        <v>19</v>
      </c>
      <c r="C32" s="5">
        <v>110</v>
      </c>
      <c r="D32" s="5" t="s">
        <v>152</v>
      </c>
      <c r="E32" s="5">
        <v>41</v>
      </c>
      <c r="F32" s="5" t="s">
        <v>138</v>
      </c>
      <c r="G32" s="5" t="str">
        <f t="shared" si="2"/>
        <v>Middle</v>
      </c>
      <c r="H32" s="5">
        <v>22</v>
      </c>
      <c r="I32" s="5">
        <v>10</v>
      </c>
      <c r="J32" s="6">
        <v>3600</v>
      </c>
      <c r="K32" s="5" t="str">
        <f t="shared" si="0"/>
        <v>Level E+</v>
      </c>
      <c r="L32" s="5" t="str">
        <f t="shared" si="1"/>
        <v>None</v>
      </c>
    </row>
    <row r="33" spans="1:12" x14ac:dyDescent="0.2">
      <c r="A33" t="s">
        <v>22</v>
      </c>
      <c r="B33" t="s">
        <v>23</v>
      </c>
      <c r="C33" s="5">
        <v>112</v>
      </c>
      <c r="D33" s="5" t="s">
        <v>152</v>
      </c>
      <c r="E33" s="5">
        <v>37</v>
      </c>
      <c r="F33" s="5" t="s">
        <v>137</v>
      </c>
      <c r="G33" s="5" t="str">
        <f t="shared" si="2"/>
        <v>Middle</v>
      </c>
      <c r="H33" s="5">
        <v>23</v>
      </c>
      <c r="I33" s="5">
        <v>11</v>
      </c>
      <c r="J33" s="6">
        <v>5200</v>
      </c>
      <c r="K33" s="5" t="str">
        <f t="shared" si="0"/>
        <v>Level D</v>
      </c>
      <c r="L33" s="5" t="str">
        <f t="shared" si="1"/>
        <v>None</v>
      </c>
    </row>
    <row r="34" spans="1:12" x14ac:dyDescent="0.2">
      <c r="A34" t="s">
        <v>2</v>
      </c>
      <c r="B34" t="s">
        <v>3</v>
      </c>
      <c r="C34" s="5">
        <v>102</v>
      </c>
      <c r="D34" s="5" t="s">
        <v>151</v>
      </c>
      <c r="E34" s="5">
        <v>33</v>
      </c>
      <c r="F34" s="5" t="s">
        <v>137</v>
      </c>
      <c r="G34" s="5" t="str">
        <f t="shared" si="2"/>
        <v>Beginner</v>
      </c>
      <c r="H34" s="5">
        <v>24</v>
      </c>
      <c r="I34" s="5">
        <v>7</v>
      </c>
      <c r="J34" s="6">
        <v>1000</v>
      </c>
      <c r="K34" s="5" t="str">
        <f t="shared" si="0"/>
        <v>Level E</v>
      </c>
      <c r="L34" s="5" t="str">
        <f t="shared" si="1"/>
        <v>None</v>
      </c>
    </row>
    <row r="35" spans="1:12" x14ac:dyDescent="0.2">
      <c r="A35" t="s">
        <v>79</v>
      </c>
      <c r="B35" t="s">
        <v>80</v>
      </c>
      <c r="C35" s="5">
        <v>143</v>
      </c>
      <c r="D35" s="5" t="s">
        <v>152</v>
      </c>
      <c r="E35" s="5">
        <v>28</v>
      </c>
      <c r="F35" s="5" t="s">
        <v>138</v>
      </c>
      <c r="G35" s="5" t="str">
        <f t="shared" si="2"/>
        <v>Beginner</v>
      </c>
      <c r="H35" s="5">
        <v>25</v>
      </c>
      <c r="I35" s="5">
        <v>8</v>
      </c>
      <c r="J35" s="6">
        <v>1000</v>
      </c>
      <c r="K35" s="5" t="str">
        <f t="shared" si="0"/>
        <v>Level E</v>
      </c>
      <c r="L35" s="5" t="str">
        <f t="shared" si="1"/>
        <v>None</v>
      </c>
    </row>
    <row r="36" spans="1:12" x14ac:dyDescent="0.2">
      <c r="A36" t="s">
        <v>97</v>
      </c>
      <c r="B36" t="s">
        <v>98</v>
      </c>
      <c r="C36" s="5">
        <v>154</v>
      </c>
      <c r="D36" s="5" t="s">
        <v>157</v>
      </c>
      <c r="E36" s="5">
        <v>46</v>
      </c>
      <c r="F36" s="5" t="s">
        <v>137</v>
      </c>
      <c r="G36" s="5" t="str">
        <f t="shared" si="2"/>
        <v>Mature</v>
      </c>
      <c r="H36" s="5">
        <v>26</v>
      </c>
      <c r="I36" s="5">
        <v>8</v>
      </c>
      <c r="J36" s="6">
        <v>1000</v>
      </c>
      <c r="K36" s="5" t="str">
        <f t="shared" si="0"/>
        <v>Level E</v>
      </c>
      <c r="L36" s="5" t="str">
        <f t="shared" si="1"/>
        <v>None</v>
      </c>
    </row>
    <row r="37" spans="1:12" x14ac:dyDescent="0.2">
      <c r="A37" t="s">
        <v>43</v>
      </c>
      <c r="B37" t="s">
        <v>44</v>
      </c>
      <c r="C37" s="5">
        <v>123</v>
      </c>
      <c r="D37" s="5" t="s">
        <v>155</v>
      </c>
      <c r="E37" s="5">
        <v>34</v>
      </c>
      <c r="F37" s="5" t="s">
        <v>137</v>
      </c>
      <c r="G37" s="5" t="str">
        <f t="shared" si="2"/>
        <v>Beginner</v>
      </c>
      <c r="H37" s="5">
        <v>27</v>
      </c>
      <c r="I37" s="5">
        <v>9</v>
      </c>
      <c r="J37" s="6">
        <v>3200</v>
      </c>
      <c r="K37" s="5" t="str">
        <f t="shared" si="0"/>
        <v>Level E+</v>
      </c>
      <c r="L37" s="5" t="str">
        <f t="shared" si="1"/>
        <v>None</v>
      </c>
    </row>
    <row r="38" spans="1:12" x14ac:dyDescent="0.2">
      <c r="A38" t="s">
        <v>99</v>
      </c>
      <c r="B38" t="s">
        <v>100</v>
      </c>
      <c r="C38" s="5">
        <v>155</v>
      </c>
      <c r="D38" s="5" t="s">
        <v>157</v>
      </c>
      <c r="E38" s="5">
        <v>34</v>
      </c>
      <c r="F38" s="5" t="s">
        <v>138</v>
      </c>
      <c r="G38" s="5" t="str">
        <f t="shared" si="2"/>
        <v>Beginner</v>
      </c>
      <c r="H38" s="5">
        <v>28</v>
      </c>
      <c r="I38" s="5">
        <v>10</v>
      </c>
      <c r="J38" s="6">
        <v>2500</v>
      </c>
      <c r="K38" s="5" t="str">
        <f t="shared" si="0"/>
        <v>Level E+</v>
      </c>
      <c r="L38" s="5" t="str">
        <f t="shared" si="1"/>
        <v>None</v>
      </c>
    </row>
    <row r="39" spans="1:12" x14ac:dyDescent="0.2">
      <c r="A39" t="s">
        <v>101</v>
      </c>
      <c r="B39" t="s">
        <v>102</v>
      </c>
      <c r="C39" s="5">
        <v>156</v>
      </c>
      <c r="D39" s="5" t="s">
        <v>151</v>
      </c>
      <c r="E39" s="5">
        <v>30</v>
      </c>
      <c r="F39" s="5" t="s">
        <v>137</v>
      </c>
      <c r="G39" s="5" t="str">
        <f t="shared" si="2"/>
        <v>Beginner</v>
      </c>
      <c r="H39" s="5">
        <v>29</v>
      </c>
      <c r="I39" s="5">
        <v>11</v>
      </c>
      <c r="J39" s="6">
        <v>8500</v>
      </c>
      <c r="K39" s="5" t="str">
        <f t="shared" si="0"/>
        <v>Level C</v>
      </c>
      <c r="L39" s="5" t="str">
        <f t="shared" si="1"/>
        <v>None</v>
      </c>
    </row>
    <row r="40" spans="1:12" x14ac:dyDescent="0.2">
      <c r="A40" t="s">
        <v>103</v>
      </c>
      <c r="B40" t="s">
        <v>104</v>
      </c>
      <c r="C40" s="5">
        <v>157</v>
      </c>
      <c r="D40" s="5" t="s">
        <v>152</v>
      </c>
      <c r="E40" s="5">
        <v>42</v>
      </c>
      <c r="F40" s="5" t="s">
        <v>137</v>
      </c>
      <c r="G40" s="5" t="str">
        <f t="shared" si="2"/>
        <v>Middle</v>
      </c>
      <c r="H40" s="5">
        <v>30</v>
      </c>
      <c r="I40" s="5">
        <v>12</v>
      </c>
      <c r="J40" s="6">
        <v>4000</v>
      </c>
      <c r="K40" s="5" t="str">
        <f t="shared" si="0"/>
        <v>Level D</v>
      </c>
      <c r="L40" s="5" t="str">
        <f t="shared" si="1"/>
        <v>None</v>
      </c>
    </row>
    <row r="41" spans="1:12" x14ac:dyDescent="0.2">
      <c r="A41" t="s">
        <v>14</v>
      </c>
      <c r="B41" t="s">
        <v>15</v>
      </c>
      <c r="C41" s="5">
        <v>108</v>
      </c>
      <c r="D41" s="5" t="s">
        <v>152</v>
      </c>
      <c r="E41" s="5">
        <v>54</v>
      </c>
      <c r="F41" s="5" t="s">
        <v>138</v>
      </c>
      <c r="G41" s="5" t="str">
        <f t="shared" si="2"/>
        <v>Mature</v>
      </c>
      <c r="H41" s="5">
        <v>31</v>
      </c>
      <c r="I41" s="5">
        <v>9</v>
      </c>
      <c r="J41" s="6">
        <v>6000</v>
      </c>
      <c r="K41" s="5" t="str">
        <f t="shared" si="0"/>
        <v>Level D+</v>
      </c>
      <c r="L41" s="5" t="str">
        <f t="shared" si="1"/>
        <v>None</v>
      </c>
    </row>
    <row r="42" spans="1:12" x14ac:dyDescent="0.2">
      <c r="A42" t="s">
        <v>25</v>
      </c>
      <c r="B42" t="s">
        <v>26</v>
      </c>
      <c r="C42" s="5">
        <v>114</v>
      </c>
      <c r="D42" s="5" t="s">
        <v>152</v>
      </c>
      <c r="E42" s="5">
        <v>48</v>
      </c>
      <c r="F42" s="5" t="s">
        <v>137</v>
      </c>
      <c r="G42" s="5" t="str">
        <f t="shared" si="2"/>
        <v>Mature</v>
      </c>
      <c r="H42" s="5">
        <v>32</v>
      </c>
      <c r="I42" s="5">
        <v>10</v>
      </c>
      <c r="J42" s="6">
        <v>3200</v>
      </c>
      <c r="K42" s="5" t="str">
        <f t="shared" si="0"/>
        <v>Level E+</v>
      </c>
      <c r="L42" s="5" t="str">
        <f t="shared" si="1"/>
        <v>None</v>
      </c>
    </row>
    <row r="43" spans="1:12" x14ac:dyDescent="0.2">
      <c r="A43" t="s">
        <v>126</v>
      </c>
      <c r="B43" t="s">
        <v>127</v>
      </c>
      <c r="C43" s="5">
        <v>170</v>
      </c>
      <c r="D43" s="5" t="s">
        <v>150</v>
      </c>
      <c r="E43" s="5">
        <v>42</v>
      </c>
      <c r="F43" s="5" t="s">
        <v>138</v>
      </c>
      <c r="G43" s="5" t="str">
        <f t="shared" ref="G43:G74" si="3">IF(E43&gt;65,"Golden",IF(E43&gt;45,"Mature",IF(E43&gt;35,"Middle",IF(E43&gt;25,"Beginner"))))</f>
        <v>Middle</v>
      </c>
      <c r="H43" s="5">
        <v>33</v>
      </c>
      <c r="I43" s="5">
        <v>13</v>
      </c>
      <c r="J43" s="6">
        <v>1600</v>
      </c>
      <c r="K43" s="5" t="str">
        <f t="shared" ref="K43:K74" si="4">VLOOKUP(J43,GrantLevel,2,TRUE)</f>
        <v>Level E</v>
      </c>
      <c r="L43" s="5" t="str">
        <f t="shared" ref="L43:L74" si="5">IF(AND(I43&lt;10,J43&gt;=12000),"Award","None")</f>
        <v>None</v>
      </c>
    </row>
    <row r="44" spans="1:12" x14ac:dyDescent="0.2">
      <c r="A44" t="s">
        <v>4</v>
      </c>
      <c r="B44" t="s">
        <v>5</v>
      </c>
      <c r="C44" s="5">
        <v>103</v>
      </c>
      <c r="D44" s="5" t="s">
        <v>151</v>
      </c>
      <c r="E44" s="5">
        <v>32</v>
      </c>
      <c r="F44" s="5" t="s">
        <v>138</v>
      </c>
      <c r="G44" s="5" t="str">
        <f t="shared" si="3"/>
        <v>Beginner</v>
      </c>
      <c r="H44" s="5">
        <v>34</v>
      </c>
      <c r="I44" s="5">
        <v>12</v>
      </c>
      <c r="J44" s="6">
        <v>1750</v>
      </c>
      <c r="K44" s="5" t="str">
        <f t="shared" si="4"/>
        <v>Level E</v>
      </c>
      <c r="L44" s="5" t="str">
        <f t="shared" si="5"/>
        <v>None</v>
      </c>
    </row>
    <row r="45" spans="1:12" x14ac:dyDescent="0.2">
      <c r="A45" t="s">
        <v>27</v>
      </c>
      <c r="B45" t="s">
        <v>28</v>
      </c>
      <c r="C45" s="5">
        <v>115</v>
      </c>
      <c r="D45" s="5" t="s">
        <v>158</v>
      </c>
      <c r="E45" s="5">
        <v>48</v>
      </c>
      <c r="F45" s="5" t="s">
        <v>138</v>
      </c>
      <c r="G45" s="5" t="str">
        <f t="shared" si="3"/>
        <v>Mature</v>
      </c>
      <c r="H45" s="5">
        <v>35</v>
      </c>
      <c r="I45" s="5">
        <v>11</v>
      </c>
      <c r="J45" s="6">
        <v>31500</v>
      </c>
      <c r="K45" s="5" t="str">
        <f t="shared" si="4"/>
        <v>Level A+</v>
      </c>
      <c r="L45" s="5" t="str">
        <f t="shared" si="5"/>
        <v>None</v>
      </c>
    </row>
    <row r="46" spans="1:12" x14ac:dyDescent="0.2">
      <c r="A46" t="s">
        <v>90</v>
      </c>
      <c r="B46" t="s">
        <v>91</v>
      </c>
      <c r="C46" s="5">
        <v>149</v>
      </c>
      <c r="D46" s="5" t="s">
        <v>153</v>
      </c>
      <c r="E46" s="5">
        <v>43</v>
      </c>
      <c r="F46" s="5" t="s">
        <v>137</v>
      </c>
      <c r="G46" s="5" t="str">
        <f t="shared" si="3"/>
        <v>Middle</v>
      </c>
      <c r="H46" s="5">
        <v>36</v>
      </c>
      <c r="I46" s="5">
        <v>14</v>
      </c>
      <c r="J46" s="6">
        <v>2000</v>
      </c>
      <c r="K46" s="5" t="str">
        <f t="shared" si="4"/>
        <v>Level E+</v>
      </c>
      <c r="L46" s="5" t="str">
        <f t="shared" si="5"/>
        <v>None</v>
      </c>
    </row>
    <row r="47" spans="1:12" x14ac:dyDescent="0.2">
      <c r="A47" t="s">
        <v>128</v>
      </c>
      <c r="B47" t="s">
        <v>129</v>
      </c>
      <c r="C47" s="5">
        <v>171</v>
      </c>
      <c r="D47" s="5" t="s">
        <v>152</v>
      </c>
      <c r="E47" s="5">
        <v>29</v>
      </c>
      <c r="F47" s="5" t="s">
        <v>137</v>
      </c>
      <c r="G47" s="5" t="str">
        <f t="shared" si="3"/>
        <v>Beginner</v>
      </c>
      <c r="H47" s="5">
        <v>37</v>
      </c>
      <c r="I47" s="5">
        <v>13</v>
      </c>
      <c r="J47" s="6">
        <v>2200</v>
      </c>
      <c r="K47" s="5" t="str">
        <f t="shared" si="4"/>
        <v>Level E+</v>
      </c>
      <c r="L47" s="5" t="str">
        <f t="shared" si="5"/>
        <v>None</v>
      </c>
    </row>
    <row r="48" spans="1:12" x14ac:dyDescent="0.2">
      <c r="A48" t="s">
        <v>105</v>
      </c>
      <c r="B48" t="s">
        <v>106</v>
      </c>
      <c r="C48" s="5">
        <v>158</v>
      </c>
      <c r="D48" s="5" t="s">
        <v>152</v>
      </c>
      <c r="E48" s="5">
        <v>53</v>
      </c>
      <c r="F48" s="5" t="s">
        <v>138</v>
      </c>
      <c r="G48" s="5" t="str">
        <f t="shared" si="3"/>
        <v>Mature</v>
      </c>
      <c r="H48" s="5">
        <v>38</v>
      </c>
      <c r="I48" s="5">
        <v>12</v>
      </c>
      <c r="J48" s="6">
        <v>6300</v>
      </c>
      <c r="K48" s="5" t="str">
        <f t="shared" si="4"/>
        <v>Level D+</v>
      </c>
      <c r="L48" s="5" t="str">
        <f t="shared" si="5"/>
        <v>None</v>
      </c>
    </row>
    <row r="49" spans="1:12" x14ac:dyDescent="0.2">
      <c r="A49" t="s">
        <v>107</v>
      </c>
      <c r="B49" t="s">
        <v>108</v>
      </c>
      <c r="C49" s="5">
        <v>159</v>
      </c>
      <c r="D49" s="5" t="s">
        <v>152</v>
      </c>
      <c r="E49" s="5">
        <v>31</v>
      </c>
      <c r="F49" s="5" t="s">
        <v>137</v>
      </c>
      <c r="G49" s="5" t="str">
        <f t="shared" si="3"/>
        <v>Beginner</v>
      </c>
      <c r="H49" s="5">
        <v>39</v>
      </c>
      <c r="I49" s="5">
        <v>14</v>
      </c>
      <c r="J49" s="6">
        <v>6500</v>
      </c>
      <c r="K49" s="5" t="str">
        <f t="shared" si="4"/>
        <v>Level D+</v>
      </c>
      <c r="L49" s="5" t="str">
        <f t="shared" si="5"/>
        <v>None</v>
      </c>
    </row>
    <row r="50" spans="1:12" x14ac:dyDescent="0.2">
      <c r="A50" t="s">
        <v>31</v>
      </c>
      <c r="B50" t="s">
        <v>32</v>
      </c>
      <c r="C50" s="5">
        <v>117</v>
      </c>
      <c r="D50" s="5" t="s">
        <v>160</v>
      </c>
      <c r="E50" s="5">
        <v>50</v>
      </c>
      <c r="F50" s="5" t="s">
        <v>138</v>
      </c>
      <c r="G50" s="5" t="str">
        <f t="shared" si="3"/>
        <v>Mature</v>
      </c>
      <c r="H50" s="5">
        <v>40</v>
      </c>
      <c r="I50" s="5">
        <v>13</v>
      </c>
      <c r="J50" s="6">
        <v>4900</v>
      </c>
      <c r="K50" s="5" t="str">
        <f t="shared" si="4"/>
        <v>Level D</v>
      </c>
      <c r="L50" s="5" t="str">
        <f t="shared" si="5"/>
        <v>None</v>
      </c>
    </row>
    <row r="51" spans="1:12" x14ac:dyDescent="0.2">
      <c r="A51" t="s">
        <v>109</v>
      </c>
      <c r="B51" t="s">
        <v>110</v>
      </c>
      <c r="C51" s="5">
        <v>160</v>
      </c>
      <c r="D51" s="5" t="s">
        <v>159</v>
      </c>
      <c r="E51" s="5">
        <v>43</v>
      </c>
      <c r="F51" s="5" t="s">
        <v>137</v>
      </c>
      <c r="G51" s="5" t="str">
        <f t="shared" si="3"/>
        <v>Middle</v>
      </c>
      <c r="H51" s="5">
        <v>41</v>
      </c>
      <c r="I51" s="5">
        <v>15</v>
      </c>
      <c r="J51" s="6">
        <v>30000</v>
      </c>
      <c r="K51" s="5" t="str">
        <f t="shared" si="4"/>
        <v>Level A+</v>
      </c>
      <c r="L51" s="5" t="str">
        <f t="shared" si="5"/>
        <v>None</v>
      </c>
    </row>
    <row r="52" spans="1:12" x14ac:dyDescent="0.2">
      <c r="A52" t="s">
        <v>111</v>
      </c>
      <c r="B52" t="s">
        <v>112</v>
      </c>
      <c r="C52" s="5">
        <v>161</v>
      </c>
      <c r="D52" s="5" t="s">
        <v>159</v>
      </c>
      <c r="E52" s="5">
        <v>28</v>
      </c>
      <c r="F52" s="5" t="s">
        <v>137</v>
      </c>
      <c r="G52" s="5" t="str">
        <f t="shared" si="3"/>
        <v>Beginner</v>
      </c>
      <c r="H52" s="5">
        <v>42</v>
      </c>
      <c r="I52" s="5">
        <v>15</v>
      </c>
      <c r="J52" s="6">
        <v>7500</v>
      </c>
      <c r="K52" s="5" t="str">
        <f t="shared" si="4"/>
        <v>Level D+</v>
      </c>
      <c r="L52" s="5" t="str">
        <f t="shared" si="5"/>
        <v>None</v>
      </c>
    </row>
    <row r="53" spans="1:12" x14ac:dyDescent="0.2">
      <c r="A53" t="s">
        <v>113</v>
      </c>
      <c r="B53" t="s">
        <v>114</v>
      </c>
      <c r="C53" s="5">
        <v>162</v>
      </c>
      <c r="D53" s="5" t="s">
        <v>159</v>
      </c>
      <c r="E53" s="5">
        <v>41</v>
      </c>
      <c r="F53" s="5" t="s">
        <v>138</v>
      </c>
      <c r="G53" s="5" t="str">
        <f t="shared" si="3"/>
        <v>Middle</v>
      </c>
      <c r="H53" s="5">
        <v>43</v>
      </c>
      <c r="I53" s="5">
        <v>16</v>
      </c>
      <c r="J53" s="6">
        <v>2100</v>
      </c>
      <c r="K53" s="5" t="str">
        <f t="shared" si="4"/>
        <v>Level E+</v>
      </c>
      <c r="L53" s="5" t="str">
        <f t="shared" si="5"/>
        <v>None</v>
      </c>
    </row>
    <row r="54" spans="1:12" x14ac:dyDescent="0.2">
      <c r="A54" t="s">
        <v>115</v>
      </c>
      <c r="B54" t="s">
        <v>116</v>
      </c>
      <c r="C54" s="5">
        <v>163</v>
      </c>
      <c r="D54" s="5" t="s">
        <v>159</v>
      </c>
      <c r="E54" s="5">
        <v>39</v>
      </c>
      <c r="F54" s="5" t="s">
        <v>138</v>
      </c>
      <c r="G54" s="5" t="str">
        <f t="shared" si="3"/>
        <v>Middle</v>
      </c>
      <c r="H54" s="5">
        <v>44</v>
      </c>
      <c r="I54" s="5">
        <v>17</v>
      </c>
      <c r="J54" s="6">
        <v>1500</v>
      </c>
      <c r="K54" s="5" t="str">
        <f t="shared" si="4"/>
        <v>Level E</v>
      </c>
      <c r="L54" s="5" t="str">
        <f t="shared" si="5"/>
        <v>None</v>
      </c>
    </row>
    <row r="55" spans="1:12" x14ac:dyDescent="0.2">
      <c r="A55" t="s">
        <v>33</v>
      </c>
      <c r="B55" t="s">
        <v>34</v>
      </c>
      <c r="C55" s="5">
        <v>118</v>
      </c>
      <c r="D55" s="5" t="s">
        <v>160</v>
      </c>
      <c r="E55" s="5">
        <v>43</v>
      </c>
      <c r="F55" s="5" t="s">
        <v>138</v>
      </c>
      <c r="G55" s="5" t="str">
        <f t="shared" si="3"/>
        <v>Middle</v>
      </c>
      <c r="H55" s="5">
        <v>45</v>
      </c>
      <c r="I55" s="5">
        <v>18</v>
      </c>
      <c r="J55" s="6">
        <v>1750</v>
      </c>
      <c r="K55" s="5" t="str">
        <f t="shared" si="4"/>
        <v>Level E</v>
      </c>
      <c r="L55" s="5" t="str">
        <f t="shared" si="5"/>
        <v>None</v>
      </c>
    </row>
    <row r="56" spans="1:12" x14ac:dyDescent="0.2">
      <c r="A56" t="s">
        <v>117</v>
      </c>
      <c r="B56" t="s">
        <v>118</v>
      </c>
      <c r="C56" s="5">
        <v>164</v>
      </c>
      <c r="D56" s="5" t="s">
        <v>160</v>
      </c>
      <c r="E56" s="5">
        <v>30</v>
      </c>
      <c r="F56" s="5" t="s">
        <v>137</v>
      </c>
      <c r="G56" s="5" t="str">
        <f t="shared" si="3"/>
        <v>Beginner</v>
      </c>
      <c r="H56" s="5">
        <v>46</v>
      </c>
      <c r="I56" s="5">
        <v>16</v>
      </c>
      <c r="J56" s="6">
        <v>3200</v>
      </c>
      <c r="K56" s="5" t="str">
        <f t="shared" si="4"/>
        <v>Level E+</v>
      </c>
      <c r="L56" s="5" t="str">
        <f t="shared" si="5"/>
        <v>None</v>
      </c>
    </row>
    <row r="57" spans="1:12" x14ac:dyDescent="0.2">
      <c r="A57" t="s">
        <v>81</v>
      </c>
      <c r="B57" t="s">
        <v>82</v>
      </c>
      <c r="C57" s="5">
        <v>144</v>
      </c>
      <c r="D57" s="5" t="s">
        <v>152</v>
      </c>
      <c r="E57" s="5">
        <v>40</v>
      </c>
      <c r="F57" s="5" t="s">
        <v>137</v>
      </c>
      <c r="G57" s="5" t="str">
        <f t="shared" si="3"/>
        <v>Middle</v>
      </c>
      <c r="H57" s="5">
        <v>47</v>
      </c>
      <c r="I57" s="5">
        <v>19</v>
      </c>
      <c r="J57" s="6">
        <v>2500</v>
      </c>
      <c r="K57" s="5" t="str">
        <f t="shared" si="4"/>
        <v>Level E+</v>
      </c>
      <c r="L57" s="5" t="str">
        <f t="shared" si="5"/>
        <v>None</v>
      </c>
    </row>
    <row r="58" spans="1:12" x14ac:dyDescent="0.2">
      <c r="A58" t="s">
        <v>77</v>
      </c>
      <c r="B58" t="s">
        <v>83</v>
      </c>
      <c r="C58" s="5">
        <v>145</v>
      </c>
      <c r="D58" s="5" t="s">
        <v>152</v>
      </c>
      <c r="E58" s="5">
        <v>31</v>
      </c>
      <c r="F58" s="5" t="s">
        <v>137</v>
      </c>
      <c r="G58" s="5" t="str">
        <f t="shared" si="3"/>
        <v>Beginner</v>
      </c>
      <c r="H58" s="5">
        <v>48</v>
      </c>
      <c r="I58" s="5">
        <v>17</v>
      </c>
      <c r="J58" s="6">
        <v>6000</v>
      </c>
      <c r="K58" s="5" t="str">
        <f t="shared" si="4"/>
        <v>Level D+</v>
      </c>
      <c r="L58" s="5" t="str">
        <f t="shared" si="5"/>
        <v>None</v>
      </c>
    </row>
    <row r="59" spans="1:12" x14ac:dyDescent="0.2">
      <c r="A59" t="s">
        <v>45</v>
      </c>
      <c r="B59" t="s">
        <v>46</v>
      </c>
      <c r="C59" s="5">
        <v>124</v>
      </c>
      <c r="D59" s="5" t="s">
        <v>155</v>
      </c>
      <c r="E59" s="5">
        <v>38</v>
      </c>
      <c r="F59" s="5" t="s">
        <v>137</v>
      </c>
      <c r="G59" s="5" t="str">
        <f t="shared" si="3"/>
        <v>Middle</v>
      </c>
      <c r="H59" s="5">
        <v>49</v>
      </c>
      <c r="I59" s="5">
        <v>20</v>
      </c>
      <c r="J59" s="6">
        <v>1900</v>
      </c>
      <c r="K59" s="5" t="str">
        <f t="shared" si="4"/>
        <v>Level E</v>
      </c>
      <c r="L59" s="5" t="str">
        <f t="shared" si="5"/>
        <v>None</v>
      </c>
    </row>
    <row r="60" spans="1:12" x14ac:dyDescent="0.2">
      <c r="A60" t="s">
        <v>86</v>
      </c>
      <c r="B60" t="s">
        <v>87</v>
      </c>
      <c r="C60" s="5">
        <v>147</v>
      </c>
      <c r="D60" s="5" t="s">
        <v>152</v>
      </c>
      <c r="E60" s="5">
        <v>42</v>
      </c>
      <c r="F60" s="5" t="s">
        <v>137</v>
      </c>
      <c r="G60" s="5" t="str">
        <f t="shared" si="3"/>
        <v>Middle</v>
      </c>
      <c r="H60" s="5">
        <v>50</v>
      </c>
      <c r="I60" s="5">
        <v>21</v>
      </c>
      <c r="J60" s="6">
        <v>5800</v>
      </c>
      <c r="K60" s="5" t="str">
        <f t="shared" si="4"/>
        <v>Level D</v>
      </c>
      <c r="L60" s="5" t="str">
        <f t="shared" si="5"/>
        <v>None</v>
      </c>
    </row>
    <row r="61" spans="1:12" x14ac:dyDescent="0.2">
      <c r="A61" t="s">
        <v>53</v>
      </c>
      <c r="B61" t="s">
        <v>54</v>
      </c>
      <c r="C61" s="5">
        <v>128</v>
      </c>
      <c r="D61" s="5" t="s">
        <v>151</v>
      </c>
      <c r="E61" s="5">
        <v>55</v>
      </c>
      <c r="F61" s="5" t="s">
        <v>137</v>
      </c>
      <c r="G61" s="5" t="str">
        <f t="shared" si="3"/>
        <v>Mature</v>
      </c>
      <c r="H61" s="5">
        <v>51</v>
      </c>
      <c r="I61" s="5">
        <v>14</v>
      </c>
      <c r="J61" s="6">
        <v>30000</v>
      </c>
      <c r="K61" s="5" t="str">
        <f t="shared" si="4"/>
        <v>Level A+</v>
      </c>
      <c r="L61" s="5" t="str">
        <f t="shared" si="5"/>
        <v>None</v>
      </c>
    </row>
    <row r="62" spans="1:12" x14ac:dyDescent="0.2">
      <c r="A62" t="s">
        <v>119</v>
      </c>
      <c r="B62" t="s">
        <v>120</v>
      </c>
      <c r="C62" s="5">
        <v>165</v>
      </c>
      <c r="D62" s="5" t="s">
        <v>151</v>
      </c>
      <c r="E62" s="5">
        <v>48</v>
      </c>
      <c r="F62" s="5" t="s">
        <v>138</v>
      </c>
      <c r="G62" s="5" t="str">
        <f t="shared" si="3"/>
        <v>Mature</v>
      </c>
      <c r="H62" s="5">
        <v>52</v>
      </c>
      <c r="I62" s="5" t="s">
        <v>177</v>
      </c>
      <c r="J62" s="6">
        <v>6100</v>
      </c>
      <c r="K62" s="5" t="str">
        <f t="shared" si="4"/>
        <v>Level D+</v>
      </c>
      <c r="L62" s="5" t="str">
        <f t="shared" si="5"/>
        <v>None</v>
      </c>
    </row>
    <row r="63" spans="1:12" x14ac:dyDescent="0.2">
      <c r="A63" t="s">
        <v>131</v>
      </c>
      <c r="B63" t="s">
        <v>132</v>
      </c>
      <c r="C63" s="5">
        <v>173</v>
      </c>
      <c r="D63" s="5" t="s">
        <v>151</v>
      </c>
      <c r="E63" s="5">
        <v>59</v>
      </c>
      <c r="F63" s="5" t="s">
        <v>138</v>
      </c>
      <c r="G63" s="5" t="str">
        <f t="shared" si="3"/>
        <v>Mature</v>
      </c>
      <c r="H63" s="5">
        <v>53</v>
      </c>
      <c r="I63" s="5">
        <v>16</v>
      </c>
      <c r="J63" s="6">
        <v>2500</v>
      </c>
      <c r="K63" s="5" t="str">
        <f t="shared" si="4"/>
        <v>Level E+</v>
      </c>
      <c r="L63" s="5" t="str">
        <f t="shared" si="5"/>
        <v>None</v>
      </c>
    </row>
    <row r="64" spans="1:12" x14ac:dyDescent="0.2">
      <c r="A64" t="s">
        <v>35</v>
      </c>
      <c r="B64" t="s">
        <v>36</v>
      </c>
      <c r="C64" s="5">
        <v>119</v>
      </c>
      <c r="D64" s="5" t="s">
        <v>160</v>
      </c>
      <c r="E64" s="5">
        <v>67</v>
      </c>
      <c r="F64" s="5" t="s">
        <v>138</v>
      </c>
      <c r="G64" s="5" t="str">
        <f t="shared" si="3"/>
        <v>Golden</v>
      </c>
      <c r="H64" s="5">
        <v>54</v>
      </c>
      <c r="I64" s="5">
        <v>1</v>
      </c>
      <c r="J64" s="6">
        <v>2000</v>
      </c>
      <c r="K64" s="5" t="str">
        <f t="shared" si="4"/>
        <v>Level E+</v>
      </c>
      <c r="L64" s="5" t="str">
        <f t="shared" si="5"/>
        <v>None</v>
      </c>
    </row>
    <row r="65" spans="1:12" x14ac:dyDescent="0.2">
      <c r="A65" t="s">
        <v>6</v>
      </c>
      <c r="B65" t="s">
        <v>7</v>
      </c>
      <c r="C65" s="5">
        <v>104</v>
      </c>
      <c r="D65" s="5" t="s">
        <v>151</v>
      </c>
      <c r="E65" s="5">
        <v>59</v>
      </c>
      <c r="F65" s="5" t="s">
        <v>138</v>
      </c>
      <c r="G65" s="5" t="str">
        <f t="shared" si="3"/>
        <v>Mature</v>
      </c>
      <c r="H65" s="5">
        <v>55</v>
      </c>
      <c r="I65" s="5">
        <v>16</v>
      </c>
      <c r="J65" s="6">
        <v>1000</v>
      </c>
      <c r="K65" s="5" t="str">
        <f t="shared" si="4"/>
        <v>Level E</v>
      </c>
      <c r="L65" s="5" t="str">
        <f t="shared" si="5"/>
        <v>None</v>
      </c>
    </row>
    <row r="66" spans="1:12" x14ac:dyDescent="0.2">
      <c r="A66" t="s">
        <v>37</v>
      </c>
      <c r="B66" t="s">
        <v>38</v>
      </c>
      <c r="C66" s="5">
        <v>120</v>
      </c>
      <c r="D66" s="5" t="s">
        <v>155</v>
      </c>
      <c r="E66" s="5">
        <v>58</v>
      </c>
      <c r="F66" s="5" t="s">
        <v>137</v>
      </c>
      <c r="G66" s="5" t="str">
        <f t="shared" si="3"/>
        <v>Mature</v>
      </c>
      <c r="H66" s="5">
        <v>56</v>
      </c>
      <c r="I66" s="5">
        <v>17</v>
      </c>
      <c r="J66" s="6">
        <v>1000</v>
      </c>
      <c r="K66" s="5" t="str">
        <f t="shared" si="4"/>
        <v>Level E</v>
      </c>
      <c r="L66" s="5" t="str">
        <f t="shared" si="5"/>
        <v>None</v>
      </c>
    </row>
    <row r="67" spans="1:12" x14ac:dyDescent="0.2">
      <c r="A67" t="s">
        <v>121</v>
      </c>
      <c r="B67" t="s">
        <v>122</v>
      </c>
      <c r="C67" s="5">
        <v>166</v>
      </c>
      <c r="D67" s="5" t="s">
        <v>154</v>
      </c>
      <c r="E67" s="5">
        <v>48</v>
      </c>
      <c r="F67" s="5" t="s">
        <v>137</v>
      </c>
      <c r="G67" s="5" t="str">
        <f t="shared" si="3"/>
        <v>Mature</v>
      </c>
      <c r="H67" s="5">
        <v>57</v>
      </c>
      <c r="I67" s="5">
        <v>18</v>
      </c>
      <c r="J67" s="6">
        <v>31000</v>
      </c>
      <c r="K67" s="5" t="str">
        <f t="shared" si="4"/>
        <v>Level A+</v>
      </c>
      <c r="L67" s="5" t="str">
        <f t="shared" si="5"/>
        <v>None</v>
      </c>
    </row>
    <row r="68" spans="1:12" x14ac:dyDescent="0.2">
      <c r="A68" t="s">
        <v>123</v>
      </c>
      <c r="B68" t="s">
        <v>124</v>
      </c>
      <c r="C68" s="5">
        <v>167</v>
      </c>
      <c r="D68" s="5" t="s">
        <v>154</v>
      </c>
      <c r="E68" s="5">
        <v>53</v>
      </c>
      <c r="F68" s="5" t="s">
        <v>137</v>
      </c>
      <c r="G68" s="5" t="str">
        <f t="shared" si="3"/>
        <v>Mature</v>
      </c>
      <c r="H68" s="5">
        <v>58</v>
      </c>
      <c r="I68" s="5">
        <v>19</v>
      </c>
      <c r="J68" s="6">
        <v>1000</v>
      </c>
      <c r="K68" s="5" t="str">
        <f t="shared" si="4"/>
        <v>Level E</v>
      </c>
      <c r="L68" s="5" t="str">
        <f t="shared" si="5"/>
        <v>None</v>
      </c>
    </row>
    <row r="69" spans="1:12" x14ac:dyDescent="0.2">
      <c r="A69" t="s">
        <v>51</v>
      </c>
      <c r="B69" t="s">
        <v>52</v>
      </c>
      <c r="C69" s="5">
        <v>127</v>
      </c>
      <c r="D69" s="5" t="s">
        <v>151</v>
      </c>
      <c r="E69" s="5">
        <v>43</v>
      </c>
      <c r="F69" s="5" t="s">
        <v>137</v>
      </c>
      <c r="G69" s="5" t="str">
        <f t="shared" si="3"/>
        <v>Middle</v>
      </c>
      <c r="H69" s="5">
        <v>59</v>
      </c>
      <c r="I69" s="5">
        <v>22</v>
      </c>
      <c r="J69" s="6">
        <v>3500</v>
      </c>
      <c r="K69" s="5" t="str">
        <f t="shared" si="4"/>
        <v>Level E+</v>
      </c>
      <c r="L69" s="5" t="str">
        <f t="shared" si="5"/>
        <v>None</v>
      </c>
    </row>
    <row r="70" spans="1:12" x14ac:dyDescent="0.2">
      <c r="A70" t="s">
        <v>33</v>
      </c>
      <c r="B70" t="s">
        <v>69</v>
      </c>
      <c r="C70" s="5">
        <v>137</v>
      </c>
      <c r="D70" s="5" t="s">
        <v>152</v>
      </c>
      <c r="E70" s="5">
        <v>39</v>
      </c>
      <c r="F70" s="5" t="s">
        <v>138</v>
      </c>
      <c r="G70" s="5" t="str">
        <f t="shared" si="3"/>
        <v>Middle</v>
      </c>
      <c r="H70" s="5">
        <v>60</v>
      </c>
      <c r="I70" s="5">
        <v>23</v>
      </c>
      <c r="J70" s="6">
        <v>1200</v>
      </c>
      <c r="K70" s="5" t="str">
        <f t="shared" si="4"/>
        <v>Level E</v>
      </c>
      <c r="L70" s="5" t="str">
        <f t="shared" si="5"/>
        <v>None</v>
      </c>
    </row>
    <row r="71" spans="1:12" x14ac:dyDescent="0.2">
      <c r="A71" t="s">
        <v>88</v>
      </c>
      <c r="B71" t="s">
        <v>89</v>
      </c>
      <c r="C71" s="5">
        <v>148</v>
      </c>
      <c r="D71" s="5" t="s">
        <v>151</v>
      </c>
      <c r="E71" s="5">
        <v>42</v>
      </c>
      <c r="F71" s="5" t="s">
        <v>138</v>
      </c>
      <c r="G71" s="5" t="str">
        <f t="shared" si="3"/>
        <v>Middle</v>
      </c>
      <c r="H71" s="5">
        <v>61</v>
      </c>
      <c r="I71" s="5">
        <v>24</v>
      </c>
      <c r="J71" s="6">
        <v>1250</v>
      </c>
      <c r="K71" s="5" t="str">
        <f t="shared" si="4"/>
        <v>Level E</v>
      </c>
      <c r="L71" s="5" t="str">
        <f t="shared" si="5"/>
        <v>None</v>
      </c>
    </row>
    <row r="72" spans="1:12" x14ac:dyDescent="0.2">
      <c r="A72" t="s">
        <v>61</v>
      </c>
      <c r="B72" t="s">
        <v>62</v>
      </c>
      <c r="C72" s="5">
        <v>133</v>
      </c>
      <c r="D72" s="5" t="s">
        <v>151</v>
      </c>
      <c r="E72" s="5">
        <v>49</v>
      </c>
      <c r="F72" s="5" t="s">
        <v>138</v>
      </c>
      <c r="G72" s="5" t="str">
        <f t="shared" si="3"/>
        <v>Mature</v>
      </c>
      <c r="H72" s="5">
        <v>62</v>
      </c>
      <c r="I72" s="5">
        <v>20</v>
      </c>
      <c r="J72" s="6">
        <v>3200</v>
      </c>
      <c r="K72" s="5" t="str">
        <f t="shared" si="4"/>
        <v>Level E+</v>
      </c>
      <c r="L72" s="5" t="str">
        <f t="shared" si="5"/>
        <v>None</v>
      </c>
    </row>
    <row r="73" spans="1:12" x14ac:dyDescent="0.2">
      <c r="A73" t="s">
        <v>8</v>
      </c>
      <c r="B73" t="s">
        <v>9</v>
      </c>
      <c r="C73" s="5">
        <v>105</v>
      </c>
      <c r="D73" s="5" t="s">
        <v>151</v>
      </c>
      <c r="E73" s="5">
        <v>28</v>
      </c>
      <c r="F73" s="5" t="s">
        <v>137</v>
      </c>
      <c r="G73" s="5" t="str">
        <f t="shared" si="3"/>
        <v>Beginner</v>
      </c>
      <c r="H73" s="5">
        <v>63</v>
      </c>
      <c r="I73" s="5">
        <v>18</v>
      </c>
      <c r="J73" s="6">
        <v>4100</v>
      </c>
      <c r="K73" s="5" t="str">
        <f t="shared" si="4"/>
        <v>Level D</v>
      </c>
      <c r="L73" s="5" t="str">
        <f t="shared" si="5"/>
        <v>None</v>
      </c>
    </row>
    <row r="74" spans="1:12" x14ac:dyDescent="0.2">
      <c r="A74" t="s">
        <v>0</v>
      </c>
      <c r="B74" t="s">
        <v>1</v>
      </c>
      <c r="C74" s="5">
        <v>101</v>
      </c>
      <c r="D74" s="5" t="s">
        <v>151</v>
      </c>
      <c r="E74" s="5">
        <v>46</v>
      </c>
      <c r="F74" s="5" t="s">
        <v>137</v>
      </c>
      <c r="G74" s="5" t="str">
        <f t="shared" si="3"/>
        <v>Mature</v>
      </c>
      <c r="H74" s="5">
        <v>64</v>
      </c>
      <c r="I74" s="5">
        <v>21</v>
      </c>
      <c r="J74" s="6">
        <v>1000</v>
      </c>
      <c r="K74" s="5" t="str">
        <f t="shared" si="4"/>
        <v>Level E</v>
      </c>
      <c r="L74" s="5" t="str">
        <f t="shared" si="5"/>
        <v>None</v>
      </c>
    </row>
    <row r="75" spans="1:12" x14ac:dyDescent="0.2">
      <c r="A75" t="s">
        <v>176</v>
      </c>
      <c r="B75" t="s">
        <v>94</v>
      </c>
      <c r="C75" s="5">
        <v>152</v>
      </c>
      <c r="D75" s="5" t="s">
        <v>153</v>
      </c>
      <c r="E75" s="5">
        <v>41</v>
      </c>
      <c r="F75" s="5" t="s">
        <v>137</v>
      </c>
      <c r="G75" s="5" t="str">
        <f t="shared" ref="G75:G84" si="6">IF(E75&gt;65,"Golden",IF(E75&gt;45,"Mature",IF(E75&gt;35,"Middle",IF(E75&gt;25,"Beginner"))))</f>
        <v>Middle</v>
      </c>
      <c r="H75" s="5">
        <v>65</v>
      </c>
      <c r="I75" s="5">
        <v>25</v>
      </c>
      <c r="J75" s="6">
        <v>15000</v>
      </c>
      <c r="K75" s="5" t="str">
        <f t="shared" ref="K75:K84" si="7">VLOOKUP(J75,GrantLevel,2,TRUE)</f>
        <v>Level B</v>
      </c>
      <c r="L75" s="5" t="str">
        <f t="shared" ref="L75:L84" si="8">IF(AND(I75&lt;10,J75&gt;=12000),"Award","None")</f>
        <v>None</v>
      </c>
    </row>
    <row r="76" spans="1:12" x14ac:dyDescent="0.2">
      <c r="A76" t="s">
        <v>57</v>
      </c>
      <c r="B76" t="s">
        <v>58</v>
      </c>
      <c r="C76" s="5">
        <v>131</v>
      </c>
      <c r="D76" s="5" t="s">
        <v>151</v>
      </c>
      <c r="E76" s="5">
        <v>30</v>
      </c>
      <c r="F76" s="5" t="s">
        <v>137</v>
      </c>
      <c r="G76" s="5" t="str">
        <f t="shared" si="6"/>
        <v>Beginner</v>
      </c>
      <c r="H76" s="5">
        <v>66</v>
      </c>
      <c r="I76" s="5">
        <v>19</v>
      </c>
      <c r="J76" s="6">
        <v>5000</v>
      </c>
      <c r="K76" s="5" t="str">
        <f t="shared" si="7"/>
        <v>Level D</v>
      </c>
      <c r="L76" s="5" t="str">
        <f t="shared" si="8"/>
        <v>None</v>
      </c>
    </row>
    <row r="77" spans="1:12" x14ac:dyDescent="0.2">
      <c r="A77" t="s">
        <v>10</v>
      </c>
      <c r="B77" t="s">
        <v>11</v>
      </c>
      <c r="C77" s="5">
        <v>106</v>
      </c>
      <c r="D77" s="5" t="s">
        <v>151</v>
      </c>
      <c r="E77" s="5">
        <v>65</v>
      </c>
      <c r="F77" s="5" t="s">
        <v>138</v>
      </c>
      <c r="G77" s="5" t="str">
        <f t="shared" si="6"/>
        <v>Mature</v>
      </c>
      <c r="H77" s="5">
        <v>67</v>
      </c>
      <c r="I77" s="5">
        <v>21</v>
      </c>
      <c r="J77" s="6">
        <v>21000</v>
      </c>
      <c r="K77" s="5" t="str">
        <f t="shared" si="7"/>
        <v>Level B+</v>
      </c>
      <c r="L77" s="5" t="str">
        <f t="shared" si="8"/>
        <v>None</v>
      </c>
    </row>
    <row r="78" spans="1:12" x14ac:dyDescent="0.2">
      <c r="A78" t="s">
        <v>12</v>
      </c>
      <c r="B78" t="s">
        <v>125</v>
      </c>
      <c r="C78" s="5">
        <v>168</v>
      </c>
      <c r="D78" s="5" t="s">
        <v>150</v>
      </c>
      <c r="E78" s="5">
        <v>37</v>
      </c>
      <c r="F78" s="5" t="s">
        <v>137</v>
      </c>
      <c r="G78" s="5" t="str">
        <f t="shared" si="6"/>
        <v>Middle</v>
      </c>
      <c r="H78" s="5">
        <v>68</v>
      </c>
      <c r="I78" s="5">
        <v>26</v>
      </c>
      <c r="J78" s="6">
        <v>4000</v>
      </c>
      <c r="K78" s="5" t="str">
        <f t="shared" si="7"/>
        <v>Level D</v>
      </c>
      <c r="L78" s="5" t="str">
        <f t="shared" si="8"/>
        <v>None</v>
      </c>
    </row>
    <row r="79" spans="1:12" x14ac:dyDescent="0.2">
      <c r="A79" t="s">
        <v>20</v>
      </c>
      <c r="B79" t="s">
        <v>21</v>
      </c>
      <c r="C79" s="5">
        <v>111</v>
      </c>
      <c r="D79" s="5" t="s">
        <v>152</v>
      </c>
      <c r="E79" s="5">
        <v>63</v>
      </c>
      <c r="F79" s="5" t="s">
        <v>138</v>
      </c>
      <c r="G79" s="5" t="str">
        <f t="shared" si="6"/>
        <v>Mature</v>
      </c>
      <c r="H79" s="5">
        <v>69</v>
      </c>
      <c r="I79" s="5">
        <v>22</v>
      </c>
      <c r="J79" s="6">
        <v>2000</v>
      </c>
      <c r="K79" s="5" t="str">
        <f t="shared" si="7"/>
        <v>Level E+</v>
      </c>
      <c r="L79" s="5" t="str">
        <f t="shared" si="8"/>
        <v>None</v>
      </c>
    </row>
    <row r="80" spans="1:12" x14ac:dyDescent="0.2">
      <c r="A80" t="s">
        <v>133</v>
      </c>
      <c r="B80" t="s">
        <v>134</v>
      </c>
      <c r="C80" s="5">
        <v>174</v>
      </c>
      <c r="D80" s="5" t="s">
        <v>152</v>
      </c>
      <c r="E80" s="5">
        <v>44</v>
      </c>
      <c r="F80" s="5" t="s">
        <v>137</v>
      </c>
      <c r="G80" s="5" t="str">
        <f t="shared" si="6"/>
        <v>Middle</v>
      </c>
      <c r="H80" s="5">
        <v>70</v>
      </c>
      <c r="I80" s="5">
        <v>27</v>
      </c>
      <c r="J80" s="6">
        <v>9500</v>
      </c>
      <c r="K80" s="5" t="str">
        <f t="shared" si="7"/>
        <v>Level C</v>
      </c>
      <c r="L80" s="5" t="str">
        <f t="shared" si="8"/>
        <v>None</v>
      </c>
    </row>
    <row r="81" spans="1:12" x14ac:dyDescent="0.2">
      <c r="A81" t="s">
        <v>12</v>
      </c>
      <c r="B81" t="s">
        <v>13</v>
      </c>
      <c r="C81" s="5">
        <v>107</v>
      </c>
      <c r="D81" s="5" t="s">
        <v>151</v>
      </c>
      <c r="E81" s="5">
        <v>39</v>
      </c>
      <c r="F81" s="5" t="s">
        <v>137</v>
      </c>
      <c r="G81" s="5" t="str">
        <f t="shared" si="6"/>
        <v>Middle</v>
      </c>
      <c r="H81" s="5">
        <v>71</v>
      </c>
      <c r="I81" s="5">
        <v>28</v>
      </c>
      <c r="J81" s="6">
        <v>6200</v>
      </c>
      <c r="K81" s="5" t="str">
        <f t="shared" si="7"/>
        <v>Level D+</v>
      </c>
      <c r="L81" s="5" t="str">
        <f t="shared" si="8"/>
        <v>None</v>
      </c>
    </row>
    <row r="82" spans="1:12" x14ac:dyDescent="0.2">
      <c r="A82" t="s">
        <v>47</v>
      </c>
      <c r="B82" t="s">
        <v>48</v>
      </c>
      <c r="C82" s="5">
        <v>125</v>
      </c>
      <c r="D82" s="5" t="s">
        <v>155</v>
      </c>
      <c r="E82" s="5">
        <v>47</v>
      </c>
      <c r="F82" s="5" t="s">
        <v>137</v>
      </c>
      <c r="G82" s="5" t="str">
        <f t="shared" si="6"/>
        <v>Mature</v>
      </c>
      <c r="H82" s="5">
        <v>72</v>
      </c>
      <c r="I82" s="5">
        <v>23</v>
      </c>
      <c r="J82" s="6">
        <v>4500</v>
      </c>
      <c r="K82" s="5" t="str">
        <f t="shared" si="7"/>
        <v>Level D</v>
      </c>
      <c r="L82" s="5" t="str">
        <f t="shared" si="8"/>
        <v>None</v>
      </c>
    </row>
    <row r="83" spans="1:12" x14ac:dyDescent="0.2">
      <c r="A83" t="s">
        <v>39</v>
      </c>
      <c r="B83" t="s">
        <v>40</v>
      </c>
      <c r="C83" s="5">
        <v>121</v>
      </c>
      <c r="D83" s="5" t="s">
        <v>155</v>
      </c>
      <c r="E83" s="5">
        <v>41</v>
      </c>
      <c r="F83" s="5" t="s">
        <v>138</v>
      </c>
      <c r="G83" s="5" t="str">
        <f t="shared" si="6"/>
        <v>Middle</v>
      </c>
      <c r="H83" s="5">
        <v>73</v>
      </c>
      <c r="I83" s="5">
        <v>29</v>
      </c>
      <c r="J83" s="6">
        <v>22000</v>
      </c>
      <c r="K83" s="5" t="str">
        <f t="shared" si="7"/>
        <v>Level B+</v>
      </c>
      <c r="L83" s="5" t="str">
        <f t="shared" si="8"/>
        <v>None</v>
      </c>
    </row>
    <row r="84" spans="1:12" x14ac:dyDescent="0.2">
      <c r="A84" t="s">
        <v>92</v>
      </c>
      <c r="B84" t="s">
        <v>11</v>
      </c>
      <c r="C84" s="5">
        <v>150</v>
      </c>
      <c r="D84" s="5" t="s">
        <v>153</v>
      </c>
      <c r="E84" s="5">
        <v>67</v>
      </c>
      <c r="F84" s="5" t="s">
        <v>137</v>
      </c>
      <c r="G84" s="5" t="str">
        <f t="shared" si="6"/>
        <v>Golden</v>
      </c>
      <c r="H84" s="5">
        <v>74</v>
      </c>
      <c r="I84" s="5">
        <v>2</v>
      </c>
      <c r="J84" s="6">
        <v>1000</v>
      </c>
      <c r="K84" s="5" t="str">
        <f t="shared" si="7"/>
        <v>Level E</v>
      </c>
      <c r="L84" s="5" t="str">
        <f t="shared" si="8"/>
        <v>None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  <col min="2" max="2" width="11.6640625" bestFit="1" customWidth="1"/>
  </cols>
  <sheetData>
    <row r="1" spans="1:2" ht="24" thickBot="1" x14ac:dyDescent="0.3">
      <c r="A1" s="19" t="s">
        <v>163</v>
      </c>
      <c r="B1" s="19"/>
    </row>
    <row r="2" spans="1:2" ht="16" thickTop="1" x14ac:dyDescent="0.2">
      <c r="A2" s="2" t="s">
        <v>146</v>
      </c>
      <c r="B2" s="2" t="s">
        <v>145</v>
      </c>
    </row>
    <row r="3" spans="1:2" x14ac:dyDescent="0.2">
      <c r="A3" s="3">
        <v>1000</v>
      </c>
      <c r="B3" t="s">
        <v>164</v>
      </c>
    </row>
    <row r="4" spans="1:2" x14ac:dyDescent="0.2">
      <c r="A4" s="3">
        <v>2000</v>
      </c>
      <c r="B4" t="s">
        <v>202</v>
      </c>
    </row>
    <row r="5" spans="1:2" x14ac:dyDescent="0.2">
      <c r="A5" s="3">
        <v>4000</v>
      </c>
      <c r="B5" t="s">
        <v>165</v>
      </c>
    </row>
    <row r="6" spans="1:2" x14ac:dyDescent="0.2">
      <c r="A6" s="3">
        <v>6000</v>
      </c>
      <c r="B6" t="s">
        <v>201</v>
      </c>
    </row>
    <row r="7" spans="1:2" x14ac:dyDescent="0.2">
      <c r="A7" s="3">
        <v>8000</v>
      </c>
      <c r="B7" t="s">
        <v>166</v>
      </c>
    </row>
    <row r="8" spans="1:2" x14ac:dyDescent="0.2">
      <c r="A8" s="3">
        <v>12000</v>
      </c>
      <c r="B8" t="s">
        <v>200</v>
      </c>
    </row>
    <row r="9" spans="1:2" x14ac:dyDescent="0.2">
      <c r="A9" s="3">
        <v>15000</v>
      </c>
      <c r="B9" t="s">
        <v>167</v>
      </c>
    </row>
    <row r="10" spans="1:2" x14ac:dyDescent="0.2">
      <c r="A10" s="3">
        <v>20000</v>
      </c>
      <c r="B10" t="s">
        <v>199</v>
      </c>
    </row>
    <row r="11" spans="1:2" x14ac:dyDescent="0.2">
      <c r="A11" s="3">
        <v>27000</v>
      </c>
      <c r="B11" t="s">
        <v>168</v>
      </c>
    </row>
    <row r="12" spans="1:2" x14ac:dyDescent="0.2">
      <c r="A12" s="3">
        <v>30000</v>
      </c>
      <c r="B12" t="s">
        <v>198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D9" sqref="D9"/>
    </sheetView>
  </sheetViews>
  <sheetFormatPr baseColWidth="10" defaultColWidth="8.83203125" defaultRowHeight="15" x14ac:dyDescent="0.2"/>
  <cols>
    <col min="1" max="1" width="15.1640625" customWidth="1"/>
    <col min="2" max="2" width="16.33203125" customWidth="1"/>
    <col min="3" max="3" width="23.33203125" customWidth="1"/>
    <col min="4" max="4" width="19.6640625" customWidth="1"/>
    <col min="5" max="6" width="14.6640625" customWidth="1"/>
  </cols>
  <sheetData>
    <row r="1" spans="1:6" ht="24" thickBot="1" x14ac:dyDescent="0.3">
      <c r="A1" s="19" t="s">
        <v>147</v>
      </c>
      <c r="B1" s="19"/>
      <c r="C1" s="19"/>
      <c r="D1" s="19"/>
      <c r="E1" s="19"/>
      <c r="F1" s="19"/>
    </row>
    <row r="2" spans="1:6" ht="16" thickTop="1" x14ac:dyDescent="0.2"/>
    <row r="3" spans="1:6" ht="18" thickBot="1" x14ac:dyDescent="0.25">
      <c r="A3" s="20" t="s">
        <v>140</v>
      </c>
      <c r="B3" s="20"/>
      <c r="C3" s="20"/>
      <c r="D3" s="20"/>
      <c r="E3" s="20"/>
      <c r="F3" s="20"/>
    </row>
    <row r="4" spans="1:6" ht="16" thickTop="1" x14ac:dyDescent="0.2">
      <c r="B4" s="4" t="s">
        <v>162</v>
      </c>
      <c r="C4" s="4" t="s">
        <v>174</v>
      </c>
      <c r="D4" s="4" t="s">
        <v>175</v>
      </c>
    </row>
    <row r="5" spans="1:6" x14ac:dyDescent="0.2">
      <c r="A5" t="s">
        <v>137</v>
      </c>
      <c r="B5">
        <f>COUNTIF(Professors[Gender],"M")</f>
        <v>40</v>
      </c>
      <c r="C5" s="1">
        <f>AVERAGEIF(Professors[Gender],A5,Professors[Grant Earned])</f>
        <v>6153.75</v>
      </c>
      <c r="D5" s="1">
        <f>SUMIF(Professors[Gender],A5,Professors[Grant Earned])</f>
        <v>246150</v>
      </c>
    </row>
    <row r="6" spans="1:6" ht="18" customHeight="1" x14ac:dyDescent="0.2">
      <c r="A6" t="s">
        <v>138</v>
      </c>
      <c r="B6">
        <f>COUNTIF(Professors[Gender],"F")</f>
        <v>34</v>
      </c>
      <c r="C6" s="1">
        <f>AVERAGEIF(Professors[Gender],A6,Professors[Grant Earned])</f>
        <v>6657.3529411764703</v>
      </c>
      <c r="D6" s="1">
        <f>SUMIF(Professors[Gender],A6,Professors[Grant Earned])</f>
        <v>226350</v>
      </c>
    </row>
  </sheetData>
  <mergeCells count="2">
    <mergeCell ref="A1:F1"/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6.83203125" bestFit="1" customWidth="1"/>
    <col min="2" max="2" width="14.83203125" bestFit="1" customWidth="1"/>
    <col min="3" max="3" width="16.83203125" bestFit="1" customWidth="1"/>
    <col min="4" max="4" width="15.6640625" bestFit="1" customWidth="1"/>
    <col min="5" max="5" width="10" bestFit="1" customWidth="1"/>
    <col min="6" max="6" width="7.1640625" bestFit="1" customWidth="1"/>
    <col min="7" max="8" width="10" bestFit="1" customWidth="1"/>
  </cols>
  <sheetData>
    <row r="1" spans="1:5" x14ac:dyDescent="0.2">
      <c r="A1" s="14" t="s">
        <v>143</v>
      </c>
      <c r="B1" t="s">
        <v>249</v>
      </c>
    </row>
    <row r="3" spans="1:5" x14ac:dyDescent="0.2">
      <c r="A3" s="14" t="s">
        <v>248</v>
      </c>
      <c r="B3" s="14" t="s">
        <v>144</v>
      </c>
    </row>
    <row r="4" spans="1:5" x14ac:dyDescent="0.2">
      <c r="A4" s="14" t="s">
        <v>161</v>
      </c>
      <c r="B4" t="s">
        <v>246</v>
      </c>
      <c r="C4" t="s">
        <v>211</v>
      </c>
      <c r="D4" t="s">
        <v>214</v>
      </c>
      <c r="E4" t="s">
        <v>247</v>
      </c>
    </row>
    <row r="5" spans="1:5" x14ac:dyDescent="0.2">
      <c r="A5" s="15" t="s">
        <v>198</v>
      </c>
      <c r="B5" s="16"/>
      <c r="C5" s="16">
        <v>30000</v>
      </c>
      <c r="D5" s="16">
        <v>30000</v>
      </c>
      <c r="E5" s="16">
        <v>60000</v>
      </c>
    </row>
    <row r="6" spans="1:5" x14ac:dyDescent="0.2">
      <c r="A6" s="15" t="s">
        <v>167</v>
      </c>
      <c r="B6" s="16"/>
      <c r="C6" s="16"/>
      <c r="D6" s="16">
        <v>15000</v>
      </c>
      <c r="E6" s="16">
        <v>15000</v>
      </c>
    </row>
    <row r="7" spans="1:5" x14ac:dyDescent="0.2">
      <c r="A7" s="15" t="s">
        <v>199</v>
      </c>
      <c r="B7" s="16"/>
      <c r="C7" s="16">
        <v>21000</v>
      </c>
      <c r="D7" s="16">
        <v>25000</v>
      </c>
      <c r="E7" s="16">
        <v>46000</v>
      </c>
    </row>
    <row r="8" spans="1:5" x14ac:dyDescent="0.2">
      <c r="A8" s="15" t="s">
        <v>166</v>
      </c>
      <c r="B8" s="16">
        <v>8500</v>
      </c>
      <c r="C8" s="16"/>
      <c r="D8" s="16">
        <v>29400</v>
      </c>
      <c r="E8" s="16">
        <v>37900</v>
      </c>
    </row>
    <row r="9" spans="1:5" x14ac:dyDescent="0.2">
      <c r="A9" s="15" t="s">
        <v>165</v>
      </c>
      <c r="B9" s="16">
        <v>14200</v>
      </c>
      <c r="C9" s="16"/>
      <c r="D9" s="16">
        <v>19800</v>
      </c>
      <c r="E9" s="16">
        <v>34000</v>
      </c>
    </row>
    <row r="10" spans="1:5" x14ac:dyDescent="0.2">
      <c r="A10" s="15" t="s">
        <v>201</v>
      </c>
      <c r="B10" s="16">
        <v>26500</v>
      </c>
      <c r="C10" s="16">
        <v>18400</v>
      </c>
      <c r="D10" s="16">
        <v>18900</v>
      </c>
      <c r="E10" s="16">
        <v>63800</v>
      </c>
    </row>
    <row r="11" spans="1:5" x14ac:dyDescent="0.2">
      <c r="A11" s="15" t="s">
        <v>164</v>
      </c>
      <c r="B11" s="16">
        <v>4750</v>
      </c>
      <c r="C11" s="16">
        <v>4500</v>
      </c>
      <c r="D11" s="16">
        <v>3950</v>
      </c>
      <c r="E11" s="16">
        <v>13200</v>
      </c>
    </row>
    <row r="12" spans="1:5" x14ac:dyDescent="0.2">
      <c r="A12" s="15" t="s">
        <v>202</v>
      </c>
      <c r="B12" s="16">
        <v>5200</v>
      </c>
      <c r="C12" s="16">
        <v>16400</v>
      </c>
      <c r="D12" s="16">
        <v>11700</v>
      </c>
      <c r="E12" s="16">
        <v>33300</v>
      </c>
    </row>
    <row r="13" spans="1:5" x14ac:dyDescent="0.2">
      <c r="A13" s="15" t="s">
        <v>247</v>
      </c>
      <c r="B13" s="16">
        <v>59150</v>
      </c>
      <c r="C13" s="16">
        <v>90300</v>
      </c>
      <c r="D13" s="16">
        <v>153750</v>
      </c>
      <c r="E13" s="16">
        <v>303200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"/>
  <sheetViews>
    <sheetView zoomScale="120" zoomScaleNormal="120" workbookViewId="0">
      <selection activeCell="B16" sqref="B16"/>
    </sheetView>
  </sheetViews>
  <sheetFormatPr baseColWidth="10" defaultColWidth="8.83203125" defaultRowHeight="15" x14ac:dyDescent="0.2"/>
  <cols>
    <col min="1" max="1" width="24" bestFit="1" customWidth="1"/>
    <col min="2" max="2" width="25.5" bestFit="1" customWidth="1"/>
    <col min="3" max="3" width="7.33203125" bestFit="1" customWidth="1"/>
    <col min="4" max="4" width="10.33203125" bestFit="1" customWidth="1"/>
    <col min="5" max="5" width="11.33203125" bestFit="1" customWidth="1"/>
    <col min="6" max="6" width="8.5" bestFit="1" customWidth="1"/>
    <col min="7" max="7" width="8.6640625" bestFit="1" customWidth="1"/>
    <col min="8" max="8" width="11.6640625" bestFit="1" customWidth="1"/>
    <col min="9" max="9" width="12.6640625" bestFit="1" customWidth="1"/>
    <col min="10" max="10" width="9.83203125" bestFit="1" customWidth="1"/>
    <col min="11" max="11" width="3.83203125" bestFit="1" customWidth="1"/>
    <col min="12" max="12" width="10.6640625" bestFit="1" customWidth="1"/>
    <col min="13" max="13" width="13" bestFit="1" customWidth="1"/>
    <col min="14" max="14" width="6.5" bestFit="1" customWidth="1"/>
  </cols>
  <sheetData>
    <row r="1" spans="1:14" x14ac:dyDescent="0.2">
      <c r="A1" s="7" t="s">
        <v>178</v>
      </c>
      <c r="B1" s="7" t="s">
        <v>179</v>
      </c>
      <c r="C1" s="7" t="s">
        <v>215</v>
      </c>
      <c r="D1" s="7" t="s">
        <v>217</v>
      </c>
      <c r="E1" s="7" t="s">
        <v>218</v>
      </c>
      <c r="F1" s="7" t="s">
        <v>219</v>
      </c>
      <c r="G1" s="7" t="s">
        <v>220</v>
      </c>
      <c r="H1" s="7" t="s">
        <v>221</v>
      </c>
      <c r="I1" s="7" t="s">
        <v>222</v>
      </c>
      <c r="J1" s="7" t="s">
        <v>225</v>
      </c>
      <c r="K1" s="7" t="s">
        <v>226</v>
      </c>
      <c r="L1" s="7" t="s">
        <v>227</v>
      </c>
      <c r="M1" s="7" t="s">
        <v>223</v>
      </c>
      <c r="N1" s="7" t="s">
        <v>224</v>
      </c>
    </row>
    <row r="2" spans="1:14" x14ac:dyDescent="0.2">
      <c r="A2" t="s">
        <v>180</v>
      </c>
      <c r="B2" t="s">
        <v>181</v>
      </c>
      <c r="C2" t="s">
        <v>216</v>
      </c>
      <c r="D2" t="s">
        <v>240</v>
      </c>
      <c r="E2" t="s">
        <v>231</v>
      </c>
      <c r="F2" t="s">
        <v>228</v>
      </c>
      <c r="G2" t="str">
        <f>LEFT(B2,FIND("//",B2,1)-2)</f>
        <v>https</v>
      </c>
      <c r="H2" t="str">
        <f>MID(B2,K2+3,L2-K2-3)</f>
        <v>business</v>
      </c>
      <c r="I2" t="str">
        <f>MID(B2,L2+1,M2-L2-1)</f>
        <v>ucdenver</v>
      </c>
      <c r="J2" t="str">
        <f>MID(B2,M2+1,N2-M2-1)</f>
        <v>edu</v>
      </c>
      <c r="K2">
        <f>FIND(":",B2)</f>
        <v>6</v>
      </c>
      <c r="L2">
        <f>FIND(".",B2)</f>
        <v>17</v>
      </c>
      <c r="M2">
        <f>FIND(".",B2,L2+1)</f>
        <v>26</v>
      </c>
      <c r="N2">
        <f>LEN(B2)</f>
        <v>30</v>
      </c>
    </row>
    <row r="3" spans="1:14" x14ac:dyDescent="0.2">
      <c r="A3" t="s">
        <v>203</v>
      </c>
      <c r="B3" s="9" t="s">
        <v>204</v>
      </c>
      <c r="C3" t="s">
        <v>216</v>
      </c>
      <c r="D3" t="s">
        <v>241</v>
      </c>
      <c r="E3" t="s">
        <v>232</v>
      </c>
      <c r="F3" t="s">
        <v>228</v>
      </c>
      <c r="G3" t="str">
        <f t="shared" ref="G3:G12" si="0">LEFT(B3,FIND("//",B3,1)-2)</f>
        <v>https</v>
      </c>
      <c r="H3" t="str">
        <f t="shared" ref="H3:H12" si="1">MID(B3,K3+3,L3-K3-3)</f>
        <v>www</v>
      </c>
      <c r="I3" t="str">
        <f t="shared" ref="I3:I12" si="2">MID(B3,L3+1,M3-L3-1)</f>
        <v>uc</v>
      </c>
      <c r="J3" t="str">
        <f t="shared" ref="J3:J12" si="3">MID(B3,M3+1,N3-M3-1)</f>
        <v>edu</v>
      </c>
      <c r="K3">
        <f t="shared" ref="K3:K12" si="4">FIND(":",B3)</f>
        <v>6</v>
      </c>
      <c r="L3">
        <f t="shared" ref="L3:L12" si="5">FIND(".",B3)</f>
        <v>12</v>
      </c>
      <c r="M3">
        <f t="shared" ref="M3:M12" si="6">FIND(".",B3,L3+1)</f>
        <v>15</v>
      </c>
      <c r="N3">
        <f t="shared" ref="N3:N12" si="7">LEN(B3)</f>
        <v>19</v>
      </c>
    </row>
    <row r="4" spans="1:14" x14ac:dyDescent="0.2">
      <c r="A4" t="s">
        <v>182</v>
      </c>
      <c r="B4" t="s">
        <v>183</v>
      </c>
      <c r="C4" t="s">
        <v>216</v>
      </c>
      <c r="D4" t="s">
        <v>241</v>
      </c>
      <c r="E4" t="s">
        <v>233</v>
      </c>
      <c r="F4" t="s">
        <v>229</v>
      </c>
      <c r="G4" t="str">
        <f t="shared" si="0"/>
        <v>https</v>
      </c>
      <c r="H4" t="str">
        <f t="shared" si="1"/>
        <v>www</v>
      </c>
      <c r="I4" t="str">
        <f t="shared" si="2"/>
        <v>youtube</v>
      </c>
      <c r="J4" t="str">
        <f t="shared" si="3"/>
        <v>com</v>
      </c>
      <c r="K4">
        <f t="shared" si="4"/>
        <v>6</v>
      </c>
      <c r="L4">
        <f t="shared" si="5"/>
        <v>12</v>
      </c>
      <c r="M4">
        <f t="shared" si="6"/>
        <v>20</v>
      </c>
      <c r="N4">
        <f t="shared" si="7"/>
        <v>24</v>
      </c>
    </row>
    <row r="5" spans="1:14" x14ac:dyDescent="0.2">
      <c r="A5" t="s">
        <v>184</v>
      </c>
      <c r="B5" t="s">
        <v>185</v>
      </c>
      <c r="C5" t="s">
        <v>216</v>
      </c>
      <c r="D5" t="s">
        <v>242</v>
      </c>
      <c r="E5" t="s">
        <v>234</v>
      </c>
      <c r="F5" t="s">
        <v>229</v>
      </c>
      <c r="G5" t="str">
        <f t="shared" si="0"/>
        <v>https</v>
      </c>
      <c r="H5" t="str">
        <f t="shared" si="1"/>
        <v>support</v>
      </c>
      <c r="I5" t="str">
        <f t="shared" si="2"/>
        <v>google</v>
      </c>
      <c r="J5" t="str">
        <f t="shared" si="3"/>
        <v>com</v>
      </c>
      <c r="K5">
        <f t="shared" si="4"/>
        <v>6</v>
      </c>
      <c r="L5">
        <f t="shared" si="5"/>
        <v>16</v>
      </c>
      <c r="M5">
        <f t="shared" si="6"/>
        <v>23</v>
      </c>
      <c r="N5">
        <f t="shared" si="7"/>
        <v>27</v>
      </c>
    </row>
    <row r="6" spans="1:14" x14ac:dyDescent="0.2">
      <c r="A6" t="s">
        <v>205</v>
      </c>
      <c r="B6" s="8" t="s">
        <v>206</v>
      </c>
      <c r="C6" t="s">
        <v>216</v>
      </c>
      <c r="D6" t="s">
        <v>241</v>
      </c>
      <c r="E6" t="s">
        <v>235</v>
      </c>
      <c r="F6" t="s">
        <v>230</v>
      </c>
      <c r="G6" t="str">
        <f t="shared" si="0"/>
        <v>https</v>
      </c>
      <c r="H6" t="str">
        <f t="shared" si="1"/>
        <v>www</v>
      </c>
      <c r="I6" t="str">
        <f t="shared" si="2"/>
        <v>atptour</v>
      </c>
      <c r="J6" t="str">
        <f t="shared" si="3"/>
        <v>org</v>
      </c>
      <c r="K6">
        <f t="shared" si="4"/>
        <v>6</v>
      </c>
      <c r="L6">
        <f t="shared" si="5"/>
        <v>12</v>
      </c>
      <c r="M6">
        <f t="shared" si="6"/>
        <v>20</v>
      </c>
      <c r="N6">
        <f t="shared" si="7"/>
        <v>24</v>
      </c>
    </row>
    <row r="7" spans="1:14" x14ac:dyDescent="0.2">
      <c r="A7" t="s">
        <v>186</v>
      </c>
      <c r="B7" s="9" t="s">
        <v>187</v>
      </c>
      <c r="C7" t="s">
        <v>216</v>
      </c>
      <c r="D7" t="s">
        <v>241</v>
      </c>
      <c r="E7" t="s">
        <v>236</v>
      </c>
      <c r="F7" t="s">
        <v>229</v>
      </c>
      <c r="G7" t="str">
        <f t="shared" si="0"/>
        <v>https</v>
      </c>
      <c r="H7" t="str">
        <f t="shared" si="1"/>
        <v>www</v>
      </c>
      <c r="I7" t="str">
        <f t="shared" si="2"/>
        <v>vimeo</v>
      </c>
      <c r="J7" t="str">
        <f t="shared" si="3"/>
        <v>com</v>
      </c>
      <c r="K7">
        <f t="shared" si="4"/>
        <v>6</v>
      </c>
      <c r="L7">
        <f t="shared" si="5"/>
        <v>12</v>
      </c>
      <c r="M7">
        <f t="shared" si="6"/>
        <v>18</v>
      </c>
      <c r="N7">
        <f t="shared" si="7"/>
        <v>22</v>
      </c>
    </row>
    <row r="8" spans="1:14" x14ac:dyDescent="0.2">
      <c r="A8" t="s">
        <v>188</v>
      </c>
      <c r="B8" t="s">
        <v>189</v>
      </c>
      <c r="C8" t="s">
        <v>216</v>
      </c>
      <c r="D8" t="s">
        <v>241</v>
      </c>
      <c r="E8" t="s">
        <v>237</v>
      </c>
      <c r="F8" t="s">
        <v>229</v>
      </c>
      <c r="G8" t="str">
        <f t="shared" si="0"/>
        <v>https</v>
      </c>
      <c r="H8" t="str">
        <f t="shared" si="1"/>
        <v>www</v>
      </c>
      <c r="I8" t="str">
        <f t="shared" si="2"/>
        <v>amazon</v>
      </c>
      <c r="J8" t="str">
        <f t="shared" si="3"/>
        <v>com</v>
      </c>
      <c r="K8">
        <f t="shared" si="4"/>
        <v>6</v>
      </c>
      <c r="L8">
        <f t="shared" si="5"/>
        <v>12</v>
      </c>
      <c r="M8">
        <f t="shared" si="6"/>
        <v>19</v>
      </c>
      <c r="N8">
        <f t="shared" si="7"/>
        <v>23</v>
      </c>
    </row>
    <row r="9" spans="1:14" x14ac:dyDescent="0.2">
      <c r="A9" t="s">
        <v>190</v>
      </c>
      <c r="B9" t="s">
        <v>191</v>
      </c>
      <c r="C9" t="s">
        <v>216</v>
      </c>
      <c r="D9" t="s">
        <v>241</v>
      </c>
      <c r="E9" t="s">
        <v>238</v>
      </c>
      <c r="F9" t="s">
        <v>230</v>
      </c>
      <c r="G9" t="str">
        <f t="shared" si="0"/>
        <v>https</v>
      </c>
      <c r="H9" t="str">
        <f t="shared" si="1"/>
        <v>www</v>
      </c>
      <c r="I9" t="str">
        <f t="shared" si="2"/>
        <v>w3</v>
      </c>
      <c r="J9" t="str">
        <f t="shared" si="3"/>
        <v>org</v>
      </c>
      <c r="K9">
        <f t="shared" si="4"/>
        <v>6</v>
      </c>
      <c r="L9">
        <f t="shared" si="5"/>
        <v>12</v>
      </c>
      <c r="M9">
        <f t="shared" si="6"/>
        <v>15</v>
      </c>
      <c r="N9">
        <f t="shared" si="7"/>
        <v>19</v>
      </c>
    </row>
    <row r="10" spans="1:14" x14ac:dyDescent="0.2">
      <c r="A10" t="s">
        <v>192</v>
      </c>
      <c r="B10" t="s">
        <v>193</v>
      </c>
      <c r="C10" t="s">
        <v>216</v>
      </c>
      <c r="D10" t="s">
        <v>243</v>
      </c>
      <c r="E10" t="s">
        <v>239</v>
      </c>
      <c r="F10" t="s">
        <v>229</v>
      </c>
      <c r="G10" t="str">
        <f t="shared" si="0"/>
        <v>https</v>
      </c>
      <c r="H10" t="str">
        <f t="shared" si="1"/>
        <v>news</v>
      </c>
      <c r="I10" t="str">
        <f t="shared" si="2"/>
        <v>yahoo</v>
      </c>
      <c r="J10" t="str">
        <f t="shared" si="3"/>
        <v>com</v>
      </c>
      <c r="K10">
        <f t="shared" si="4"/>
        <v>6</v>
      </c>
      <c r="L10">
        <f t="shared" si="5"/>
        <v>13</v>
      </c>
      <c r="M10">
        <f t="shared" si="6"/>
        <v>19</v>
      </c>
      <c r="N10">
        <f t="shared" si="7"/>
        <v>23</v>
      </c>
    </row>
    <row r="11" spans="1:14" x14ac:dyDescent="0.2">
      <c r="A11" t="s">
        <v>194</v>
      </c>
      <c r="B11" t="s">
        <v>195</v>
      </c>
      <c r="C11" t="s">
        <v>216</v>
      </c>
      <c r="D11" t="s">
        <v>244</v>
      </c>
      <c r="E11" t="s">
        <v>234</v>
      </c>
      <c r="F11" t="s">
        <v>229</v>
      </c>
      <c r="G11" t="str">
        <f t="shared" si="0"/>
        <v>https</v>
      </c>
      <c r="H11" t="str">
        <f t="shared" si="1"/>
        <v>developers</v>
      </c>
      <c r="I11" t="str">
        <f t="shared" si="2"/>
        <v>google</v>
      </c>
      <c r="J11" t="str">
        <f t="shared" si="3"/>
        <v>com</v>
      </c>
      <c r="K11">
        <f t="shared" si="4"/>
        <v>6</v>
      </c>
      <c r="L11">
        <f t="shared" si="5"/>
        <v>19</v>
      </c>
      <c r="M11">
        <f t="shared" si="6"/>
        <v>26</v>
      </c>
      <c r="N11">
        <f t="shared" si="7"/>
        <v>30</v>
      </c>
    </row>
    <row r="12" spans="1:14" x14ac:dyDescent="0.2">
      <c r="A12" t="s">
        <v>196</v>
      </c>
      <c r="B12" t="s">
        <v>197</v>
      </c>
      <c r="C12" t="s">
        <v>245</v>
      </c>
      <c r="D12" t="s">
        <v>241</v>
      </c>
      <c r="E12" t="s">
        <v>231</v>
      </c>
      <c r="F12" t="s">
        <v>228</v>
      </c>
      <c r="G12" t="str">
        <f t="shared" si="0"/>
        <v>http</v>
      </c>
      <c r="H12" t="str">
        <f t="shared" si="1"/>
        <v>www</v>
      </c>
      <c r="I12" t="str">
        <f t="shared" si="2"/>
        <v>ucdenver</v>
      </c>
      <c r="J12" t="str">
        <f t="shared" si="3"/>
        <v>edu</v>
      </c>
      <c r="K12">
        <f t="shared" si="4"/>
        <v>5</v>
      </c>
      <c r="L12">
        <f t="shared" si="5"/>
        <v>11</v>
      </c>
      <c r="M12">
        <f t="shared" si="6"/>
        <v>20</v>
      </c>
      <c r="N12">
        <f t="shared" si="7"/>
        <v>24</v>
      </c>
    </row>
  </sheetData>
  <hyperlinks>
    <hyperlink ref="B6" r:id="rId1" xr:uid="{3A2E3C43-0839-45B5-B52B-92066D29746B}"/>
    <hyperlink ref="B7" r:id="rId2" xr:uid="{B242D588-BE99-4277-9B20-AE12A3553780}"/>
    <hyperlink ref="B3" r:id="rId3" xr:uid="{F0E448AF-DE1B-4239-A96F-E5EE9951FEC6}"/>
  </hyperlinks>
  <pageMargins left="0.7" right="0.7" top="0.75" bottom="0.75" header="0.3" footer="0.3"/>
  <ignoredErrors>
    <ignoredError sqref="C2:C3 C4:C12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List</vt:lpstr>
      <vt:lpstr>Lookup Table</vt:lpstr>
      <vt:lpstr>Summary Report</vt:lpstr>
      <vt:lpstr>Pivot Table Analysis</vt:lpstr>
      <vt:lpstr>Web Addresses</vt:lpstr>
      <vt:lpstr>Amount</vt:lpstr>
      <vt:lpstr>List!Criteria</vt:lpstr>
      <vt:lpstr>List!Extract</vt:lpstr>
      <vt:lpstr>GrantLevel</vt:lpstr>
      <vt:lpstr>Level</vt:lpstr>
      <vt:lpstr>Level_E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Office</dc:creator>
  <cp:lastModifiedBy>Microsoft Office User</cp:lastModifiedBy>
  <dcterms:created xsi:type="dcterms:W3CDTF">2011-07-11T00:30:48Z</dcterms:created>
  <dcterms:modified xsi:type="dcterms:W3CDTF">2022-07-27T21:40:30Z</dcterms:modified>
</cp:coreProperties>
</file>