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ikec\Google Drive\SNHU\QSO 510\"/>
    </mc:Choice>
  </mc:AlternateContent>
  <xr:revisionPtr revIDLastSave="0" documentId="13_ncr:1_{D12C11C8-52E5-4BE0-98FD-BD9E8DF67F37}" xr6:coauthVersionLast="47" xr6:coauthVersionMax="47" xr10:uidLastSave="{00000000-0000-0000-0000-000000000000}"/>
  <bookViews>
    <workbookView xWindow="-110" yWindow="-110" windowWidth="19420" windowHeight="10420" xr2:uid="{10FAFF77-B4CD-437A-9841-BCC5865F0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0" i="1" l="1"/>
  <c r="Q10" i="1"/>
  <c r="R10" i="1"/>
  <c r="P11" i="1"/>
  <c r="Q11" i="1"/>
  <c r="R11" i="1"/>
  <c r="P12" i="1"/>
  <c r="Q12" i="1"/>
  <c r="R12" i="1"/>
  <c r="P13" i="1"/>
  <c r="Q13" i="1"/>
  <c r="R13" i="1"/>
  <c r="O13" i="1"/>
  <c r="O12" i="1"/>
  <c r="O11" i="1"/>
  <c r="O17" i="1"/>
  <c r="O23" i="1" s="1"/>
  <c r="O29" i="1" s="1"/>
  <c r="O18" i="1"/>
  <c r="O24" i="1" s="1"/>
  <c r="O30" i="1" s="1"/>
  <c r="O10" i="1"/>
  <c r="O37" i="1"/>
  <c r="Q19" i="1"/>
  <c r="Q25" i="1" s="1"/>
  <c r="Q31" i="1" s="1"/>
  <c r="O19" i="1"/>
  <c r="O25" i="1" s="1"/>
  <c r="O31" i="1" s="1"/>
  <c r="Q18" i="1"/>
  <c r="Q24" i="1" s="1"/>
  <c r="Q30" i="1" s="1"/>
  <c r="Q17" i="1"/>
  <c r="Q23" i="1" s="1"/>
  <c r="Q29" i="1" s="1"/>
  <c r="Q16" i="1"/>
  <c r="Q22" i="1" s="1"/>
  <c r="Q28" i="1" s="1"/>
  <c r="O16" i="1"/>
  <c r="O22" i="1" s="1"/>
  <c r="O28" i="1" s="1"/>
  <c r="R6" i="1"/>
  <c r="R19" i="1" s="1"/>
  <c r="R25" i="1" s="1"/>
  <c r="R31" i="1" s="1"/>
  <c r="Q6" i="1"/>
  <c r="P6" i="1"/>
  <c r="P19" i="1" s="1"/>
  <c r="P25" i="1" s="1"/>
  <c r="P31" i="1" s="1"/>
  <c r="O6" i="1"/>
  <c r="S5" i="1"/>
  <c r="S4" i="1"/>
  <c r="S3" i="1"/>
  <c r="S2" i="1"/>
  <c r="S6" i="1" s="1"/>
  <c r="K4" i="1"/>
  <c r="J8" i="1"/>
  <c r="J12" i="1" s="1"/>
  <c r="J16" i="1" s="1"/>
  <c r="J20" i="1" s="1"/>
  <c r="K3" i="1"/>
  <c r="K2" i="1"/>
  <c r="J3" i="1"/>
  <c r="I3" i="1"/>
  <c r="I26" i="1"/>
  <c r="I8" i="1"/>
  <c r="I12" i="1" s="1"/>
  <c r="I16" i="1" s="1"/>
  <c r="I20" i="1" s="1"/>
  <c r="I9" i="1"/>
  <c r="I13" i="1" s="1"/>
  <c r="I17" i="1" s="1"/>
  <c r="I21" i="1" s="1"/>
  <c r="J9" i="1"/>
  <c r="J13" i="1" s="1"/>
  <c r="J17" i="1" s="1"/>
  <c r="J21" i="1" s="1"/>
  <c r="B2" i="1"/>
  <c r="C2" i="1"/>
  <c r="B3" i="1"/>
  <c r="C3" i="1"/>
  <c r="B4" i="1"/>
  <c r="C4" i="1"/>
  <c r="D4" i="1" s="1"/>
  <c r="E4" i="1" s="1"/>
  <c r="F4" i="1" s="1"/>
  <c r="B5" i="1"/>
  <c r="C5" i="1"/>
  <c r="B6" i="1"/>
  <c r="C6" i="1"/>
  <c r="D6" i="1" s="1"/>
  <c r="E6" i="1" s="1"/>
  <c r="F6" i="1" s="1"/>
  <c r="D5" i="1"/>
  <c r="E5" i="1" s="1"/>
  <c r="F5" i="1" s="1"/>
  <c r="D2" i="1"/>
  <c r="D3" i="1"/>
  <c r="E2" i="1"/>
  <c r="F2" i="1" s="1"/>
  <c r="E3" i="1"/>
  <c r="F3" i="1" s="1"/>
  <c r="P38" i="1"/>
  <c r="P34" i="1"/>
  <c r="J26" i="1"/>
  <c r="J27" i="1"/>
  <c r="J23" i="1"/>
  <c r="G7" i="1"/>
  <c r="G9" i="1"/>
  <c r="G10" i="1"/>
  <c r="G11" i="1"/>
  <c r="P16" i="1" l="1"/>
  <c r="P22" i="1" s="1"/>
  <c r="P28" i="1" s="1"/>
  <c r="O34" i="1" s="1"/>
  <c r="O38" i="1" s="1"/>
  <c r="R16" i="1"/>
  <c r="R22" i="1" s="1"/>
  <c r="R28" i="1" s="1"/>
  <c r="P17" i="1"/>
  <c r="P23" i="1" s="1"/>
  <c r="P29" i="1" s="1"/>
  <c r="R17" i="1"/>
  <c r="R23" i="1" s="1"/>
  <c r="R29" i="1" s="1"/>
  <c r="P18" i="1"/>
  <c r="P24" i="1" s="1"/>
  <c r="P30" i="1" s="1"/>
  <c r="R18" i="1"/>
  <c r="R24" i="1" s="1"/>
  <c r="R30" i="1" s="1"/>
  <c r="I23" i="1"/>
  <c r="I27" i="1" s="1"/>
  <c r="F9" i="1"/>
  <c r="F10" i="1" s="1"/>
  <c r="F7" i="1" l="1"/>
  <c r="F11" i="1" s="1"/>
</calcChain>
</file>

<file path=xl/sharedStrings.xml><?xml version="1.0" encoding="utf-8"?>
<sst xmlns="http://schemas.openxmlformats.org/spreadsheetml/2006/main" count="68" uniqueCount="36">
  <si>
    <t>obs-exp</t>
  </si>
  <si>
    <t>(obs-exp)^2</t>
  </si>
  <si>
    <t>(obs-exp)^2/exp</t>
  </si>
  <si>
    <t>CHI SQ</t>
  </si>
  <si>
    <t>ALPHA</t>
  </si>
  <si>
    <t>DF</t>
  </si>
  <si>
    <t>p-value</t>
  </si>
  <si>
    <t>X sq critical</t>
  </si>
  <si>
    <t># of COPS obs</t>
  </si>
  <si>
    <t># of YOUTH exp</t>
  </si>
  <si>
    <t>x sq critical</t>
  </si>
  <si>
    <t>is not the test</t>
  </si>
  <si>
    <t>statistc</t>
  </si>
  <si>
    <t>chi sq is</t>
  </si>
  <si>
    <t>Total</t>
  </si>
  <si>
    <t>-</t>
  </si>
  <si>
    <t>exp</t>
  </si>
  <si>
    <t>a</t>
  </si>
  <si>
    <t>b</t>
  </si>
  <si>
    <t>NE</t>
  </si>
  <si>
    <t>MW</t>
  </si>
  <si>
    <t>illegal</t>
  </si>
  <si>
    <t>legal</t>
  </si>
  <si>
    <t>No_Outsourcing</t>
  </si>
  <si>
    <t>IT_Only</t>
  </si>
  <si>
    <t>HR_Only</t>
  </si>
  <si>
    <t>Both_IT_and_HR</t>
  </si>
  <si>
    <t>total</t>
  </si>
  <si>
    <t>Healthcare</t>
  </si>
  <si>
    <t>Financial</t>
  </si>
  <si>
    <t>Industrial_Goods</t>
  </si>
  <si>
    <t>Consumer_Goods</t>
  </si>
  <si>
    <t>health</t>
  </si>
  <si>
    <t>financial</t>
  </si>
  <si>
    <t>industrials</t>
  </si>
  <si>
    <t>consumer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</si>
</sst>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"/>
    <numFmt numFmtId="165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9" fontId="0" fillId="0" borderId="0" xfId="1" applyFont="1"/>
    <xf numFmtId="2" fontId="0" fillId="0" borderId="0" xfId="0" applyNumberFormat="1"/>
    <xf numFmtId="0" fontId="2" fillId="0" borderId="0" xfId="0" applyFont="1"/>
    <xf numFmtId="164" fontId="0" fillId="0" borderId="0" xfId="0" applyNumberFormat="1"/>
    <xf numFmtId="0" fontId="0" fillId="2" borderId="0" xfId="0" applyFill="1"/>
    <xf numFmtId="0" fontId="2" fillId="2" borderId="0" xfId="0" applyFont="1" applyFill="1"/>
    <xf numFmtId="2" fontId="0" fillId="2" borderId="0" xfId="0" applyNumberFormat="1" applyFill="1"/>
    <xf numFmtId="0" fontId="0" fillId="0" borderId="1" xfId="0" applyBorder="1"/>
    <xf numFmtId="0" fontId="3" fillId="0" borderId="2" xfId="0" applyFont="1" applyBorder="1" applyAlignment="1">
      <alignment horizontal="center"/>
    </xf>
    <xf numFmtId="0" fontId="4" fillId="2" borderId="0" xfId="0" applyFont="1" applyFill="1"/>
    <xf numFmtId="0" fontId="5" fillId="0" borderId="2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6" fillId="0" borderId="0" xfId="0" applyFont="1"/>
    <xf numFmtId="165" fontId="0" fillId="0" borderId="0" xfId="0" applyNumberFormat="1"/>
    <xf numFmtId="2" fontId="4" fillId="2" borderId="0" xfId="0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D5D80-0161-4378-BBDF-864B91C2E593}">
  <dimension ref="B1:S38"/>
  <sheetViews>
    <sheetView tabSelected="1" topLeftCell="G23" zoomScaleNormal="132" workbookViewId="0">
      <selection activeCell="J30" sqref="J30"/>
    </sheetView>
  </sheetViews>
  <sheetFormatPr defaultRowHeight="14.5" x14ac:dyDescent="0.35"/>
  <cols>
    <col min="1" max="1" width="7.7265625" bestFit="1" customWidth="1"/>
    <col min="2" max="3" width="15.1796875" bestFit="1" customWidth="1"/>
    <col min="4" max="4" width="7.453125" bestFit="1" customWidth="1"/>
    <col min="5" max="5" width="10.7265625" bestFit="1" customWidth="1"/>
    <col min="6" max="6" width="14.6328125" bestFit="1" customWidth="1"/>
    <col min="7" max="7" width="19.6328125" bestFit="1" customWidth="1"/>
    <col min="8" max="8" width="14.6328125" bestFit="1" customWidth="1"/>
    <col min="9" max="9" width="14.453125" bestFit="1" customWidth="1"/>
    <col min="14" max="14" width="15.81640625" bestFit="1" customWidth="1"/>
    <col min="15" max="15" width="14.453125" bestFit="1" customWidth="1"/>
    <col min="16" max="17" width="12.453125" bestFit="1" customWidth="1"/>
    <col min="18" max="18" width="15" bestFit="1" customWidth="1"/>
    <col min="19" max="19" width="5.81640625" bestFit="1" customWidth="1"/>
  </cols>
  <sheetData>
    <row r="1" spans="2:19" ht="15" thickBot="1" x14ac:dyDescent="0.4">
      <c r="B1" s="1" t="s">
        <v>8</v>
      </c>
      <c r="C1" t="s">
        <v>9</v>
      </c>
      <c r="D1" t="s">
        <v>0</v>
      </c>
      <c r="E1" t="s">
        <v>1</v>
      </c>
      <c r="F1" t="s">
        <v>2</v>
      </c>
      <c r="H1" s="9" t="s">
        <v>15</v>
      </c>
      <c r="I1" s="11" t="s">
        <v>19</v>
      </c>
      <c r="J1" s="12" t="s">
        <v>20</v>
      </c>
      <c r="K1" s="9" t="s">
        <v>14</v>
      </c>
      <c r="N1" s="13" t="s">
        <v>15</v>
      </c>
      <c r="O1" s="13" t="s">
        <v>23</v>
      </c>
      <c r="P1" s="13" t="s">
        <v>24</v>
      </c>
      <c r="Q1" s="13" t="s">
        <v>25</v>
      </c>
      <c r="R1" s="13" t="s">
        <v>26</v>
      </c>
      <c r="S1" s="14" t="s">
        <v>27</v>
      </c>
    </row>
    <row r="2" spans="2:19" ht="15" thickTop="1" x14ac:dyDescent="0.35">
      <c r="B2">
        <f>0.648*25588</f>
        <v>16581.024000000001</v>
      </c>
      <c r="C2">
        <f>0.289*25588</f>
        <v>7394.9319999999998</v>
      </c>
      <c r="D2">
        <f>B2-C2</f>
        <v>9186.0920000000006</v>
      </c>
      <c r="E2">
        <f t="shared" ref="E2:E6" si="0">D2^2</f>
        <v>84384286.232464015</v>
      </c>
      <c r="F2" s="2">
        <f>E2/C2</f>
        <v>11411.096982698964</v>
      </c>
      <c r="H2" s="8" t="s">
        <v>21</v>
      </c>
      <c r="I2" s="8">
        <v>95</v>
      </c>
      <c r="J2" s="8">
        <v>72</v>
      </c>
      <c r="K2" s="8">
        <f>SUM(I2,J2)</f>
        <v>167</v>
      </c>
      <c r="N2" s="8" t="s">
        <v>28</v>
      </c>
      <c r="O2" s="8">
        <v>895</v>
      </c>
      <c r="P2" s="8">
        <v>5840</v>
      </c>
      <c r="Q2" s="8">
        <v>4470</v>
      </c>
      <c r="R2" s="8">
        <v>1167</v>
      </c>
      <c r="S2" s="8">
        <f>SUM(O2:R2)</f>
        <v>12372</v>
      </c>
    </row>
    <row r="3" spans="2:19" x14ac:dyDescent="0.35">
      <c r="B3">
        <f>0.145*25588</f>
        <v>3710.2599999999998</v>
      </c>
      <c r="C3">
        <f>0.291*25588</f>
        <v>7446.1079999999993</v>
      </c>
      <c r="D3">
        <f>B3-C3</f>
        <v>-3735.8479999999995</v>
      </c>
      <c r="E3">
        <f t="shared" si="0"/>
        <v>13956560.279103996</v>
      </c>
      <c r="F3" s="2">
        <f>E3/C3</f>
        <v>1874.3429828178691</v>
      </c>
      <c r="H3" s="8" t="s">
        <v>22</v>
      </c>
      <c r="I3" s="8">
        <f>I4-I2</f>
        <v>880</v>
      </c>
      <c r="J3" s="8">
        <f>J4-J2</f>
        <v>1066</v>
      </c>
      <c r="K3" s="8">
        <f>SUM(I3,J3)</f>
        <v>1946</v>
      </c>
      <c r="N3" s="8" t="s">
        <v>29</v>
      </c>
      <c r="O3" s="8">
        <v>177</v>
      </c>
      <c r="P3" s="8">
        <v>1160</v>
      </c>
      <c r="Q3" s="8">
        <v>889</v>
      </c>
      <c r="R3" s="8">
        <v>224</v>
      </c>
      <c r="S3" s="8">
        <f>SUM(O3:R3)</f>
        <v>2450</v>
      </c>
    </row>
    <row r="4" spans="2:19" x14ac:dyDescent="0.35">
      <c r="B4">
        <f>0.191*25588</f>
        <v>4887.308</v>
      </c>
      <c r="C4">
        <f>0.303*25588</f>
        <v>7753.1639999999998</v>
      </c>
      <c r="D4">
        <f t="shared" ref="D4:D6" si="1">B4-C4</f>
        <v>-2865.8559999999998</v>
      </c>
      <c r="E4">
        <f t="shared" si="0"/>
        <v>8213130.6127359988</v>
      </c>
      <c r="F4" s="2">
        <f t="shared" ref="F4:F6" si="2">E4/C4</f>
        <v>1059.3263102310229</v>
      </c>
      <c r="H4" s="8" t="s">
        <v>14</v>
      </c>
      <c r="I4" s="8">
        <v>975</v>
      </c>
      <c r="J4" s="8">
        <v>1138</v>
      </c>
      <c r="K4" s="8">
        <f>SUM(K2:K3)</f>
        <v>2113</v>
      </c>
      <c r="N4" s="8" t="s">
        <v>30</v>
      </c>
      <c r="O4" s="8">
        <v>207</v>
      </c>
      <c r="P4" s="8">
        <v>1280</v>
      </c>
      <c r="Q4" s="8">
        <v>993</v>
      </c>
      <c r="R4" s="8">
        <v>255</v>
      </c>
      <c r="S4" s="8">
        <f>SUM(O4:R4)</f>
        <v>2735</v>
      </c>
    </row>
    <row r="5" spans="2:19" x14ac:dyDescent="0.35">
      <c r="B5">
        <f>0.014*25588</f>
        <v>358.23200000000003</v>
      </c>
      <c r="C5">
        <f>0.098*25588</f>
        <v>2507.6240000000003</v>
      </c>
      <c r="D5">
        <f t="shared" si="1"/>
        <v>-2149.3920000000003</v>
      </c>
      <c r="E5">
        <f t="shared" si="0"/>
        <v>4619885.9696640009</v>
      </c>
      <c r="F5" s="2">
        <f t="shared" si="2"/>
        <v>1842.3360000000002</v>
      </c>
      <c r="N5" s="8" t="s">
        <v>31</v>
      </c>
      <c r="O5" s="8">
        <v>51</v>
      </c>
      <c r="P5" s="8">
        <v>387</v>
      </c>
      <c r="Q5" s="8">
        <v>294</v>
      </c>
      <c r="R5" s="8">
        <v>76</v>
      </c>
      <c r="S5" s="8">
        <f>SUM(O5:R5)</f>
        <v>808</v>
      </c>
    </row>
    <row r="6" spans="2:19" x14ac:dyDescent="0.35">
      <c r="B6">
        <f>0.002*25588</f>
        <v>51.176000000000002</v>
      </c>
      <c r="C6">
        <f>0.019*25588</f>
        <v>486.17199999999997</v>
      </c>
      <c r="D6">
        <f t="shared" si="1"/>
        <v>-434.99599999999998</v>
      </c>
      <c r="E6">
        <f t="shared" si="0"/>
        <v>189221.52001599999</v>
      </c>
      <c r="F6" s="2">
        <f t="shared" si="2"/>
        <v>389.20694736842108</v>
      </c>
      <c r="N6" s="14" t="s">
        <v>27</v>
      </c>
      <c r="O6" s="8">
        <f>SUM(O2:O5)</f>
        <v>1330</v>
      </c>
      <c r="P6" s="8">
        <f t="shared" ref="P6:R6" si="3">SUM(P2:P5)</f>
        <v>8667</v>
      </c>
      <c r="Q6" s="8">
        <f t="shared" si="3"/>
        <v>6646</v>
      </c>
      <c r="R6" s="8">
        <f t="shared" si="3"/>
        <v>1722</v>
      </c>
      <c r="S6" s="8">
        <f>SUM(S2:S5)</f>
        <v>18365</v>
      </c>
    </row>
    <row r="7" spans="2:19" x14ac:dyDescent="0.35">
      <c r="C7" s="5" t="s">
        <v>13</v>
      </c>
      <c r="E7" s="6" t="s">
        <v>3</v>
      </c>
      <c r="F7" s="7">
        <f>SUM(F2:F6)</f>
        <v>16576.309223116277</v>
      </c>
      <c r="G7" t="str">
        <f t="shared" ref="G7:G9" ca="1" si="4">_xlfn.FORMULATEXT(F7)</f>
        <v>=SUM(F2:F6)</v>
      </c>
      <c r="H7" t="s">
        <v>16</v>
      </c>
    </row>
    <row r="8" spans="2:19" x14ac:dyDescent="0.35">
      <c r="E8" s="3" t="s">
        <v>4</v>
      </c>
      <c r="F8">
        <v>0.05</v>
      </c>
      <c r="H8" t="s">
        <v>17</v>
      </c>
      <c r="I8">
        <f>K2*I4/K4</f>
        <v>77.058684335068619</v>
      </c>
      <c r="J8">
        <f>K2*J4/K4</f>
        <v>89.941315664931381</v>
      </c>
    </row>
    <row r="9" spans="2:19" x14ac:dyDescent="0.35">
      <c r="E9" s="3" t="s">
        <v>5</v>
      </c>
      <c r="F9">
        <f>COUNT(B2:B6)-1</f>
        <v>4</v>
      </c>
      <c r="G9" t="str">
        <f t="shared" ca="1" si="4"/>
        <v>=COUNT(B2:B6)-1</v>
      </c>
      <c r="H9" t="s">
        <v>18</v>
      </c>
      <c r="I9">
        <f>K3*I4/K4</f>
        <v>897.94131566493138</v>
      </c>
      <c r="J9">
        <f>K3*J4/K4</f>
        <v>1048.0586843350686</v>
      </c>
      <c r="N9" s="15" t="s">
        <v>16</v>
      </c>
    </row>
    <row r="10" spans="2:19" x14ac:dyDescent="0.35">
      <c r="C10" s="5" t="s">
        <v>10</v>
      </c>
      <c r="E10" s="3" t="s">
        <v>7</v>
      </c>
      <c r="F10">
        <f>_xlfn.CHISQ.INV.RT(F8,F9)</f>
        <v>9.4877290367811575</v>
      </c>
      <c r="G10" t="str">
        <f ca="1">_xlfn.FORMULATEXT(F10)</f>
        <v>=CHISQ.INV.RT(F8,F9)</v>
      </c>
      <c r="N10" s="15" t="s">
        <v>32</v>
      </c>
      <c r="O10" s="2">
        <f>$S$2*O6/$S$6</f>
        <v>895.98475360740542</v>
      </c>
      <c r="P10" s="2">
        <f t="shared" ref="P10:R10" si="5">$S$2*P6/$S$6</f>
        <v>5838.7216988837463</v>
      </c>
      <c r="Q10" s="2">
        <f t="shared" si="5"/>
        <v>4477.2290770487343</v>
      </c>
      <c r="R10" s="2">
        <f t="shared" si="5"/>
        <v>1160.0644704601143</v>
      </c>
    </row>
    <row r="11" spans="2:19" x14ac:dyDescent="0.35">
      <c r="C11" s="5" t="s">
        <v>11</v>
      </c>
      <c r="E11" s="3" t="s">
        <v>6</v>
      </c>
      <c r="F11" s="4">
        <f>_xlfn.CHISQ.DIST.RT(F7,F9)</f>
        <v>0</v>
      </c>
      <c r="G11" t="str">
        <f ca="1">_xlfn.FORMULATEXT(F11)</f>
        <v>=CHISQ.DIST.RT(F7,F9)</v>
      </c>
      <c r="H11" t="s">
        <v>0</v>
      </c>
      <c r="N11" s="15" t="s">
        <v>33</v>
      </c>
      <c r="O11" s="2">
        <f>$S$3*O6/$S$6</f>
        <v>177.42989381976585</v>
      </c>
      <c r="P11" s="2">
        <f t="shared" ref="P11:R11" si="6">$S$3*P6/$S$6</f>
        <v>1156.2292404029404</v>
      </c>
      <c r="Q11" s="2">
        <f t="shared" si="6"/>
        <v>886.61584535801796</v>
      </c>
      <c r="R11" s="2">
        <f t="shared" si="6"/>
        <v>229.72502041927581</v>
      </c>
    </row>
    <row r="12" spans="2:19" x14ac:dyDescent="0.35">
      <c r="C12" s="5" t="s">
        <v>12</v>
      </c>
      <c r="I12">
        <f>I2-I8</f>
        <v>17.941315664931381</v>
      </c>
      <c r="J12">
        <f>J2-J8</f>
        <v>-17.941315664931381</v>
      </c>
      <c r="N12" s="15" t="s">
        <v>34</v>
      </c>
      <c r="O12" s="2">
        <f>$S$4*O6/$S$6</f>
        <v>198.06969779471822</v>
      </c>
      <c r="P12" s="2">
        <f t="shared" ref="P12:R12" si="7">$S$4*P6/$S$6</f>
        <v>1290.7293765314457</v>
      </c>
      <c r="Q12" s="2">
        <f t="shared" si="7"/>
        <v>989.7527906343588</v>
      </c>
      <c r="R12" s="2">
        <f t="shared" si="7"/>
        <v>256.44813503947728</v>
      </c>
    </row>
    <row r="13" spans="2:19" x14ac:dyDescent="0.35">
      <c r="E13" s="3"/>
      <c r="F13" s="2"/>
      <c r="I13">
        <f>I3-I9</f>
        <v>-17.941315664931381</v>
      </c>
      <c r="J13">
        <f>J3-J9</f>
        <v>17.941315664931381</v>
      </c>
      <c r="N13" s="15" t="s">
        <v>35</v>
      </c>
      <c r="O13" s="2">
        <f>$S$5*O6/$S$6</f>
        <v>58.515654778110537</v>
      </c>
      <c r="P13" s="2">
        <f t="shared" ref="P13:R13" si="8">$S$5*P6/$S$6</f>
        <v>381.31968418186767</v>
      </c>
      <c r="Q13" s="2">
        <f t="shared" si="8"/>
        <v>292.40228695888919</v>
      </c>
      <c r="R13" s="2">
        <f t="shared" si="8"/>
        <v>75.762374081132592</v>
      </c>
    </row>
    <row r="15" spans="2:19" x14ac:dyDescent="0.35">
      <c r="H15" t="s">
        <v>1</v>
      </c>
      <c r="N15" s="15" t="s">
        <v>0</v>
      </c>
    </row>
    <row r="16" spans="2:19" x14ac:dyDescent="0.35">
      <c r="I16">
        <f>I12^2</f>
        <v>321.89080778871215</v>
      </c>
      <c r="J16">
        <f>J12^2</f>
        <v>321.89080778871215</v>
      </c>
      <c r="N16" s="15" t="s">
        <v>32</v>
      </c>
      <c r="O16">
        <f>O2-O10</f>
        <v>-0.98475360740542328</v>
      </c>
      <c r="P16">
        <f t="shared" ref="P16:R16" si="9">P2-P10</f>
        <v>1.278301116253715</v>
      </c>
      <c r="Q16">
        <f t="shared" si="9"/>
        <v>-7.2290770487343252</v>
      </c>
      <c r="R16">
        <f t="shared" si="9"/>
        <v>6.9355295398856924</v>
      </c>
    </row>
    <row r="17" spans="8:18" x14ac:dyDescent="0.35">
      <c r="I17">
        <f>I13^2</f>
        <v>321.89080778871215</v>
      </c>
      <c r="J17">
        <f>J13^2</f>
        <v>321.89080778871215</v>
      </c>
      <c r="N17" s="15" t="s">
        <v>33</v>
      </c>
      <c r="O17">
        <f t="shared" ref="O17:R19" si="10">O3-O11</f>
        <v>-0.4298938197658515</v>
      </c>
      <c r="P17">
        <f t="shared" si="10"/>
        <v>3.770759597059623</v>
      </c>
      <c r="Q17">
        <f t="shared" si="10"/>
        <v>2.3841546419820361</v>
      </c>
      <c r="R17">
        <f t="shared" si="10"/>
        <v>-5.7250204192758076</v>
      </c>
    </row>
    <row r="18" spans="8:18" x14ac:dyDescent="0.35">
      <c r="N18" s="15" t="s">
        <v>34</v>
      </c>
      <c r="O18">
        <f t="shared" si="10"/>
        <v>8.9303022052817767</v>
      </c>
      <c r="P18">
        <f t="shared" si="10"/>
        <v>-10.729376531445723</v>
      </c>
      <c r="Q18">
        <f t="shared" si="10"/>
        <v>3.2472093656411971</v>
      </c>
      <c r="R18">
        <f t="shared" si="10"/>
        <v>-1.448135039477279</v>
      </c>
    </row>
    <row r="19" spans="8:18" x14ac:dyDescent="0.35">
      <c r="H19" t="s">
        <v>2</v>
      </c>
      <c r="N19" s="15" t="s">
        <v>35</v>
      </c>
      <c r="O19">
        <f t="shared" si="10"/>
        <v>-7.5156547781105374</v>
      </c>
      <c r="P19">
        <f t="shared" si="10"/>
        <v>5.6803158181323283</v>
      </c>
      <c r="Q19">
        <f t="shared" si="10"/>
        <v>1.5977130411108078</v>
      </c>
      <c r="R19">
        <f t="shared" si="10"/>
        <v>0.23762591886740836</v>
      </c>
    </row>
    <row r="20" spans="8:18" x14ac:dyDescent="0.35">
      <c r="I20">
        <f>I16/I8</f>
        <v>4.1772165015049829</v>
      </c>
      <c r="J20">
        <f>J16/J8</f>
        <v>3.5788981449625288</v>
      </c>
    </row>
    <row r="21" spans="8:18" x14ac:dyDescent="0.35">
      <c r="I21">
        <f>I17/I9</f>
        <v>0.35847644180438443</v>
      </c>
      <c r="J21">
        <f>J17/J9</f>
        <v>0.30713051912062811</v>
      </c>
      <c r="N21" s="15" t="s">
        <v>1</v>
      </c>
    </row>
    <row r="22" spans="8:18" x14ac:dyDescent="0.35">
      <c r="N22" s="15" t="s">
        <v>32</v>
      </c>
      <c r="O22">
        <f>O16^2</f>
        <v>0.96973966729799455</v>
      </c>
      <c r="P22">
        <f t="shared" ref="P22:R22" si="11">P16^2</f>
        <v>1.6340537438154938</v>
      </c>
      <c r="Q22">
        <f t="shared" si="11"/>
        <v>52.25955497653738</v>
      </c>
      <c r="R22">
        <f t="shared" si="11"/>
        <v>48.101569998627042</v>
      </c>
    </row>
    <row r="23" spans="8:18" x14ac:dyDescent="0.35">
      <c r="H23" s="3" t="s">
        <v>3</v>
      </c>
      <c r="I23" s="10">
        <f>SUM(I20:J21)</f>
        <v>8.4217216073925236</v>
      </c>
      <c r="J23" t="str">
        <f ca="1">_xlfn.FORMULATEXT(I23)</f>
        <v>=SUM(I20:J21)</v>
      </c>
      <c r="N23" s="15" t="s">
        <v>33</v>
      </c>
      <c r="O23">
        <f t="shared" ref="O23:R25" si="12">O17^2</f>
        <v>0.18480869627287441</v>
      </c>
      <c r="P23">
        <f t="shared" si="12"/>
        <v>14.218627938817251</v>
      </c>
      <c r="Q23">
        <f t="shared" si="12"/>
        <v>5.6841933568844905</v>
      </c>
      <c r="R23">
        <f t="shared" si="12"/>
        <v>32.775858801124947</v>
      </c>
    </row>
    <row r="24" spans="8:18" x14ac:dyDescent="0.35">
      <c r="H24" s="3" t="s">
        <v>4</v>
      </c>
      <c r="I24">
        <v>0.01</v>
      </c>
      <c r="N24" s="15" t="s">
        <v>34</v>
      </c>
      <c r="O24">
        <f t="shared" si="12"/>
        <v>79.750297477660567</v>
      </c>
      <c r="P24">
        <f t="shared" si="12"/>
        <v>115.11952075353825</v>
      </c>
      <c r="Q24">
        <f t="shared" si="12"/>
        <v>10.544368664307905</v>
      </c>
      <c r="R24">
        <f t="shared" si="12"/>
        <v>2.0970950925618603</v>
      </c>
    </row>
    <row r="25" spans="8:18" x14ac:dyDescent="0.35">
      <c r="H25" s="3" t="s">
        <v>5</v>
      </c>
      <c r="I25">
        <v>1</v>
      </c>
      <c r="N25" s="15" t="s">
        <v>35</v>
      </c>
      <c r="O25">
        <f t="shared" si="12"/>
        <v>56.48506674373575</v>
      </c>
      <c r="P25">
        <f t="shared" si="12"/>
        <v>32.265987793724342</v>
      </c>
      <c r="Q25">
        <f t="shared" si="12"/>
        <v>2.5526869617355459</v>
      </c>
      <c r="R25">
        <f t="shared" si="12"/>
        <v>5.6466077317580139E-2</v>
      </c>
    </row>
    <row r="26" spans="8:18" x14ac:dyDescent="0.35">
      <c r="H26" s="3" t="s">
        <v>7</v>
      </c>
      <c r="I26">
        <f>_xlfn.CHISQ.INV.RT(I24,I25)</f>
        <v>6.6348966010212118</v>
      </c>
      <c r="J26" t="str">
        <f t="shared" ref="J24:J27" ca="1" si="13">_xlfn.FORMULATEXT(I26)</f>
        <v>=CHISQ.INV.RT(I24,I25)</v>
      </c>
    </row>
    <row r="27" spans="8:18" x14ac:dyDescent="0.35">
      <c r="H27" s="3" t="s">
        <v>6</v>
      </c>
      <c r="I27" s="4">
        <f>_xlfn.CHISQ.DIST.RT(I23,I25)</f>
        <v>3.7076455721869171E-3</v>
      </c>
      <c r="J27" t="str">
        <f t="shared" ca="1" si="13"/>
        <v>=CHISQ.DIST.RT(I23,I25)</v>
      </c>
      <c r="N27" t="s">
        <v>2</v>
      </c>
    </row>
    <row r="28" spans="8:18" x14ac:dyDescent="0.35">
      <c r="N28" s="15" t="s">
        <v>32</v>
      </c>
      <c r="O28">
        <f>O22/O10</f>
        <v>1.0823171526006864E-3</v>
      </c>
      <c r="P28">
        <f t="shared" ref="P28:R28" si="14">P22/P10</f>
        <v>2.7986498211207673E-4</v>
      </c>
      <c r="Q28">
        <f t="shared" si="14"/>
        <v>1.1672298664464459E-2</v>
      </c>
      <c r="R28">
        <f t="shared" si="14"/>
        <v>4.1464566171523727E-2</v>
      </c>
    </row>
    <row r="29" spans="8:18" x14ac:dyDescent="0.35">
      <c r="N29" s="15" t="s">
        <v>33</v>
      </c>
      <c r="O29">
        <f t="shared" ref="O29:R31" si="15">O23/O11</f>
        <v>1.0415871434866775E-3</v>
      </c>
      <c r="P29">
        <f t="shared" si="15"/>
        <v>1.229741252163985E-2</v>
      </c>
      <c r="Q29">
        <f t="shared" si="15"/>
        <v>6.4111118548633621E-3</v>
      </c>
      <c r="R29">
        <f t="shared" si="15"/>
        <v>0.14267431010041945</v>
      </c>
    </row>
    <row r="30" spans="8:18" x14ac:dyDescent="0.35">
      <c r="N30" s="15" t="s">
        <v>34</v>
      </c>
      <c r="O30">
        <f t="shared" si="15"/>
        <v>0.40263754812366465</v>
      </c>
      <c r="P30">
        <f t="shared" si="15"/>
        <v>8.9189510091493313E-2</v>
      </c>
      <c r="Q30">
        <f t="shared" si="15"/>
        <v>1.0653537695559049E-2</v>
      </c>
      <c r="R30">
        <f t="shared" si="15"/>
        <v>8.1774628317692246E-3</v>
      </c>
    </row>
    <row r="31" spans="8:18" x14ac:dyDescent="0.35">
      <c r="N31" s="15" t="s">
        <v>35</v>
      </c>
      <c r="O31">
        <f t="shared" si="15"/>
        <v>0.96529837968873955</v>
      </c>
      <c r="P31">
        <f t="shared" si="15"/>
        <v>8.4616633056727578E-2</v>
      </c>
      <c r="Q31">
        <f t="shared" si="15"/>
        <v>8.7300512875073556E-3</v>
      </c>
      <c r="R31">
        <f t="shared" si="15"/>
        <v>7.4530501455922712E-4</v>
      </c>
    </row>
    <row r="34" spans="14:16" x14ac:dyDescent="0.35">
      <c r="N34" s="3" t="s">
        <v>3</v>
      </c>
      <c r="O34" s="17">
        <f>SUM(O28:R31)</f>
        <v>1.7869718963811301</v>
      </c>
      <c r="P34" t="str">
        <f ca="1">_xlfn.FORMULATEXT(O34)</f>
        <v>=SUM(O28:R31)</v>
      </c>
    </row>
    <row r="35" spans="14:16" x14ac:dyDescent="0.35">
      <c r="N35" s="3" t="s">
        <v>4</v>
      </c>
      <c r="O35">
        <v>0.01</v>
      </c>
    </row>
    <row r="36" spans="14:16" x14ac:dyDescent="0.35">
      <c r="N36" s="3" t="s">
        <v>5</v>
      </c>
      <c r="O36">
        <v>9</v>
      </c>
    </row>
    <row r="37" spans="14:16" x14ac:dyDescent="0.35">
      <c r="N37" s="3" t="s">
        <v>7</v>
      </c>
      <c r="O37">
        <f>_xlfn.CHISQ.INV.RT(O35,O36)</f>
        <v>21.665994333461931</v>
      </c>
    </row>
    <row r="38" spans="14:16" x14ac:dyDescent="0.35">
      <c r="N38" s="3" t="s">
        <v>6</v>
      </c>
      <c r="O38" s="16">
        <f>_xlfn.CHISQ.DIST.RT(O34,O36)</f>
        <v>0.99440593568633717</v>
      </c>
      <c r="P38" t="str">
        <f ca="1">_xlfn.FORMULATEXT(O38)</f>
        <v>=CHISQ.DIST.RT(O34,O36)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mikec</dc:creator>
  <cp:lastModifiedBy>mikec</cp:lastModifiedBy>
  <dcterms:created xsi:type="dcterms:W3CDTF">2021-07-02T03:48:34Z</dcterms:created>
  <dcterms:modified xsi:type="dcterms:W3CDTF">2021-07-03T16:31:42Z</dcterms:modified>
</cp:coreProperties>
</file>