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ba2dbc69c9d38/Statistics/R/Projects/Model/02_ExcelModelling/"/>
    </mc:Choice>
  </mc:AlternateContent>
  <xr:revisionPtr revIDLastSave="640" documentId="8_{7B59B63F-D09C-43FD-9836-F3423EFAB9AB}" xr6:coauthVersionLast="45" xr6:coauthVersionMax="45" xr10:uidLastSave="{BF07150A-80C3-4366-AAFD-99FC8B06B6A4}"/>
  <bookViews>
    <workbookView xWindow="-20610" yWindow="-120" windowWidth="20730" windowHeight="11760" activeTab="4" xr2:uid="{5716BF11-8D4F-4CC8-B7A6-030F8C758EEB}"/>
  </bookViews>
  <sheets>
    <sheet name="rawData" sheetId="2" r:id="rId1"/>
    <sheet name="StreamMeans" sheetId="3" r:id="rId2"/>
    <sheet name="MeansDistributions" sheetId="5" r:id="rId3"/>
    <sheet name="Moddels&amp;Predictions" sheetId="9" r:id="rId4"/>
    <sheet name="Efficiencies" sheetId="10" r:id="rId5"/>
    <sheet name="Sheet1" sheetId="11" r:id="rId6"/>
    <sheet name="KS te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0" l="1"/>
  <c r="C11" i="10"/>
  <c r="C17" i="10" s="1"/>
  <c r="B11" i="10"/>
  <c r="B17" i="10" s="1"/>
  <c r="C19" i="10"/>
  <c r="B19" i="10"/>
  <c r="B18" i="10"/>
  <c r="C15" i="10"/>
  <c r="C16" i="10" s="1"/>
  <c r="C10" i="10"/>
  <c r="C12" i="10"/>
  <c r="C13" i="10"/>
  <c r="B12" i="10"/>
  <c r="B15" i="10" s="1"/>
  <c r="B16" i="10" s="1"/>
  <c r="B13" i="10"/>
  <c r="B10" i="10"/>
  <c r="C25" i="9"/>
  <c r="F25" i="9"/>
  <c r="G25" i="9"/>
  <c r="C26" i="9"/>
  <c r="D26" i="9"/>
  <c r="E26" i="9"/>
  <c r="F26" i="9"/>
  <c r="G26" i="9"/>
  <c r="C27" i="9"/>
  <c r="D27" i="9"/>
  <c r="E27" i="9"/>
  <c r="F27" i="9"/>
  <c r="G27" i="9"/>
  <c r="C28" i="9"/>
  <c r="D28" i="9"/>
  <c r="E28" i="9"/>
  <c r="F28" i="9"/>
  <c r="G28" i="9"/>
  <c r="C29" i="9"/>
  <c r="D29" i="9"/>
  <c r="E29" i="9"/>
  <c r="F29" i="9"/>
  <c r="G29" i="9"/>
  <c r="C30" i="9"/>
  <c r="D30" i="9"/>
  <c r="E30" i="9"/>
  <c r="F30" i="9"/>
  <c r="G30" i="9"/>
  <c r="C31" i="9"/>
  <c r="D31" i="9"/>
  <c r="E31" i="9"/>
  <c r="F31" i="9"/>
  <c r="G31" i="9"/>
  <c r="C32" i="9"/>
  <c r="D32" i="9"/>
  <c r="E32" i="9"/>
  <c r="F32" i="9"/>
  <c r="G32" i="9"/>
  <c r="C33" i="9"/>
  <c r="D33" i="9"/>
  <c r="E33" i="9"/>
  <c r="F33" i="9"/>
  <c r="G33" i="9"/>
  <c r="C34" i="9"/>
  <c r="D34" i="9"/>
  <c r="E34" i="9"/>
  <c r="F34" i="9"/>
  <c r="G34" i="9"/>
  <c r="C35" i="9"/>
  <c r="D35" i="9"/>
  <c r="E35" i="9"/>
  <c r="F35" i="9"/>
  <c r="G35" i="9"/>
  <c r="B26" i="9"/>
  <c r="B27" i="9"/>
  <c r="B28" i="9"/>
  <c r="B29" i="9"/>
  <c r="B30" i="9"/>
  <c r="B31" i="9"/>
  <c r="B32" i="9"/>
  <c r="B33" i="9"/>
  <c r="B34" i="9"/>
  <c r="B35" i="9"/>
  <c r="B25" i="9"/>
  <c r="C63" i="9"/>
  <c r="D63" i="9"/>
  <c r="E63" i="9"/>
  <c r="F63" i="9"/>
  <c r="G63" i="9"/>
  <c r="B63" i="9"/>
  <c r="C59" i="9"/>
  <c r="D59" i="9"/>
  <c r="E59" i="9"/>
  <c r="F59" i="9"/>
  <c r="G59" i="9"/>
  <c r="B59" i="9"/>
  <c r="D57" i="9"/>
  <c r="E57" i="9"/>
  <c r="F57" i="9"/>
  <c r="G57" i="9"/>
  <c r="C57" i="9"/>
  <c r="B57" i="9"/>
  <c r="D54" i="9"/>
  <c r="D53" i="9"/>
  <c r="A41" i="9" l="1"/>
  <c r="B41" i="9"/>
  <c r="C41" i="9"/>
  <c r="D41" i="9"/>
  <c r="E41" i="9"/>
  <c r="F41" i="9"/>
  <c r="G41" i="9"/>
  <c r="A42" i="9"/>
  <c r="B42" i="9"/>
  <c r="C42" i="9"/>
  <c r="D42" i="9"/>
  <c r="E42" i="9"/>
  <c r="F42" i="9"/>
  <c r="G42" i="9"/>
  <c r="A43" i="9"/>
  <c r="B43" i="9"/>
  <c r="C43" i="9"/>
  <c r="D43" i="9"/>
  <c r="E43" i="9"/>
  <c r="F43" i="9"/>
  <c r="G43" i="9"/>
  <c r="A44" i="9"/>
  <c r="B44" i="9"/>
  <c r="C44" i="9"/>
  <c r="D44" i="9"/>
  <c r="E44" i="9"/>
  <c r="F44" i="9"/>
  <c r="G44" i="9"/>
  <c r="A45" i="9"/>
  <c r="B45" i="9"/>
  <c r="C45" i="9"/>
  <c r="D45" i="9"/>
  <c r="E45" i="9"/>
  <c r="F45" i="9"/>
  <c r="G45" i="9"/>
  <c r="A46" i="9"/>
  <c r="B46" i="9"/>
  <c r="C46" i="9"/>
  <c r="D46" i="9"/>
  <c r="E46" i="9"/>
  <c r="F46" i="9"/>
  <c r="G46" i="9"/>
  <c r="A47" i="9"/>
  <c r="B47" i="9"/>
  <c r="C47" i="9"/>
  <c r="D47" i="9"/>
  <c r="E47" i="9"/>
  <c r="F47" i="9"/>
  <c r="G47" i="9"/>
  <c r="A48" i="9"/>
  <c r="B48" i="9"/>
  <c r="C48" i="9"/>
  <c r="D48" i="9"/>
  <c r="E48" i="9"/>
  <c r="F48" i="9"/>
  <c r="G48" i="9"/>
  <c r="A49" i="9"/>
  <c r="B49" i="9"/>
  <c r="C49" i="9"/>
  <c r="D49" i="9"/>
  <c r="E49" i="9"/>
  <c r="F49" i="9"/>
  <c r="G49" i="9"/>
  <c r="A50" i="9"/>
  <c r="B50" i="9"/>
  <c r="C50" i="9"/>
  <c r="D50" i="9"/>
  <c r="E50" i="9"/>
  <c r="F50" i="9"/>
  <c r="G50" i="9"/>
  <c r="C40" i="9"/>
  <c r="D40" i="9"/>
  <c r="E40" i="9"/>
  <c r="E69" i="9" s="1"/>
  <c r="F40" i="9"/>
  <c r="G40" i="9"/>
  <c r="B40" i="9"/>
  <c r="A40" i="9"/>
  <c r="A26" i="9"/>
  <c r="A27" i="9"/>
  <c r="A28" i="9"/>
  <c r="A29" i="9"/>
  <c r="A30" i="9"/>
  <c r="A31" i="9"/>
  <c r="A32" i="9"/>
  <c r="A33" i="9"/>
  <c r="A34" i="9"/>
  <c r="A35" i="9"/>
  <c r="A25" i="9"/>
  <c r="K5" i="5"/>
  <c r="L5" i="5"/>
  <c r="M5" i="5"/>
  <c r="N5" i="5"/>
  <c r="O5" i="5"/>
  <c r="K6" i="5"/>
  <c r="L6" i="5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M6" i="5"/>
  <c r="N6" i="5"/>
  <c r="O6" i="5"/>
  <c r="K7" i="5"/>
  <c r="M7" i="5"/>
  <c r="N7" i="5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O7" i="5"/>
  <c r="K8" i="5"/>
  <c r="M8" i="5"/>
  <c r="O8" i="5"/>
  <c r="K9" i="5"/>
  <c r="M9" i="5"/>
  <c r="O9" i="5"/>
  <c r="K10" i="5"/>
  <c r="M10" i="5"/>
  <c r="O10" i="5"/>
  <c r="K11" i="5"/>
  <c r="M11" i="5"/>
  <c r="O11" i="5"/>
  <c r="K12" i="5"/>
  <c r="M12" i="5"/>
  <c r="O12" i="5"/>
  <c r="K13" i="5"/>
  <c r="M13" i="5"/>
  <c r="O13" i="5"/>
  <c r="K14" i="5"/>
  <c r="M14" i="5"/>
  <c r="O14" i="5"/>
  <c r="K15" i="5"/>
  <c r="M15" i="5"/>
  <c r="O15" i="5"/>
  <c r="K16" i="5"/>
  <c r="M16" i="5"/>
  <c r="O16" i="5"/>
  <c r="K17" i="5"/>
  <c r="M17" i="5"/>
  <c r="O17" i="5"/>
  <c r="J5" i="5"/>
  <c r="J8" i="5"/>
  <c r="J9" i="5" s="1"/>
  <c r="J10" i="5" s="1"/>
  <c r="J11" i="5" s="1"/>
  <c r="J12" i="5" s="1"/>
  <c r="J13" i="5" s="1"/>
  <c r="J14" i="5" s="1"/>
  <c r="J15" i="5" s="1"/>
  <c r="J16" i="5" s="1"/>
  <c r="J17" i="5" s="1"/>
  <c r="J7" i="5"/>
  <c r="J6" i="5"/>
  <c r="E22" i="5"/>
  <c r="F22" i="5"/>
  <c r="G22" i="5"/>
  <c r="H22" i="5"/>
  <c r="H23" i="5"/>
  <c r="H24" i="5"/>
  <c r="H25" i="5"/>
  <c r="H27" i="5"/>
  <c r="H28" i="5"/>
  <c r="H29" i="5"/>
  <c r="H31" i="5"/>
  <c r="H32" i="5"/>
  <c r="H33" i="5"/>
  <c r="D22" i="5"/>
  <c r="D25" i="5"/>
  <c r="D29" i="5"/>
  <c r="D33" i="5"/>
  <c r="C22" i="5"/>
  <c r="B23" i="5"/>
  <c r="E23" i="5" s="1"/>
  <c r="B24" i="5"/>
  <c r="E24" i="5" s="1"/>
  <c r="B25" i="5"/>
  <c r="E25" i="5" s="1"/>
  <c r="B26" i="5"/>
  <c r="E26" i="5" s="1"/>
  <c r="B27" i="5"/>
  <c r="E27" i="5" s="1"/>
  <c r="B28" i="5"/>
  <c r="E28" i="5" s="1"/>
  <c r="B29" i="5"/>
  <c r="E29" i="5" s="1"/>
  <c r="B30" i="5"/>
  <c r="E30" i="5" s="1"/>
  <c r="B31" i="5"/>
  <c r="E31" i="5" s="1"/>
  <c r="B32" i="5"/>
  <c r="E32" i="5" s="1"/>
  <c r="B33" i="5"/>
  <c r="E33" i="5" s="1"/>
  <c r="E68" i="9" l="1"/>
  <c r="E71" i="9" s="1"/>
  <c r="E72" i="9" s="1"/>
  <c r="D68" i="9"/>
  <c r="B68" i="9"/>
  <c r="G68" i="9"/>
  <c r="G71" i="9" s="1"/>
  <c r="G72" i="9" s="1"/>
  <c r="F58" i="9" a="1"/>
  <c r="F58" i="9" s="1"/>
  <c r="F64" i="9" s="1"/>
  <c r="C58" i="9" a="1"/>
  <c r="C58" i="9" s="1"/>
  <c r="C64" i="9" s="1"/>
  <c r="C68" i="9"/>
  <c r="F68" i="9"/>
  <c r="F71" i="9" s="1"/>
  <c r="F72" i="9" s="1"/>
  <c r="B58" i="9" a="1"/>
  <c r="B58" i="9" s="1"/>
  <c r="B64" i="9" s="1"/>
  <c r="G58" i="9" a="1"/>
  <c r="G58" i="9" s="1"/>
  <c r="G64" i="9" s="1"/>
  <c r="B69" i="9"/>
  <c r="D69" i="9"/>
  <c r="E60" i="9" a="1"/>
  <c r="E60" i="9" s="1"/>
  <c r="E65" i="9" s="1"/>
  <c r="B60" i="9" a="1"/>
  <c r="B60" i="9" s="1"/>
  <c r="B65" i="9" s="1"/>
  <c r="C60" i="9" a="1"/>
  <c r="C60" i="9" s="1"/>
  <c r="C65" i="9" s="1"/>
  <c r="F60" i="9" a="1"/>
  <c r="F60" i="9" s="1"/>
  <c r="F65" i="9" s="1"/>
  <c r="D60" i="9" a="1"/>
  <c r="D60" i="9" s="1"/>
  <c r="D65" i="9" s="1"/>
  <c r="G60" i="9" a="1"/>
  <c r="G60" i="9" s="1"/>
  <c r="G65" i="9" s="1"/>
  <c r="G69" i="9"/>
  <c r="C69" i="9"/>
  <c r="D58" i="9" a="1"/>
  <c r="D58" i="9" s="1"/>
  <c r="D64" i="9" s="1"/>
  <c r="E58" i="9" a="1"/>
  <c r="E58" i="9" s="1"/>
  <c r="E64" i="9" s="1"/>
  <c r="F69" i="9"/>
  <c r="C33" i="5"/>
  <c r="C29" i="5"/>
  <c r="C25" i="5"/>
  <c r="D32" i="5"/>
  <c r="D28" i="5"/>
  <c r="D24" i="5"/>
  <c r="G33" i="5"/>
  <c r="G32" i="5"/>
  <c r="G31" i="5"/>
  <c r="G30" i="5"/>
  <c r="G29" i="5"/>
  <c r="G28" i="5"/>
  <c r="G27" i="5"/>
  <c r="G26" i="5"/>
  <c r="G25" i="5"/>
  <c r="G24" i="5"/>
  <c r="G23" i="5"/>
  <c r="C30" i="5"/>
  <c r="H30" i="5"/>
  <c r="C32" i="5"/>
  <c r="C28" i="5"/>
  <c r="C24" i="5"/>
  <c r="D31" i="5"/>
  <c r="D27" i="5"/>
  <c r="D23" i="5"/>
  <c r="F33" i="5"/>
  <c r="F32" i="5"/>
  <c r="F31" i="5"/>
  <c r="F30" i="5"/>
  <c r="F29" i="5"/>
  <c r="F28" i="5"/>
  <c r="F27" i="5"/>
  <c r="F26" i="5"/>
  <c r="F25" i="5"/>
  <c r="F24" i="5"/>
  <c r="F23" i="5"/>
  <c r="C26" i="5"/>
  <c r="H26" i="5"/>
  <c r="C31" i="5"/>
  <c r="C27" i="5"/>
  <c r="C23" i="5"/>
  <c r="D30" i="5"/>
  <c r="D26" i="5"/>
  <c r="H35" i="5"/>
  <c r="E35" i="5"/>
  <c r="G35" i="5"/>
  <c r="C35" i="5"/>
  <c r="F35" i="5"/>
  <c r="D35" i="5"/>
  <c r="F73" i="9" l="1"/>
  <c r="G73" i="9"/>
  <c r="E73" i="9"/>
  <c r="C71" i="9"/>
  <c r="C72" i="9" s="1"/>
  <c r="C73" i="9" s="1"/>
  <c r="B71" i="9"/>
  <c r="B72" i="9" s="1"/>
  <c r="B73" i="9" s="1"/>
  <c r="D71" i="9"/>
  <c r="D72" i="9" s="1"/>
  <c r="D73" i="9" s="1"/>
  <c r="I65" i="3" l="1"/>
  <c r="I66" i="3"/>
  <c r="I67" i="3"/>
  <c r="I68" i="3"/>
  <c r="I69" i="3"/>
  <c r="I70" i="3"/>
  <c r="I71" i="3"/>
  <c r="I72" i="3"/>
  <c r="I73" i="3"/>
  <c r="I74" i="3"/>
  <c r="I75" i="3"/>
  <c r="I64" i="3"/>
  <c r="J75" i="3"/>
  <c r="K75" i="3" s="1"/>
  <c r="K74" i="3"/>
  <c r="J74" i="3"/>
  <c r="J73" i="3"/>
  <c r="K73" i="3" s="1"/>
  <c r="J72" i="3"/>
  <c r="J71" i="3"/>
  <c r="K71" i="3" s="1"/>
  <c r="K70" i="3"/>
  <c r="J70" i="3"/>
  <c r="J69" i="3"/>
  <c r="K69" i="3" s="1"/>
  <c r="J68" i="3"/>
  <c r="J67" i="3"/>
  <c r="K67" i="3" s="1"/>
  <c r="K66" i="3"/>
  <c r="J66" i="3"/>
  <c r="J65" i="3"/>
  <c r="K65" i="3" s="1"/>
  <c r="J64" i="3"/>
  <c r="K64" i="3" s="1"/>
  <c r="J60" i="3"/>
  <c r="K60" i="3" s="1"/>
  <c r="I60" i="3"/>
  <c r="K59" i="3"/>
  <c r="J59" i="3"/>
  <c r="I59" i="3"/>
  <c r="J58" i="3"/>
  <c r="K58" i="3" s="1"/>
  <c r="I58" i="3"/>
  <c r="J57" i="3"/>
  <c r="K57" i="3" s="1"/>
  <c r="I57" i="3"/>
  <c r="J56" i="3"/>
  <c r="K56" i="3" s="1"/>
  <c r="I56" i="3"/>
  <c r="K55" i="3"/>
  <c r="J55" i="3"/>
  <c r="I55" i="3"/>
  <c r="J54" i="3"/>
  <c r="K54" i="3" s="1"/>
  <c r="I54" i="3"/>
  <c r="J53" i="3"/>
  <c r="K53" i="3" s="1"/>
  <c r="I53" i="3"/>
  <c r="J52" i="3"/>
  <c r="K52" i="3" s="1"/>
  <c r="I52" i="3"/>
  <c r="K51" i="3"/>
  <c r="J51" i="3"/>
  <c r="I51" i="3"/>
  <c r="J50" i="3"/>
  <c r="K50" i="3" s="1"/>
  <c r="I50" i="3"/>
  <c r="J49" i="3"/>
  <c r="K49" i="3" s="1"/>
  <c r="I49" i="3"/>
  <c r="K45" i="3"/>
  <c r="J45" i="3"/>
  <c r="I45" i="3"/>
  <c r="K44" i="3"/>
  <c r="J44" i="3"/>
  <c r="I44" i="3"/>
  <c r="J43" i="3"/>
  <c r="K43" i="3" s="1"/>
  <c r="I43" i="3"/>
  <c r="J42" i="3"/>
  <c r="I42" i="3"/>
  <c r="K42" i="3" s="1"/>
  <c r="K41" i="3"/>
  <c r="J41" i="3"/>
  <c r="I41" i="3"/>
  <c r="K40" i="3"/>
  <c r="J40" i="3"/>
  <c r="I40" i="3"/>
  <c r="J39" i="3"/>
  <c r="K39" i="3" s="1"/>
  <c r="I39" i="3"/>
  <c r="J38" i="3"/>
  <c r="I38" i="3"/>
  <c r="K38" i="3" s="1"/>
  <c r="K37" i="3"/>
  <c r="J37" i="3"/>
  <c r="I37" i="3"/>
  <c r="K36" i="3"/>
  <c r="J36" i="3"/>
  <c r="I36" i="3"/>
  <c r="J35" i="3"/>
  <c r="K35" i="3" s="1"/>
  <c r="I35" i="3"/>
  <c r="J34" i="3"/>
  <c r="I34" i="3"/>
  <c r="K34" i="3" s="1"/>
  <c r="K7" i="3"/>
  <c r="K8" i="3"/>
  <c r="K9" i="3"/>
  <c r="K10" i="3"/>
  <c r="K11" i="3"/>
  <c r="K12" i="3"/>
  <c r="K13" i="3"/>
  <c r="K14" i="3"/>
  <c r="K15" i="3"/>
  <c r="K16" i="3"/>
  <c r="K17" i="3"/>
  <c r="K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J6" i="3"/>
  <c r="I6" i="3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B20" i="2"/>
  <c r="B21" i="2"/>
  <c r="B22" i="2"/>
  <c r="B23" i="2"/>
  <c r="B24" i="2"/>
  <c r="B25" i="2"/>
  <c r="B26" i="2"/>
  <c r="B27" i="2"/>
  <c r="B28" i="2"/>
  <c r="B29" i="2"/>
  <c r="B30" i="2"/>
  <c r="B19" i="2"/>
  <c r="K68" i="3" l="1"/>
  <c r="K72" i="3"/>
  <c r="O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tc={3795C63A-3190-416C-B0F8-21E7D16FCC66}</author>
    <author>tc={B9576198-DE53-4005-A5BE-DF33D61E74FC}</author>
    <author>tc={4A540E6F-4E2E-4ACD-89E6-D667DCC314ED}</author>
    <author>tc={2771F2F7-EBFD-42C8-B1B8-9A794EFD3540}</author>
  </authors>
  <commentList>
    <comment ref="K5" authorId="0" shapeId="0" xr:uid="{3795C63A-3190-416C-B0F8-21E7D16FCC66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Coefficient of Varaiation</t>
      </text>
    </comment>
    <comment ref="K33" authorId="1" shapeId="0" xr:uid="{B9576198-DE53-4005-A5BE-DF33D61E74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Coefficient of Varaiation</t>
      </text>
    </comment>
    <comment ref="K48" authorId="2" shapeId="0" xr:uid="{4A540E6F-4E2E-4ACD-89E6-D667DCC314ED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Coefficient of Varaiation</t>
      </text>
    </comment>
    <comment ref="K63" authorId="3" shapeId="0" xr:uid="{2771F2F7-EBFD-42C8-B1B8-9A794EFD35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Coefficient of Varaiation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<sst xmlns="http://schemas.openxmlformats.org/spreadsheetml/2006/main" count="226" uniqueCount="118">
  <si>
    <t>sieve</t>
  </si>
  <si>
    <t>F13_0</t>
  </si>
  <si>
    <t>F13_1</t>
  </si>
  <si>
    <t>F13_2</t>
  </si>
  <si>
    <t>F13_3</t>
  </si>
  <si>
    <t>F13_4</t>
  </si>
  <si>
    <t>F13_5</t>
  </si>
  <si>
    <t>OS13_1</t>
  </si>
  <si>
    <t>OS13_2</t>
  </si>
  <si>
    <t>OS13_3</t>
  </si>
  <si>
    <t>OS13_4</t>
  </si>
  <si>
    <t>OS13_5</t>
  </si>
  <si>
    <t>US13_0</t>
  </si>
  <si>
    <t>F14_0</t>
  </si>
  <si>
    <t>F14_1</t>
  </si>
  <si>
    <t>F14_2</t>
  </si>
  <si>
    <t>F14_3</t>
  </si>
  <si>
    <t>F14_4</t>
  </si>
  <si>
    <t>F14_5</t>
  </si>
  <si>
    <t>OS14_1</t>
  </si>
  <si>
    <t>OS14_2</t>
  </si>
  <si>
    <t>OS14_3</t>
  </si>
  <si>
    <t>OS14_4</t>
  </si>
  <si>
    <t>OS14_5</t>
  </si>
  <si>
    <t>US14_0</t>
  </si>
  <si>
    <t>mean</t>
  </si>
  <si>
    <t>sd</t>
  </si>
  <si>
    <t>percent mass</t>
  </si>
  <si>
    <t>grams as measured</t>
  </si>
  <si>
    <t>cv</t>
  </si>
  <si>
    <t>These two undersize samples were composite samples and not be taken fir each deck, thus are common to all five decks</t>
  </si>
  <si>
    <t>summary of stream means</t>
  </si>
  <si>
    <t>F13mean</t>
  </si>
  <si>
    <t>US13mean</t>
  </si>
  <si>
    <t>US14mean</t>
  </si>
  <si>
    <t>F14mean</t>
  </si>
  <si>
    <t>OS13mean</t>
  </si>
  <si>
    <t>OS14mean</t>
  </si>
  <si>
    <t>Streams to be modelled</t>
  </si>
  <si>
    <t>midpoint</t>
  </si>
  <si>
    <t>distribution means</t>
  </si>
  <si>
    <t>The two-sample Kolmogorov-Smirnov test is used to test whether two samples come from the same distribution.</t>
  </si>
  <si>
    <t>http://homework.uoregon.edu/pub/class/355/ks.html</t>
  </si>
  <si>
    <t>It is more powerful than the chi2 since it doesn't involve binning the data or calculating expected frequencies at discrete points.</t>
  </si>
  <si>
    <t>The fundamental tool in the KS test involves constructing a cumulative frequency distribution from the data and or model.</t>
  </si>
  <si>
    <t>Most importantly, the KS test allows one to compare arbitrary distributions to one another. That is, the distributions do not have to be normal. This is quite important.</t>
  </si>
  <si>
    <t xml:space="preserve">For instance, a standard statistical test, called the t-test assumes a normal distribution, and the only thing that changes is the sample mean. </t>
  </si>
  <si>
    <t>If the sample sizes are large, then the t-test is robust (CLT). But if its small (usually N &lt; 40) it can produce misleading results (e.g. this is how to make statistics lie).</t>
  </si>
  <si>
    <t>The KS Statisical Test</t>
  </si>
  <si>
    <t xml:space="preserve">This is a powerful test that lets you compare two distributions or to compare a distribution to a model. </t>
  </si>
  <si>
    <t>cumulative passing</t>
  </si>
  <si>
    <t>X</t>
  </si>
  <si>
    <t>Y</t>
  </si>
  <si>
    <t>X'</t>
  </si>
  <si>
    <t>Y'</t>
  </si>
  <si>
    <t>ln(-ln(Y))</t>
  </si>
  <si>
    <t>ln(X)</t>
  </si>
  <si>
    <t>ln(-ln(F13))</t>
  </si>
  <si>
    <t>ln(-ln(F14))</t>
  </si>
  <si>
    <t>ln(-ln(US13))</t>
  </si>
  <si>
    <t>ln(-ln(US14))</t>
  </si>
  <si>
    <t>ln(-ln(OS13))</t>
  </si>
  <si>
    <t>ln(-ln(OS14))</t>
  </si>
  <si>
    <t>ln(F13)</t>
  </si>
  <si>
    <t>ln(US13)</t>
  </si>
  <si>
    <t>ln(US14)</t>
  </si>
  <si>
    <t>ln(OS14)</t>
  </si>
  <si>
    <t>ln(OS13)</t>
  </si>
  <si>
    <t>y = mx +c</t>
  </si>
  <si>
    <t>new x</t>
  </si>
  <si>
    <t>Screen</t>
  </si>
  <si>
    <t>X (panelsize)</t>
  </si>
  <si>
    <t>Backtransformation of model estimates</t>
  </si>
  <si>
    <t>Tansformed model predictions</t>
  </si>
  <si>
    <t>F = Feed</t>
  </si>
  <si>
    <t>OS = Oversize</t>
  </si>
  <si>
    <t>US = Undersize</t>
  </si>
  <si>
    <t>=1-EXP(-EXP(ln(-ln(1-cumulative passing))))</t>
  </si>
  <si>
    <t>R sqaured calculated from transformed (modelled) values (not the back transformed values).</t>
  </si>
  <si>
    <t>R Squared</t>
  </si>
  <si>
    <t>"=RSQ()" function</t>
  </si>
  <si>
    <t>="Trend()" function</t>
  </si>
  <si>
    <t>Best fit model</t>
  </si>
  <si>
    <t>RR model</t>
  </si>
  <si>
    <t>GGS model</t>
  </si>
  <si>
    <t>Max Rsqaured</t>
  </si>
  <si>
    <t>Cummulative Passing</t>
  </si>
  <si>
    <t>Brought over from MeansDistributions page</t>
  </si>
  <si>
    <t>Original data</t>
  </si>
  <si>
    <t>Transformed data</t>
  </si>
  <si>
    <t>F13 = Feed to screen 13</t>
  </si>
  <si>
    <t>Gates Gaudinn Schumann Transformed Model</t>
  </si>
  <si>
    <t>Rossin Rammler Transformed Model</t>
  </si>
  <si>
    <t>NEXT efficiency calc.,….on this page or another.</t>
  </si>
  <si>
    <t>ln(F14)</t>
  </si>
  <si>
    <t>A</t>
  </si>
  <si>
    <t>&lt;- Percent of oversize in the feed (% &gt; 250um in Feed)</t>
  </si>
  <si>
    <t>B</t>
  </si>
  <si>
    <t>&lt;- Percent of undersize in the feed (% &lt; 250um in Feed)</t>
  </si>
  <si>
    <t>C</t>
  </si>
  <si>
    <t>&lt;- Percent of oversize in the oversize product (% &gt;250um in OS)</t>
  </si>
  <si>
    <t>D</t>
  </si>
  <si>
    <t>&lt;- Percent of undersize in the undersize product (% &lt; 250um in US)</t>
  </si>
  <si>
    <t>U  &lt;- Undersize weight percent</t>
  </si>
  <si>
    <t>O  &lt;- Oversize weight percent</t>
  </si>
  <si>
    <t>EU &lt;- Undersize efficiency</t>
  </si>
  <si>
    <t>Eo &lt;- Oversize efficiency</t>
  </si>
  <si>
    <t>E  &lt;- Overall efficiency</t>
  </si>
  <si>
    <t>U &lt;- (C-A)/(C+D-1)</t>
  </si>
  <si>
    <t>O &lt;- 1 - U</t>
  </si>
  <si>
    <t>Eu &lt;- U*D/B</t>
  </si>
  <si>
    <t>Eo &lt;- O*C/A</t>
  </si>
  <si>
    <t>E &lt;- U*D+O*C/100</t>
  </si>
  <si>
    <t xml:space="preserve">    </t>
  </si>
  <si>
    <t>Screening efficiency</t>
  </si>
  <si>
    <r>
      <t>Cum. Pass. (X</t>
    </r>
    <r>
      <rPr>
        <vertAlign val="subscript"/>
        <sz val="9"/>
        <color theme="1"/>
        <rFont val="Calibri"/>
        <family val="2"/>
        <scheme val="minor"/>
      </rPr>
      <t>230um</t>
    </r>
    <r>
      <rPr>
        <sz val="9"/>
        <color theme="1"/>
        <rFont val="Calibri"/>
        <family val="2"/>
        <scheme val="minor"/>
      </rPr>
      <t xml:space="preserve"> or X</t>
    </r>
    <r>
      <rPr>
        <vertAlign val="subscript"/>
        <sz val="9"/>
        <color theme="1"/>
        <rFont val="Calibri"/>
        <family val="2"/>
        <scheme val="minor"/>
      </rPr>
      <t>250um</t>
    </r>
    <r>
      <rPr>
        <sz val="9"/>
        <color theme="1"/>
        <rFont val="Calibri"/>
        <family val="2"/>
        <scheme val="minor"/>
      </rPr>
      <t>)</t>
    </r>
  </si>
  <si>
    <t>Cum. Pass. (X230um or X250um)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</si>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</sst>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  <xf numFmtId="0" fontId="6" fillId="0" borderId="0" xfId="3"/>
    <xf numFmtId="0" fontId="5" fillId="0" borderId="0" xfId="0" applyFont="1"/>
    <xf numFmtId="0" fontId="7" fillId="0" borderId="0" xfId="0" applyFont="1" applyAlignment="1"/>
    <xf numFmtId="0" fontId="7" fillId="0" borderId="0" xfId="0" applyFont="1"/>
    <xf numFmtId="0" fontId="4" fillId="0" borderId="0" xfId="0" applyFont="1"/>
    <xf numFmtId="165" fontId="5" fillId="0" borderId="0" xfId="0" applyNumberFormat="1" applyFont="1"/>
    <xf numFmtId="2" fontId="5" fillId="0" borderId="0" xfId="0" applyNumberFormat="1" applyFont="1"/>
    <xf numFmtId="0" fontId="5" fillId="0" borderId="0" xfId="0" quotePrefix="1" applyFont="1"/>
    <xf numFmtId="0" fontId="5" fillId="0" borderId="0" xfId="0" applyNumberFormat="1" applyFont="1"/>
    <xf numFmtId="0" fontId="5" fillId="0" borderId="1" xfId="0" applyFont="1" applyBorder="1"/>
    <xf numFmtId="165" fontId="5" fillId="0" borderId="1" xfId="0" applyNumberFormat="1" applyFont="1" applyBorder="1"/>
    <xf numFmtId="166" fontId="0" fillId="0" borderId="0" xfId="2" applyNumberFormat="1" applyFont="1"/>
    <xf numFmtId="166" fontId="4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'Moddels&amp;Predictions'!$A$20</c:f>
          <c:strCache>
            <c:ptCount val="1"/>
            <c:pt idx="0">
              <c:v>Rossin Rammler Transformed Model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'Moddels&amp;Predictions'!$B$24</c:f>
              <c:strCache>
                <c:ptCount val="1"/>
                <c:pt idx="0">
                  <c:v>ln(-ln(F13))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'Moddels&amp;Predictions'!$B$25:$B$35</c:f>
              <c:numCache>
                <c:formatCode>0.000</c:formatCode>
                <c:ptCount val="11"/>
                <c:pt idx="0">
                  <c:v>1.1650453986650642</c:v>
                </c:pt>
                <c:pt idx="1">
                  <c:v>0.67119456736233496</c:v>
                </c:pt>
                <c:pt idx="2">
                  <c:v>0.3658528213541431</c:v>
                </c:pt>
                <c:pt idx="3">
                  <c:v>1.0258775390870262E-3</c:v>
                </c:pt>
                <c:pt idx="4">
                  <c:v>-0.34869015446030371</c:v>
                </c:pt>
                <c:pt idx="5">
                  <c:v>-0.47860835727408674</c:v>
                </c:pt>
                <c:pt idx="6">
                  <c:v>-0.64306167156080418</c:v>
                </c:pt>
                <c:pt idx="7">
                  <c:v>-0.95565088249720964</c:v>
                </c:pt>
                <c:pt idx="8">
                  <c:v>-1.2081272373791565</c:v>
                </c:pt>
                <c:pt idx="9">
                  <c:v>-1.4789622165876386</c:v>
                </c:pt>
                <c:pt idx="10">
                  <c:v>-1.6543192735711878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6-4D1A-9F4F-08BFC8713974}"/>
            </c:ext>
          </c:extLst>
        </c:ser>
        <c:ser>
          <c:idx val="1"/>
          <c:order val="1"/>
          <c:tx>
            <c:strRef>
              <c:f>'Moddels&amp;Predictions'!$C$24</c:f>
              <c:strCache>
                <c:ptCount val="1"/>
                <c:pt idx="0">
                  <c:v>ln(-ln(F14))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'Moddels&amp;Predictions'!$C$25:$C$35</c:f>
              <c:numCache>
                <c:formatCode>0.000</c:formatCode>
                <c:ptCount val="11"/>
                <c:pt idx="0">
                  <c:v>1.1229269040653158</c:v>
                </c:pt>
                <c:pt idx="1">
                  <c:v>0.63181907369140866</c:v>
                </c:pt>
                <c:pt idx="2">
                  <c:v>0.32832556607503016</c:v>
                </c:pt>
                <c:pt idx="3">
                  <c:v>-3.783282256411738E-2</c:v>
                </c:pt>
                <c:pt idx="4">
                  <c:v>-0.38316416478836984</c:v>
                </c:pt>
                <c:pt idx="5">
                  <c:v>-0.51263406370779752</c:v>
                </c:pt>
                <c:pt idx="6">
                  <c:v>-0.68006713075401182</c:v>
                </c:pt>
                <c:pt idx="7">
                  <c:v>-0.98232283811216359</c:v>
                </c:pt>
                <c:pt idx="8">
                  <c:v>-1.2387381316985928</c:v>
                </c:pt>
                <c:pt idx="9">
                  <c:v>-1.5085950646159487</c:v>
                </c:pt>
                <c:pt idx="10">
                  <c:v>-1.6771294062605204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6-4D1A-9F4F-08BFC8713974}"/>
            </c:ext>
          </c:extLst>
        </c:ser>
        <c:ser>
          <c:idx val="2"/>
          <c:order val="2"/>
          <c:tx>
            <c:strRef>
              <c:f>'Moddels&amp;Predictions'!$D$24</c:f>
              <c:strCache>
                <c:ptCount val="1"/>
                <c:pt idx="0">
                  <c:v>ln(-ln(US13))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'Moddels&amp;Predictions'!$D$25:$D$35</c:f>
              <c:numCache>
                <c:formatCode>0.000</c:formatCode>
                <c:ptCount val="11"/>
                <c:pt idx="1">
                  <c:v>2.0452541791542975</c:v>
                </c:pt>
                <c:pt idx="2">
                  <c:v>1.9457323453745328</c:v>
                </c:pt>
                <c:pt idx="3">
                  <c:v>1.3877712687620176</c:v>
                </c:pt>
                <c:pt idx="4">
                  <c:v>0.60220613326779537</c:v>
                </c:pt>
                <c:pt idx="5">
                  <c:v>0.38709052509854019</c:v>
                </c:pt>
                <c:pt idx="6">
                  <c:v>0.10103443340733126</c:v>
                </c:pt>
                <c:pt idx="7">
                  <c:v>-0.35044168940940501</c:v>
                </c:pt>
                <c:pt idx="8">
                  <c:v>-0.67675146474915238</c:v>
                </c:pt>
                <c:pt idx="9">
                  <c:v>-0.99273586909504774</c:v>
                </c:pt>
                <c:pt idx="10">
                  <c:v>-1.1799559248359557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76-4D1A-9F4F-08BFC8713974}"/>
            </c:ext>
          </c:extLst>
        </c:ser>
        <c:ser>
          <c:idx val="3"/>
          <c:order val="3"/>
          <c:tx>
            <c:strRef>
              <c:f>'Moddels&amp;Predictions'!$E$24</c:f>
              <c:strCache>
                <c:ptCount val="1"/>
                <c:pt idx="0">
                  <c:v>ln(-ln(US14))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'Moddels&amp;Predictions'!$E$25:$E$35</c:f>
              <c:numCache>
                <c:formatCode>0.000</c:formatCode>
                <c:ptCount val="11"/>
                <c:pt idx="1">
                  <c:v>2.0949359653489479</c:v>
                </c:pt>
                <c:pt idx="2">
                  <c:v>1.9744881548151283</c:v>
                </c:pt>
                <c:pt idx="3">
                  <c:v>1.3356567478596943</c:v>
                </c:pt>
                <c:pt idx="4">
                  <c:v>0.59051820417936807</c:v>
                </c:pt>
                <c:pt idx="5">
                  <c:v>0.41251781929152992</c:v>
                </c:pt>
                <c:pt idx="6">
                  <c:v>0.15934159559896638</c:v>
                </c:pt>
                <c:pt idx="7">
                  <c:v>-0.25632446365046718</c:v>
                </c:pt>
                <c:pt idx="8">
                  <c:v>-0.55328801593382915</c:v>
                </c:pt>
                <c:pt idx="9">
                  <c:v>-0.87239836659029557</c:v>
                </c:pt>
                <c:pt idx="10">
                  <c:v>-1.0817262710757594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76-4D1A-9F4F-08BFC8713974}"/>
            </c:ext>
          </c:extLst>
        </c:ser>
        <c:ser>
          <c:idx val="4"/>
          <c:order val="4"/>
          <c:tx>
            <c:strRef>
              <c:f>'Moddels&amp;Predictions'!$F$24</c:f>
              <c:strCache>
                <c:ptCount val="1"/>
                <c:pt idx="0">
                  <c:v>ln(-ln(OS13))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'Moddels&amp;Predictions'!$F$25:$F$35</c:f>
              <c:numCache>
                <c:formatCode>0.000</c:formatCode>
                <c:ptCount val="11"/>
                <c:pt idx="0">
                  <c:v>0.89889252120407648</c:v>
                </c:pt>
                <c:pt idx="1">
                  <c:v>0.18826867917225498</c:v>
                </c:pt>
                <c:pt idx="2">
                  <c:v>-0.36338261313712017</c:v>
                </c:pt>
                <c:pt idx="3">
                  <c:v>-1.1489715619614065</c:v>
                </c:pt>
                <c:pt idx="4">
                  <c:v>-1.7998045814006856</c:v>
                </c:pt>
                <c:pt idx="5">
                  <c:v>-1.943178309090138</c:v>
                </c:pt>
                <c:pt idx="6">
                  <c:v>-2.1129135231416747</c:v>
                </c:pt>
                <c:pt idx="7">
                  <c:v>-2.3609424870284235</c:v>
                </c:pt>
                <c:pt idx="8">
                  <c:v>-2.5349306386801045</c:v>
                </c:pt>
                <c:pt idx="9">
                  <c:v>-2.7382823990959295</c:v>
                </c:pt>
                <c:pt idx="10">
                  <c:v>-2.8940666245031386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76-4D1A-9F4F-08BFC8713974}"/>
            </c:ext>
          </c:extLst>
        </c:ser>
        <c:ser>
          <c:idx val="5"/>
          <c:order val="5"/>
          <c:tx>
            <c:strRef>
              <c:f>'Moddels&amp;Predictions'!$G$24</c:f>
              <c:strCache>
                <c:ptCount val="1"/>
                <c:pt idx="0">
                  <c:v>ln(-ln(OS14))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'Moddels&amp;Predictions'!$A$25:$A$35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'Moddels&amp;Predictions'!$G$25:$G$35</c:f>
              <c:numCache>
                <c:formatCode>0.000</c:formatCode>
                <c:ptCount val="11"/>
                <c:pt idx="0">
                  <c:v>0.85659793249050731</c:v>
                </c:pt>
                <c:pt idx="1">
                  <c:v>0.10332405354358726</c:v>
                </c:pt>
                <c:pt idx="2">
                  <c:v>-0.53506699155794779</c:v>
                </c:pt>
                <c:pt idx="3">
                  <c:v>-1.4023883176023675</c:v>
                </c:pt>
                <c:pt idx="4">
                  <c:v>-2.0112130195735016</c:v>
                </c:pt>
                <c:pt idx="5">
                  <c:v>-2.1493132250682336</c:v>
                </c:pt>
                <c:pt idx="6">
                  <c:v>-2.3055140902246487</c:v>
                </c:pt>
                <c:pt idx="7">
                  <c:v>-2.5245504925355968</c:v>
                </c:pt>
                <c:pt idx="8">
                  <c:v>-2.6817821884818556</c:v>
                </c:pt>
                <c:pt idx="9">
                  <c:v>-2.8706717755118754</c:v>
                </c:pt>
                <c:pt idx="10">
                  <c:v>-3.0275418042017113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76-4D1A-9F4F-08BFC8713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69647"/>
        <c:axId val="1475125424"/>
      </c:scatterChart>
      <c:valAx>
        <c:axId val="219869647"/>
        <c:scaling>
          <c:orientation val="maxMin"/>
          <c:max val="7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25424"/>
        <c:crossesAt val="-3.5"/>
        <c:crossBetween val="midCat"/>
      </c:valAx>
      <c:valAx>
        <c:axId val="1475125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6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'Moddels&amp;Predictions'!$A$37</c:f>
          <c:strCache>
            <c:ptCount val="1"/>
            <c:pt idx="0">
              <c:v>Gates Gaudinn Schumann Transformed Model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'Moddels&amp;Predictions'!$B$39</c:f>
              <c:strCache>
                <c:ptCount val="1"/>
                <c:pt idx="0">
                  <c:v>ln(F13)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'Moddels&amp;Predictions'!$B$40:$B$50</c:f>
              <c:numCache>
                <c:formatCode>0.000</c:formatCode>
                <c:ptCount val="11"/>
                <c:pt idx="0">
                  <c:v>-4.1359212115162573E-2</c:v>
                </c:pt>
                <c:pt idx="1">
                  <c:v>-0.15238450942959775</c:v>
                </c:pt>
                <c:pt idx="2">
                  <c:v>-0.26986199135631972</c:v>
                </c:pt>
                <c:pt idx="3">
                  <c:v>-0.45807828681550233</c:v>
                </c:pt>
                <c:pt idx="4">
                  <c:v>-0.68083608821607855</c:v>
                </c:pt>
                <c:pt idx="5">
                  <c:v>-0.77248345894052861</c:v>
                </c:pt>
                <c:pt idx="6">
                  <c:v>-0.89441415337413244</c:v>
                </c:pt>
                <c:pt idx="7">
                  <c:v>-1.1417773485991776</c:v>
                </c:pt>
                <c:pt idx="8">
                  <c:v>-1.3537891564762543</c:v>
                </c:pt>
                <c:pt idx="9">
                  <c:v>-1.59073656926518</c:v>
                </c:pt>
                <c:pt idx="10">
                  <c:v>-1.7484072481518729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3-456E-96C9-EFA1A0E14405}"/>
            </c:ext>
          </c:extLst>
        </c:ser>
        <c:ser>
          <c:idx val="1"/>
          <c:order val="1"/>
          <c:tx>
            <c:strRef>
              <c:f>'Moddels&amp;Predictions'!$C$39</c:f>
              <c:strCache>
                <c:ptCount val="1"/>
                <c:pt idx="0">
                  <c:v>ln(F14)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'Moddels&amp;Predictions'!$C$40:$C$50</c:f>
              <c:numCache>
                <c:formatCode>0.000</c:formatCode>
                <c:ptCount val="11"/>
                <c:pt idx="0">
                  <c:v>-4.7346710881388372E-2</c:v>
                </c:pt>
                <c:pt idx="1">
                  <c:v>-0.16538555299287053</c:v>
                </c:pt>
                <c:pt idx="2">
                  <c:v>-0.28690108390489177</c:v>
                </c:pt>
                <c:pt idx="3">
                  <c:v>-0.48093365775391478</c:v>
                </c:pt>
                <c:pt idx="4">
                  <c:v>-0.70472591632669346</c:v>
                </c:pt>
                <c:pt idx="5">
                  <c:v>-0.79719060018675103</c:v>
                </c:pt>
                <c:pt idx="6">
                  <c:v>-0.92268863373639531</c:v>
                </c:pt>
                <c:pt idx="7">
                  <c:v>-1.1637079121776632</c:v>
                </c:pt>
                <c:pt idx="8">
                  <c:v>-1.380117264145202</c:v>
                </c:pt>
                <c:pt idx="9">
                  <c:v>-1.6171670700448588</c:v>
                </c:pt>
                <c:pt idx="10">
                  <c:v>-1.7691290685282761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3-456E-96C9-EFA1A0E14405}"/>
            </c:ext>
          </c:extLst>
        </c:ser>
        <c:ser>
          <c:idx val="2"/>
          <c:order val="2"/>
          <c:tx>
            <c:strRef>
              <c:f>'Moddels&amp;Predictions'!$D$39</c:f>
              <c:strCache>
                <c:ptCount val="1"/>
                <c:pt idx="0">
                  <c:v>ln(US13)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'Moddels&amp;Predictions'!$D$40:$D$50</c:f>
              <c:numCache>
                <c:formatCode>0.000</c:formatCode>
                <c:ptCount val="11"/>
                <c:pt idx="0">
                  <c:v>0</c:v>
                </c:pt>
                <c:pt idx="1">
                  <c:v>-4.3904709924375137E-4</c:v>
                </c:pt>
                <c:pt idx="2">
                  <c:v>-9.1343457728303525E-4</c:v>
                </c:pt>
                <c:pt idx="3">
                  <c:v>-1.8375476058952671E-2</c:v>
                </c:pt>
                <c:pt idx="4">
                  <c:v>-0.175584460800113</c:v>
                </c:pt>
                <c:pt idx="5">
                  <c:v>-0.26046628799606208</c:v>
                </c:pt>
                <c:pt idx="6">
                  <c:v>-0.40163601903649176</c:v>
                </c:pt>
                <c:pt idx="7">
                  <c:v>-0.6820421635180931</c:v>
                </c:pt>
                <c:pt idx="8">
                  <c:v>-0.92014335210793097</c:v>
                </c:pt>
                <c:pt idx="9">
                  <c:v>-1.1723016569810374</c:v>
                </c:pt>
                <c:pt idx="10">
                  <c:v>-1.329670634646934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3-456E-96C9-EFA1A0E14405}"/>
            </c:ext>
          </c:extLst>
        </c:ser>
        <c:ser>
          <c:idx val="3"/>
          <c:order val="3"/>
          <c:tx>
            <c:strRef>
              <c:f>'Moddels&amp;Predictions'!$E$39</c:f>
              <c:strCache>
                <c:ptCount val="1"/>
                <c:pt idx="0">
                  <c:v>ln(US14)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'Moddels&amp;Predictions'!$E$40:$E$50</c:f>
              <c:numCache>
                <c:formatCode>0.000</c:formatCode>
                <c:ptCount val="11"/>
                <c:pt idx="0">
                  <c:v>0</c:v>
                </c:pt>
                <c:pt idx="1">
                  <c:v>-2.9611205096292362E-4</c:v>
                </c:pt>
                <c:pt idx="2">
                  <c:v>-7.4467728452300987E-4</c:v>
                </c:pt>
                <c:pt idx="3">
                  <c:v>-2.2567832893256704E-2</c:v>
                </c:pt>
                <c:pt idx="4">
                  <c:v>-0.1797094202008091</c:v>
                </c:pt>
                <c:pt idx="5">
                  <c:v>-0.24945395139711568</c:v>
                </c:pt>
                <c:pt idx="6">
                  <c:v>-0.37036562093123726</c:v>
                </c:pt>
                <c:pt idx="7">
                  <c:v>-0.61843879317146588</c:v>
                </c:pt>
                <c:pt idx="8">
                  <c:v>-0.82707502063378324</c:v>
                </c:pt>
                <c:pt idx="9">
                  <c:v>-1.0741045552712674</c:v>
                </c:pt>
                <c:pt idx="10">
                  <c:v>-1.2464470958933085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3-456E-96C9-EFA1A0E14405}"/>
            </c:ext>
          </c:extLst>
        </c:ser>
        <c:ser>
          <c:idx val="4"/>
          <c:order val="4"/>
          <c:tx>
            <c:strRef>
              <c:f>'Moddels&amp;Predictions'!$F$39</c:f>
              <c:strCache>
                <c:ptCount val="1"/>
                <c:pt idx="0">
                  <c:v>ln(OS13)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'Moddels&amp;Predictions'!$F$40:$F$50</c:f>
              <c:numCache>
                <c:formatCode>0.000</c:formatCode>
                <c:ptCount val="11"/>
                <c:pt idx="0">
                  <c:v>-8.9598576529962615E-2</c:v>
                </c:pt>
                <c:pt idx="1">
                  <c:v>-0.35531304080672899</c:v>
                </c:pt>
                <c:pt idx="2">
                  <c:v>-0.69097872962025697</c:v>
                </c:pt>
                <c:pt idx="3">
                  <c:v>-1.3032702969186989</c:v>
                </c:pt>
                <c:pt idx="4">
                  <c:v>-1.8813315041638019</c:v>
                </c:pt>
                <c:pt idx="5">
                  <c:v>-2.0139474260409549</c:v>
                </c:pt>
                <c:pt idx="6">
                  <c:v>-2.1727473375532282</c:v>
                </c:pt>
                <c:pt idx="7">
                  <c:v>-2.40773738593075</c:v>
                </c:pt>
                <c:pt idx="8">
                  <c:v>-2.5743024571419539</c:v>
                </c:pt>
                <c:pt idx="9">
                  <c:v>-2.7704487594457645</c:v>
                </c:pt>
                <c:pt idx="10">
                  <c:v>-2.9216143057347161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3-456E-96C9-EFA1A0E14405}"/>
            </c:ext>
          </c:extLst>
        </c:ser>
        <c:ser>
          <c:idx val="5"/>
          <c:order val="5"/>
          <c:tx>
            <c:strRef>
              <c:f>'Moddels&amp;Predictions'!$G$39</c:f>
              <c:strCache>
                <c:ptCount val="1"/>
                <c:pt idx="0">
                  <c:v>ln(OS14)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'Moddels&amp;Predictions'!$A$40:$A$50</c:f>
              <c:numCache>
                <c:formatCode>0.000</c:formatCode>
                <c:ptCount val="11"/>
                <c:pt idx="0">
                  <c:v>7.0732697174597101</c:v>
                </c:pt>
                <c:pt idx="1">
                  <c:v>6.3969296552161463</c:v>
                </c:pt>
                <c:pt idx="2">
                  <c:v>6.0520891689244172</c:v>
                </c:pt>
                <c:pt idx="3">
                  <c:v>5.7037824746562009</c:v>
                </c:pt>
                <c:pt idx="4">
                  <c:v>5.3565862746720123</c:v>
                </c:pt>
                <c:pt idx="5">
                  <c:v>5.1929568508902104</c:v>
                </c:pt>
                <c:pt idx="6">
                  <c:v>5.0106352940962555</c:v>
                </c:pt>
                <c:pt idx="7">
                  <c:v>4.6634390941120669</c:v>
                </c:pt>
                <c:pt idx="8">
                  <c:v>4.3174881135363101</c:v>
                </c:pt>
                <c:pt idx="9">
                  <c:v>3.970291913552122</c:v>
                </c:pt>
                <c:pt idx="10">
                  <c:v>3.6375861597263857</c:v>
                </c:pt>
              </c:numCache>
            </c:numRef>
          </c:xVal>
          <c:yVal>
            <c:numRef>
              <c:f>'Moddels&amp;Predictions'!$G$40:$G$50</c:f>
              <c:numCache>
                <c:formatCode>0.000</c:formatCode>
                <c:ptCount val="11"/>
                <c:pt idx="0">
                  <c:v>-9.9688546378988302E-2</c:v>
                </c:pt>
                <c:pt idx="1">
                  <c:v>-0.40038495631139431</c:v>
                </c:pt>
                <c:pt idx="2">
                  <c:v>-0.8136325335562572</c:v>
                </c:pt>
                <c:pt idx="3">
                  <c:v>-1.5228722669050387</c:v>
                </c:pt>
                <c:pt idx="4">
                  <c:v>-2.0773800244426845</c:v>
                </c:pt>
                <c:pt idx="5">
                  <c:v>-2.2070292472761772</c:v>
                </c:pt>
                <c:pt idx="6">
                  <c:v>-2.3549536559709794</c:v>
                </c:pt>
                <c:pt idx="7">
                  <c:v>-2.5643303649110405</c:v>
                </c:pt>
                <c:pt idx="8">
                  <c:v>-2.7158075571831897</c:v>
                </c:pt>
                <c:pt idx="9">
                  <c:v>-2.898868435468501</c:v>
                </c:pt>
                <c:pt idx="10">
                  <c:v>-3.0516613367919487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3-456E-96C9-EFA1A0E14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69647"/>
        <c:axId val="1475125424"/>
      </c:scatterChart>
      <c:valAx>
        <c:axId val="219869647"/>
        <c:scaling>
          <c:orientation val="maxMin"/>
          <c:max val="7.5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25424"/>
        <c:crossesAt val="-3.5"/>
        <c:crossBetween val="midCat"/>
      </c:valAx>
      <c:valAx>
        <c:axId val="1475125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86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'Moddels&amp;Predictions'!$B$4</c:f>
              <c:strCache>
                <c:ptCount val="1"/>
                <c:pt idx="0">
                  <c:v>F13mean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'Moddels&amp;Predictions'!$B$5:$B$16</c:f>
              <c:numCache>
                <c:formatCode>General</c:formatCode>
                <c:ptCount val="12"/>
                <c:pt idx="0">
                  <c:v>0.95948440961340264</c:v>
                </c:pt>
                <c:pt idx="1">
                  <c:v>0.85865805513876214</c:v>
                </c:pt>
                <c:pt idx="2">
                  <c:v>0.76348485457562454</c:v>
                </c:pt>
                <c:pt idx="3">
                  <c:v>0.63249795801813302</c:v>
                </c:pt>
                <c:pt idx="4">
                  <c:v>0.50619359289252719</c:v>
                </c:pt>
                <c:pt idx="5">
                  <c:v>0.4618646210182582</c:v>
                </c:pt>
                <c:pt idx="6">
                  <c:v>0.40884705015789907</c:v>
                </c:pt>
                <c:pt idx="7">
                  <c:v>0.31925109677578073</c:v>
                </c:pt>
                <c:pt idx="8">
                  <c:v>0.25825981743281057</c:v>
                </c:pt>
                <c:pt idx="9">
                  <c:v>0.20377546170096528</c:v>
                </c:pt>
                <c:pt idx="10">
                  <c:v>0.17405094275705194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2-49D0-88F7-8317B64C4804}"/>
            </c:ext>
          </c:extLst>
        </c:ser>
        <c:ser>
          <c:idx val="1"/>
          <c:order val="1"/>
          <c:tx>
            <c:strRef>
              <c:f>'Moddels&amp;Predictions'!$C$4</c:f>
              <c:strCache>
                <c:ptCount val="1"/>
                <c:pt idx="0">
                  <c:v>F14mean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'Moddels&amp;Predictions'!$C$5:$C$16</c:f>
              <c:numCache>
                <c:formatCode>General</c:formatCode>
                <c:ptCount val="12"/>
                <c:pt idx="0">
                  <c:v>0.95375666244588087</c:v>
                </c:pt>
                <c:pt idx="1">
                  <c:v>0.8475668591447405</c:v>
                </c:pt>
                <c:pt idx="2">
                  <c:v>0.75058597019838968</c:v>
                </c:pt>
                <c:pt idx="3">
                  <c:v>0.61820592951241005</c:v>
                </c:pt>
                <c:pt idx="4">
                  <c:v>0.49424401991005934</c:v>
                </c:pt>
                <c:pt idx="5">
                  <c:v>0.45059308370231721</c:v>
                </c:pt>
                <c:pt idx="6">
                  <c:v>0.39744900845355702</c:v>
                </c:pt>
                <c:pt idx="7">
                  <c:v>0.31232595399397839</c:v>
                </c:pt>
                <c:pt idx="8">
                  <c:v>0.2515490536454264</c:v>
                </c:pt>
                <c:pt idx="9">
                  <c:v>0.19846012710398242</c:v>
                </c:pt>
                <c:pt idx="10">
                  <c:v>0.17048140180543664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42-49D0-88F7-8317B64C4804}"/>
            </c:ext>
          </c:extLst>
        </c:ser>
        <c:ser>
          <c:idx val="2"/>
          <c:order val="2"/>
          <c:tx>
            <c:strRef>
              <c:f>'Moddels&amp;Predictions'!$D$4</c:f>
              <c:strCache>
                <c:ptCount val="1"/>
                <c:pt idx="0">
                  <c:v>US13mean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'Moddels&amp;Predictions'!$D$5:$D$16</c:f>
              <c:numCache>
                <c:formatCode>General</c:formatCode>
                <c:ptCount val="12"/>
                <c:pt idx="0">
                  <c:v>1</c:v>
                </c:pt>
                <c:pt idx="1">
                  <c:v>0.99956104926783018</c:v>
                </c:pt>
                <c:pt idx="2">
                  <c:v>0.99908698247708683</c:v>
                </c:pt>
                <c:pt idx="3">
                  <c:v>0.9817923236295959</c:v>
                </c:pt>
                <c:pt idx="4">
                  <c:v>0.83896653439617941</c:v>
                </c:pt>
                <c:pt idx="5">
                  <c:v>0.7706921375144854</c:v>
                </c:pt>
                <c:pt idx="6">
                  <c:v>0.66922428626610952</c:v>
                </c:pt>
                <c:pt idx="7">
                  <c:v>0.5055834533132002</c:v>
                </c:pt>
                <c:pt idx="8">
                  <c:v>0.39846191663447705</c:v>
                </c:pt>
                <c:pt idx="9">
                  <c:v>0.30965340450187884</c:v>
                </c:pt>
                <c:pt idx="10">
                  <c:v>0.26456438529339477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42-49D0-88F7-8317B64C4804}"/>
            </c:ext>
          </c:extLst>
        </c:ser>
        <c:ser>
          <c:idx val="3"/>
          <c:order val="3"/>
          <c:tx>
            <c:strRef>
              <c:f>'Moddels&amp;Predictions'!$E$4</c:f>
              <c:strCache>
                <c:ptCount val="1"/>
                <c:pt idx="0">
                  <c:v>US14mean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'Moddels&amp;Predictions'!$E$5:$E$16</c:f>
              <c:numCache>
                <c:formatCode>General</c:formatCode>
                <c:ptCount val="12"/>
                <c:pt idx="0">
                  <c:v>1</c:v>
                </c:pt>
                <c:pt idx="1">
                  <c:v>0.99970393178588346</c:v>
                </c:pt>
                <c:pt idx="2">
                  <c:v>0.99925559991879276</c:v>
                </c:pt>
                <c:pt idx="3">
                  <c:v>0.97768491574744543</c:v>
                </c:pt>
                <c:pt idx="4">
                  <c:v>0.83551295932868652</c:v>
                </c:pt>
                <c:pt idx="5">
                  <c:v>0.7792261622792177</c:v>
                </c:pt>
                <c:pt idx="6">
                  <c:v>0.69048182987074502</c:v>
                </c:pt>
                <c:pt idx="7">
                  <c:v>0.53878493604926569</c:v>
                </c:pt>
                <c:pt idx="8">
                  <c:v>0.43732658861744594</c:v>
                </c:pt>
                <c:pt idx="9">
                  <c:v>0.34160350544765505</c:v>
                </c:pt>
                <c:pt idx="10">
                  <c:v>0.2875245313663124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42-49D0-88F7-8317B64C4804}"/>
            </c:ext>
          </c:extLst>
        </c:ser>
        <c:ser>
          <c:idx val="4"/>
          <c:order val="4"/>
          <c:tx>
            <c:strRef>
              <c:f>'Moddels&amp;Predictions'!$F$4</c:f>
              <c:strCache>
                <c:ptCount val="1"/>
                <c:pt idx="0">
                  <c:v>OS13mean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'Moddels&amp;Predictions'!$F$5:$F$16</c:f>
              <c:numCache>
                <c:formatCode>General</c:formatCode>
                <c:ptCount val="12"/>
                <c:pt idx="0">
                  <c:v>0.9142981323446514</c:v>
                </c:pt>
                <c:pt idx="1">
                  <c:v>0.70095398166025569</c:v>
                </c:pt>
                <c:pt idx="2">
                  <c:v>0.50108540186487827</c:v>
                </c:pt>
                <c:pt idx="3">
                  <c:v>0.27164198890588132</c:v>
                </c:pt>
                <c:pt idx="4">
                  <c:v>0.15238706659945278</c:v>
                </c:pt>
                <c:pt idx="5">
                  <c:v>0.13346080683029407</c:v>
                </c:pt>
                <c:pt idx="6">
                  <c:v>0.11386436296036329</c:v>
                </c:pt>
                <c:pt idx="7">
                  <c:v>9.0018741996087961E-2</c:v>
                </c:pt>
                <c:pt idx="8">
                  <c:v>7.6206961885056879E-2</c:v>
                </c:pt>
                <c:pt idx="9">
                  <c:v>6.2633890884286003E-2</c:v>
                </c:pt>
                <c:pt idx="10">
                  <c:v>5.3846692076989E-2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42-49D0-88F7-8317B64C4804}"/>
            </c:ext>
          </c:extLst>
        </c:ser>
        <c:ser>
          <c:idx val="5"/>
          <c:order val="5"/>
          <c:tx>
            <c:strRef>
              <c:f>'Moddels&amp;Predictions'!$G$4</c:f>
              <c:strCache>
                <c:ptCount val="1"/>
                <c:pt idx="0">
                  <c:v>OS14mean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'Moddels&amp;Predictions'!$A$5:$A$16</c:f>
              <c:numCache>
                <c:formatCode>General</c:formatCode>
                <c:ptCount val="12"/>
                <c:pt idx="0">
                  <c:v>1180</c:v>
                </c:pt>
                <c:pt idx="1">
                  <c:v>600</c:v>
                </c:pt>
                <c:pt idx="2">
                  <c:v>425</c:v>
                </c:pt>
                <c:pt idx="3">
                  <c:v>300</c:v>
                </c:pt>
                <c:pt idx="4">
                  <c:v>212</c:v>
                </c:pt>
                <c:pt idx="5">
                  <c:v>180</c:v>
                </c:pt>
                <c:pt idx="6">
                  <c:v>150</c:v>
                </c:pt>
                <c:pt idx="7">
                  <c:v>106</c:v>
                </c:pt>
                <c:pt idx="8">
                  <c:v>75</c:v>
                </c:pt>
                <c:pt idx="9">
                  <c:v>53</c:v>
                </c:pt>
                <c:pt idx="10">
                  <c:v>38</c:v>
                </c:pt>
                <c:pt idx="11">
                  <c:v>0</c:v>
                </c:pt>
              </c:numCache>
            </c:numRef>
          </c:xVal>
          <c:yVal>
            <c:numRef>
              <c:f>'Moddels&amp;Predictions'!$G$5:$G$16</c:f>
              <c:numCache>
                <c:formatCode>General</c:formatCode>
                <c:ptCount val="12"/>
                <c:pt idx="0">
                  <c:v>0.90511927681692428</c:v>
                </c:pt>
                <c:pt idx="1">
                  <c:v>0.67006205176471123</c:v>
                </c:pt>
                <c:pt idx="2">
                  <c:v>0.44324503583681829</c:v>
                </c:pt>
                <c:pt idx="3">
                  <c:v>0.21808458935191455</c:v>
                </c:pt>
                <c:pt idx="4">
                  <c:v>0.12525795545309437</c:v>
                </c:pt>
                <c:pt idx="5">
                  <c:v>0.11002702657010739</c:v>
                </c:pt>
                <c:pt idx="6">
                  <c:v>9.4897904383950044E-2</c:v>
                </c:pt>
                <c:pt idx="7">
                  <c:v>7.6970706474301473E-2</c:v>
                </c:pt>
                <c:pt idx="8">
                  <c:v>6.6151510303633546E-2</c:v>
                </c:pt>
                <c:pt idx="9">
                  <c:v>5.508551762084174E-2</c:v>
                </c:pt>
                <c:pt idx="10">
                  <c:v>4.7280310587706237E-2</c:v>
                </c:pt>
                <c:pt idx="11">
                  <c:v>8.3266726846886741E-17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42-49D0-88F7-8317B64C4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0799"/>
        <c:axId val="232152207"/>
      </c:scatterChart>
      <c:valAx>
        <c:axId val="17168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2207"/>
        <c:crosses val="autoZero"/>
        <c:crossBetween val="midCat"/>
      </c:valAx>
      <c:valAx>
        <c:axId val="23215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20</xdr:row>
      <xdr:rowOff>152399</xdr:rowOff>
    </xdr:from>
    <xdr:to>
      <xdr:col>17</xdr:col>
      <xdr:colOff>304800</xdr:colOff>
      <xdr:row>40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9775C-835D-451C-8B52-3C56D77C8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40</xdr:row>
      <xdr:rowOff>142875</xdr:rowOff>
    </xdr:from>
    <xdr:to>
      <xdr:col>17</xdr:col>
      <xdr:colOff>304800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DDE25-87A3-4E12-ADBC-C80376B30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28575</xdr:colOff>
      <xdr:row>2</xdr:row>
      <xdr:rowOff>123825</xdr:rowOff>
    </xdr:from>
    <xdr:to>
      <xdr:col>17</xdr:col>
      <xdr:colOff>333375</xdr:colOff>
      <xdr:row>20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76D7C2-874E-4733-99E2-957C6EF4B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chael" id="{C94B978D-34B8-4A9C-8D58-FF957B82DCA8}" userId="61cba2dbc69c9d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" dT="2020-05-11T03:46:41.64" personId="{C94B978D-34B8-4A9C-8D58-FF957B82DCA8}" id="{3795C63A-3190-416C-B0F8-21E7D16FCC66}">
    <text>Coefficient of Varaiation</text>
  </threadedComment>
  <threadedComment ref="K33" dT="2020-05-11T03:46:41.64" personId="{C94B978D-34B8-4A9C-8D58-FF957B82DCA8}" id="{B9576198-DE53-4005-A5BE-DF33D61E74FC}">
    <text>Coefficient of Varaiation</text>
  </threadedComment>
  <threadedComment ref="K48" dT="2020-05-11T03:46:41.64" personId="{C94B978D-34B8-4A9C-8D58-FF957B82DCA8}" id="{4A540E6F-4E2E-4ACD-89E6-D667DCC314ED}">
    <text>Coefficient of Varaiation</text>
  </threadedComment>
  <threadedComment ref="K63" dT="2020-05-11T03:46:41.64" personId="{C94B978D-34B8-4A9C-8D58-FF957B82DCA8}" id="{2771F2F7-EBFD-42C8-B1B8-9A794EFD3540}">
    <text>Coefficient of Varaiation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omework.uoregon.edu/pub/class/355/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2A41-994D-42F2-8CD2-E1B670604556}">
  <sheetPr codeName="Sheet1"/>
  <dimension ref="A1:Y30"/>
  <sheetViews>
    <sheetView topLeftCell="G10" workbookViewId="0">
      <selection activeCell="K11" sqref="K11"/>
    </sheetView>
  </sheetViews>
  <sheetFormatPr defaultRowHeight="15" x14ac:dyDescent="0.25"/>
  <sheetData>
    <row r="1" spans="1:25" x14ac:dyDescent="0.25">
      <c r="A1" t="s">
        <v>28</v>
      </c>
    </row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24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25">
      <c r="A3" s="1">
        <v>1180</v>
      </c>
      <c r="B3" s="2">
        <v>86.87</v>
      </c>
      <c r="C3" s="2">
        <v>36.549999999999997</v>
      </c>
      <c r="D3" s="2">
        <v>53</v>
      </c>
      <c r="E3" s="2">
        <v>19.28</v>
      </c>
      <c r="F3" s="2">
        <v>74.430000000000007</v>
      </c>
      <c r="G3" s="2">
        <v>32.53</v>
      </c>
      <c r="H3" s="2">
        <v>0</v>
      </c>
      <c r="I3" s="2">
        <v>182.86</v>
      </c>
      <c r="J3" s="2">
        <v>232.7</v>
      </c>
      <c r="K3" s="2">
        <v>207.71</v>
      </c>
      <c r="L3" s="2">
        <v>218.93</v>
      </c>
      <c r="M3" s="2">
        <v>147.07</v>
      </c>
      <c r="N3" s="2">
        <v>80.47</v>
      </c>
      <c r="O3" s="2">
        <v>47.49</v>
      </c>
      <c r="P3" s="2">
        <v>46.32</v>
      </c>
      <c r="Q3" s="2">
        <v>46.73</v>
      </c>
      <c r="R3" s="2">
        <v>78.569999999999993</v>
      </c>
      <c r="S3" s="2">
        <v>63.44</v>
      </c>
      <c r="T3" s="2">
        <v>0</v>
      </c>
      <c r="U3">
        <v>191.18</v>
      </c>
      <c r="V3">
        <v>296.8</v>
      </c>
      <c r="W3">
        <v>151.70999999999998</v>
      </c>
      <c r="X3">
        <v>263.06</v>
      </c>
      <c r="Y3">
        <v>242.66000000000003</v>
      </c>
    </row>
    <row r="4" spans="1:25" x14ac:dyDescent="0.25">
      <c r="A4" s="1">
        <v>600</v>
      </c>
      <c r="B4" s="2">
        <v>205.82999999999998</v>
      </c>
      <c r="C4" s="2">
        <v>96.45</v>
      </c>
      <c r="D4" s="2">
        <v>133.22</v>
      </c>
      <c r="E4" s="2">
        <v>56.86</v>
      </c>
      <c r="F4" s="2">
        <v>173.98000000000002</v>
      </c>
      <c r="G4" s="2">
        <v>76.569999999999993</v>
      </c>
      <c r="H4" s="2">
        <v>0.5</v>
      </c>
      <c r="I4" s="2">
        <v>462.48</v>
      </c>
      <c r="J4" s="2">
        <v>570.51</v>
      </c>
      <c r="K4" s="2">
        <v>493.76</v>
      </c>
      <c r="L4" s="2">
        <v>520.05999999999995</v>
      </c>
      <c r="M4" s="2">
        <v>402.16999999999996</v>
      </c>
      <c r="N4" s="2">
        <v>184.72</v>
      </c>
      <c r="O4" s="2">
        <v>114.48</v>
      </c>
      <c r="P4" s="2">
        <v>87.48</v>
      </c>
      <c r="Q4" s="2">
        <v>107.69</v>
      </c>
      <c r="R4" s="2">
        <v>185.49</v>
      </c>
      <c r="S4" s="2">
        <v>173.01</v>
      </c>
      <c r="T4" s="2">
        <v>0.35</v>
      </c>
      <c r="U4">
        <v>447.4</v>
      </c>
      <c r="V4">
        <v>717.81999999999994</v>
      </c>
      <c r="W4">
        <v>428.37</v>
      </c>
      <c r="X4">
        <v>609.78</v>
      </c>
      <c r="Y4">
        <v>623.24</v>
      </c>
    </row>
    <row r="5" spans="1:25" x14ac:dyDescent="0.25">
      <c r="A5" s="1">
        <v>425</v>
      </c>
      <c r="B5" s="2">
        <v>191.68</v>
      </c>
      <c r="C5" s="2">
        <v>90.65</v>
      </c>
      <c r="D5" s="2">
        <v>126.07</v>
      </c>
      <c r="E5" s="2">
        <v>62.57</v>
      </c>
      <c r="F5" s="2">
        <v>145.25</v>
      </c>
      <c r="G5" s="2">
        <v>73.84</v>
      </c>
      <c r="H5" s="2">
        <v>0.54</v>
      </c>
      <c r="I5" s="2">
        <v>393.27</v>
      </c>
      <c r="J5" s="2">
        <v>513.91000000000008</v>
      </c>
      <c r="K5" s="2">
        <v>472.17</v>
      </c>
      <c r="L5" s="2">
        <v>495.59000000000003</v>
      </c>
      <c r="M5" s="2">
        <v>414.38</v>
      </c>
      <c r="N5" s="2">
        <v>168.33999999999997</v>
      </c>
      <c r="O5" s="2">
        <v>103.92</v>
      </c>
      <c r="P5" s="2">
        <v>81.95</v>
      </c>
      <c r="Q5" s="2">
        <v>93</v>
      </c>
      <c r="R5" s="2">
        <v>159.61000000000001</v>
      </c>
      <c r="S5" s="2">
        <v>175.77</v>
      </c>
      <c r="T5" s="2">
        <v>0.53</v>
      </c>
      <c r="U5">
        <v>417.47</v>
      </c>
      <c r="V5">
        <v>675.08</v>
      </c>
      <c r="W5">
        <v>453.53000000000003</v>
      </c>
      <c r="X5">
        <v>557.13</v>
      </c>
      <c r="Y5">
        <v>613.34</v>
      </c>
    </row>
    <row r="6" spans="1:25" x14ac:dyDescent="0.25">
      <c r="A6" s="1">
        <v>300</v>
      </c>
      <c r="B6" s="2">
        <v>258.52</v>
      </c>
      <c r="C6" s="2">
        <v>131.13999999999999</v>
      </c>
      <c r="D6" s="2">
        <v>162.94999999999999</v>
      </c>
      <c r="E6" s="2">
        <v>90.15</v>
      </c>
      <c r="F6" s="2">
        <v>198.94</v>
      </c>
      <c r="G6" s="2">
        <v>102.19</v>
      </c>
      <c r="H6" s="2">
        <v>19.7</v>
      </c>
      <c r="I6" s="2">
        <v>458.02</v>
      </c>
      <c r="J6" s="2">
        <v>623.42999999999995</v>
      </c>
      <c r="K6" s="2">
        <v>526.88</v>
      </c>
      <c r="L6" s="2">
        <v>554.29999999999995</v>
      </c>
      <c r="M6" s="2">
        <v>469.84000000000003</v>
      </c>
      <c r="N6" s="2">
        <v>235.04000000000002</v>
      </c>
      <c r="O6" s="2">
        <v>137.04</v>
      </c>
      <c r="P6" s="2">
        <v>110.55</v>
      </c>
      <c r="Q6" s="2">
        <v>130.65</v>
      </c>
      <c r="R6" s="2">
        <v>220.63</v>
      </c>
      <c r="S6" s="2">
        <v>236.33</v>
      </c>
      <c r="T6" s="2">
        <v>25.5</v>
      </c>
      <c r="U6">
        <v>439.15</v>
      </c>
      <c r="V6">
        <v>652.73</v>
      </c>
      <c r="W6">
        <v>466.46000000000004</v>
      </c>
      <c r="X6">
        <v>506.91</v>
      </c>
      <c r="Y6">
        <v>620.03</v>
      </c>
    </row>
    <row r="7" spans="1:25" x14ac:dyDescent="0.25">
      <c r="A7" s="1">
        <v>212</v>
      </c>
      <c r="B7" s="2">
        <v>248.8</v>
      </c>
      <c r="C7" s="2">
        <v>125.31</v>
      </c>
      <c r="D7" s="2">
        <v>147.27000000000001</v>
      </c>
      <c r="E7" s="2">
        <v>96.17</v>
      </c>
      <c r="F7" s="2">
        <v>193.23000000000002</v>
      </c>
      <c r="G7" s="2">
        <v>95.9</v>
      </c>
      <c r="H7" s="2">
        <v>162.69</v>
      </c>
      <c r="I7" s="2">
        <v>228.28</v>
      </c>
      <c r="J7" s="2">
        <v>381.11</v>
      </c>
      <c r="K7" s="2">
        <v>263.61</v>
      </c>
      <c r="L7" s="2">
        <v>292.44</v>
      </c>
      <c r="M7" s="2">
        <v>219.75</v>
      </c>
      <c r="N7" s="2">
        <v>225.02</v>
      </c>
      <c r="O7" s="2">
        <v>124.37</v>
      </c>
      <c r="P7" s="2">
        <v>103.03</v>
      </c>
      <c r="Q7" s="2">
        <v>120.98</v>
      </c>
      <c r="R7" s="2">
        <v>207.81</v>
      </c>
      <c r="S7" s="2">
        <v>225.72</v>
      </c>
      <c r="T7" s="2">
        <v>168.07</v>
      </c>
      <c r="U7">
        <v>187.1</v>
      </c>
      <c r="V7">
        <v>298.38</v>
      </c>
      <c r="W7">
        <v>191.51999999999998</v>
      </c>
      <c r="X7">
        <v>187.88</v>
      </c>
      <c r="Y7">
        <v>247.82</v>
      </c>
    </row>
    <row r="8" spans="1:25" x14ac:dyDescent="0.25">
      <c r="A8" s="1">
        <v>180</v>
      </c>
      <c r="B8" s="2">
        <v>78.95</v>
      </c>
      <c r="C8" s="2">
        <v>43.12</v>
      </c>
      <c r="D8" s="2">
        <v>57.4</v>
      </c>
      <c r="E8" s="2">
        <v>31.49</v>
      </c>
      <c r="F8" s="2">
        <v>60.41</v>
      </c>
      <c r="G8" s="2">
        <v>39.97</v>
      </c>
      <c r="H8" s="2">
        <v>77.77</v>
      </c>
      <c r="I8" s="2">
        <v>38.269999999999996</v>
      </c>
      <c r="J8" s="2">
        <v>69.039999999999992</v>
      </c>
      <c r="K8" s="2">
        <v>42.97</v>
      </c>
      <c r="L8" s="2">
        <v>47.59</v>
      </c>
      <c r="M8" s="2">
        <v>25.42</v>
      </c>
      <c r="N8" s="2">
        <v>71.55</v>
      </c>
      <c r="O8" s="2">
        <v>49.21</v>
      </c>
      <c r="P8" s="2">
        <v>29.35</v>
      </c>
      <c r="Q8" s="2">
        <v>46.06</v>
      </c>
      <c r="R8" s="2">
        <v>69.58</v>
      </c>
      <c r="S8" s="2">
        <v>91.25</v>
      </c>
      <c r="T8" s="2">
        <v>66.539999999999992</v>
      </c>
      <c r="U8">
        <v>31.22</v>
      </c>
      <c r="V8">
        <v>63.89</v>
      </c>
      <c r="W8">
        <v>22.939999999999998</v>
      </c>
      <c r="X8">
        <v>29</v>
      </c>
      <c r="Y8">
        <v>41.379999999999995</v>
      </c>
    </row>
    <row r="9" spans="1:25" x14ac:dyDescent="0.25">
      <c r="A9" s="1">
        <v>150</v>
      </c>
      <c r="B9" s="2">
        <v>102.42</v>
      </c>
      <c r="C9" s="2">
        <v>57.41</v>
      </c>
      <c r="D9" s="2">
        <v>54.4</v>
      </c>
      <c r="E9" s="2">
        <v>42.01</v>
      </c>
      <c r="F9" s="2">
        <v>84.28</v>
      </c>
      <c r="G9" s="2">
        <v>39</v>
      </c>
      <c r="H9" s="2">
        <v>115.58</v>
      </c>
      <c r="I9" s="2">
        <v>34.47</v>
      </c>
      <c r="J9" s="2">
        <v>70.34</v>
      </c>
      <c r="K9" s="2">
        <v>48.19</v>
      </c>
      <c r="L9" s="2">
        <v>48.57</v>
      </c>
      <c r="M9" s="2">
        <v>29.55</v>
      </c>
      <c r="N9" s="2">
        <v>99.53</v>
      </c>
      <c r="O9" s="2">
        <v>52.13</v>
      </c>
      <c r="P9" s="2">
        <v>43.35</v>
      </c>
      <c r="Q9" s="2">
        <v>48.68</v>
      </c>
      <c r="R9" s="2">
        <v>90.56</v>
      </c>
      <c r="S9" s="2">
        <v>101.9</v>
      </c>
      <c r="T9" s="2">
        <v>104.91</v>
      </c>
      <c r="U9">
        <v>35.049999999999997</v>
      </c>
      <c r="V9">
        <v>59.61</v>
      </c>
      <c r="W9">
        <v>25.28</v>
      </c>
      <c r="X9">
        <v>29.69</v>
      </c>
      <c r="Y9">
        <v>34.590000000000003</v>
      </c>
    </row>
    <row r="10" spans="1:25" x14ac:dyDescent="0.25">
      <c r="A10" s="1">
        <v>106</v>
      </c>
      <c r="B10" s="2">
        <v>178.66</v>
      </c>
      <c r="C10" s="2">
        <v>88.03</v>
      </c>
      <c r="D10" s="2">
        <v>93.96</v>
      </c>
      <c r="E10" s="2">
        <v>71.98</v>
      </c>
      <c r="F10" s="2">
        <v>135.56</v>
      </c>
      <c r="G10" s="2">
        <v>71.66</v>
      </c>
      <c r="H10" s="2">
        <v>186.4</v>
      </c>
      <c r="I10" s="2">
        <v>40.85</v>
      </c>
      <c r="J10" s="2">
        <v>83.74</v>
      </c>
      <c r="K10" s="2">
        <v>63.34</v>
      </c>
      <c r="L10" s="2">
        <v>64.78</v>
      </c>
      <c r="M10" s="2">
        <v>30.29</v>
      </c>
      <c r="N10" s="2">
        <v>158.44</v>
      </c>
      <c r="O10" s="2">
        <v>81.2</v>
      </c>
      <c r="P10" s="2">
        <v>64.2</v>
      </c>
      <c r="Q10" s="2">
        <v>82.71</v>
      </c>
      <c r="R10" s="2">
        <v>146.97</v>
      </c>
      <c r="S10" s="2">
        <v>169.67</v>
      </c>
      <c r="T10" s="2">
        <v>179.32999999999998</v>
      </c>
      <c r="U10">
        <v>47.69</v>
      </c>
      <c r="V10">
        <v>79.94</v>
      </c>
      <c r="W10">
        <v>25.28</v>
      </c>
      <c r="X10">
        <v>32.619999999999997</v>
      </c>
      <c r="Y10">
        <v>34.56</v>
      </c>
    </row>
    <row r="11" spans="1:25" x14ac:dyDescent="0.25">
      <c r="A11" s="1">
        <v>75</v>
      </c>
      <c r="B11" s="2">
        <v>120.01</v>
      </c>
      <c r="C11" s="2">
        <v>63.4</v>
      </c>
      <c r="D11" s="2">
        <v>65.28</v>
      </c>
      <c r="E11" s="2">
        <v>46.48</v>
      </c>
      <c r="F11" s="2">
        <v>92.46</v>
      </c>
      <c r="G11" s="2">
        <v>48.4</v>
      </c>
      <c r="H11" s="2">
        <v>122.02</v>
      </c>
      <c r="I11" s="2">
        <v>22.47</v>
      </c>
      <c r="J11" s="2">
        <v>41.77</v>
      </c>
      <c r="K11" s="2">
        <v>40.619999999999997</v>
      </c>
      <c r="L11" s="2">
        <v>38.92</v>
      </c>
      <c r="M11" s="2">
        <v>19.059999999999999</v>
      </c>
      <c r="N11" s="2">
        <v>109.23</v>
      </c>
      <c r="O11" s="2">
        <v>57.47</v>
      </c>
      <c r="P11" s="2">
        <v>45.77</v>
      </c>
      <c r="Q11" s="2">
        <v>60.71</v>
      </c>
      <c r="R11" s="2">
        <v>102.08</v>
      </c>
      <c r="S11" s="2">
        <v>126.49</v>
      </c>
      <c r="T11" s="2">
        <v>119.94</v>
      </c>
      <c r="U11">
        <v>30.16</v>
      </c>
      <c r="V11">
        <v>48.92</v>
      </c>
      <c r="W11">
        <v>14.31</v>
      </c>
      <c r="X11">
        <v>17.600000000000001</v>
      </c>
      <c r="Y11">
        <v>22.15</v>
      </c>
    </row>
    <row r="12" spans="1:25" x14ac:dyDescent="0.25">
      <c r="A12" s="1">
        <v>53</v>
      </c>
      <c r="B12" s="2">
        <v>93.75</v>
      </c>
      <c r="C12" s="2">
        <v>54.58</v>
      </c>
      <c r="D12" s="2">
        <v>60.96</v>
      </c>
      <c r="E12" s="2">
        <v>45.14</v>
      </c>
      <c r="F12" s="2">
        <v>78.099999999999994</v>
      </c>
      <c r="G12" s="2">
        <v>47.01</v>
      </c>
      <c r="H12" s="2">
        <v>101.16</v>
      </c>
      <c r="I12" s="2">
        <v>21.87</v>
      </c>
      <c r="J12" s="2">
        <v>39.549999999999997</v>
      </c>
      <c r="K12" s="2">
        <v>39.700000000000003</v>
      </c>
      <c r="L12" s="2">
        <v>39.799999999999997</v>
      </c>
      <c r="M12" s="2">
        <v>18.95</v>
      </c>
      <c r="N12" s="2">
        <v>94</v>
      </c>
      <c r="O12" s="2">
        <v>52.73</v>
      </c>
      <c r="P12" s="2">
        <v>41.91</v>
      </c>
      <c r="Q12" s="2">
        <v>54.99</v>
      </c>
      <c r="R12" s="2">
        <v>82.65</v>
      </c>
      <c r="S12" s="2">
        <v>106.53</v>
      </c>
      <c r="T12" s="2">
        <v>113.16</v>
      </c>
      <c r="U12">
        <v>30.71</v>
      </c>
      <c r="V12">
        <v>46.63</v>
      </c>
      <c r="W12">
        <v>13.52</v>
      </c>
      <c r="X12">
        <v>18.100000000000001</v>
      </c>
      <c r="Y12">
        <v>27.15</v>
      </c>
    </row>
    <row r="13" spans="1:25" x14ac:dyDescent="0.25">
      <c r="A13" s="1">
        <v>38</v>
      </c>
      <c r="B13" s="2">
        <v>41.26</v>
      </c>
      <c r="C13" s="2">
        <v>32.14</v>
      </c>
      <c r="D13" s="2">
        <v>33.08</v>
      </c>
      <c r="E13" s="2">
        <v>27.13</v>
      </c>
      <c r="F13" s="2">
        <v>42.09</v>
      </c>
      <c r="G13" s="2">
        <v>25.61</v>
      </c>
      <c r="H13" s="2">
        <v>51.36</v>
      </c>
      <c r="I13" s="2">
        <v>16.16</v>
      </c>
      <c r="J13" s="2">
        <v>23.98</v>
      </c>
      <c r="K13" s="2">
        <v>28.61</v>
      </c>
      <c r="L13" s="2">
        <v>24.38</v>
      </c>
      <c r="M13" s="2">
        <v>10.23</v>
      </c>
      <c r="N13" s="2">
        <v>49</v>
      </c>
      <c r="O13" s="2">
        <v>29.5</v>
      </c>
      <c r="P13" s="2">
        <v>25.7</v>
      </c>
      <c r="Q13" s="2">
        <v>33.99</v>
      </c>
      <c r="R13" s="2">
        <v>41.74</v>
      </c>
      <c r="S13" s="2">
        <v>37.92</v>
      </c>
      <c r="T13" s="2">
        <v>63.930000000000007</v>
      </c>
      <c r="U13">
        <v>22.74</v>
      </c>
      <c r="V13">
        <v>36.58</v>
      </c>
      <c r="W13">
        <v>10.11</v>
      </c>
      <c r="X13">
        <v>11.28</v>
      </c>
      <c r="Y13">
        <v>15.5</v>
      </c>
    </row>
    <row r="14" spans="1:25" x14ac:dyDescent="0.25">
      <c r="A14" s="1">
        <v>0</v>
      </c>
      <c r="B14" s="2">
        <v>318.18</v>
      </c>
      <c r="C14" s="2">
        <v>191.16</v>
      </c>
      <c r="D14" s="2">
        <v>180.72</v>
      </c>
      <c r="E14" s="2">
        <v>161.59</v>
      </c>
      <c r="F14" s="2">
        <v>251.25</v>
      </c>
      <c r="G14" s="2">
        <v>120.29</v>
      </c>
      <c r="H14" s="2">
        <v>301.35999999999996</v>
      </c>
      <c r="I14" s="2">
        <v>95.2</v>
      </c>
      <c r="J14" s="2">
        <v>130.25</v>
      </c>
      <c r="K14" s="2">
        <v>152.51</v>
      </c>
      <c r="L14" s="2">
        <v>161.35</v>
      </c>
      <c r="M14" s="2">
        <v>86.55</v>
      </c>
      <c r="N14" s="2">
        <v>294.31</v>
      </c>
      <c r="O14" s="2">
        <f>5.04+155.84</f>
        <v>160.88</v>
      </c>
      <c r="P14" s="2">
        <v>128.24</v>
      </c>
      <c r="Q14" s="2">
        <v>180.27</v>
      </c>
      <c r="R14" s="2">
        <v>275.32</v>
      </c>
      <c r="S14" s="2">
        <v>362.39</v>
      </c>
      <c r="T14" s="2">
        <v>339.9</v>
      </c>
      <c r="U14">
        <v>137.16999999999999</v>
      </c>
      <c r="V14">
        <v>155.82</v>
      </c>
      <c r="W14">
        <v>73.12</v>
      </c>
      <c r="X14">
        <v>91.25</v>
      </c>
      <c r="Y14">
        <v>107.61000000000001</v>
      </c>
    </row>
    <row r="16" spans="1:25" x14ac:dyDescent="0.25">
      <c r="A16" t="s">
        <v>27</v>
      </c>
    </row>
    <row r="18" spans="1:2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12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24</v>
      </c>
      <c r="U18" s="1" t="s">
        <v>19</v>
      </c>
      <c r="V18" s="1" t="s">
        <v>20</v>
      </c>
      <c r="W18" s="1" t="s">
        <v>21</v>
      </c>
      <c r="X18" s="1" t="s">
        <v>22</v>
      </c>
      <c r="Y18" s="1" t="s">
        <v>23</v>
      </c>
    </row>
    <row r="19" spans="1:25" x14ac:dyDescent="0.25">
      <c r="A19" s="1">
        <v>1180</v>
      </c>
      <c r="B19" s="2">
        <f>B3/SUM(B$3:B$14)</f>
        <v>4.5128913778682854E-2</v>
      </c>
      <c r="C19" s="2">
        <f t="shared" ref="C19:Y30" si="0">C3/SUM(C$3:C$14)</f>
        <v>3.6190268728835379E-2</v>
      </c>
      <c r="D19" s="2">
        <f t="shared" si="0"/>
        <v>4.5364672047658587E-2</v>
      </c>
      <c r="E19" s="2">
        <f t="shared" si="0"/>
        <v>2.5677565425850705E-2</v>
      </c>
      <c r="F19" s="2">
        <f t="shared" si="0"/>
        <v>4.8647694741107736E-2</v>
      </c>
      <c r="G19" s="2">
        <f t="shared" si="0"/>
        <v>4.2084427597448806E-2</v>
      </c>
      <c r="H19" s="2">
        <f t="shared" si="0"/>
        <v>0</v>
      </c>
      <c r="I19" s="2">
        <f t="shared" si="0"/>
        <v>9.1695918162671752E-2</v>
      </c>
      <c r="J19" s="2">
        <f t="shared" si="0"/>
        <v>8.3695100941255166E-2</v>
      </c>
      <c r="K19" s="2">
        <f t="shared" si="0"/>
        <v>8.727054246303681E-2</v>
      </c>
      <c r="L19" s="2">
        <f t="shared" si="0"/>
        <v>8.7337585919392335E-2</v>
      </c>
      <c r="M19" s="2">
        <f t="shared" si="0"/>
        <v>7.8510190790386805E-2</v>
      </c>
      <c r="N19" s="2">
        <f t="shared" si="0"/>
        <v>4.5472268527674969E-2</v>
      </c>
      <c r="O19" s="2">
        <f t="shared" si="0"/>
        <v>4.700025731873874E-2</v>
      </c>
      <c r="P19" s="2">
        <f t="shared" si="0"/>
        <v>5.7337376988302276E-2</v>
      </c>
      <c r="Q19" s="2">
        <f t="shared" si="0"/>
        <v>4.6430061800767038E-2</v>
      </c>
      <c r="R19" s="2">
        <f t="shared" si="0"/>
        <v>4.7302544837177378E-2</v>
      </c>
      <c r="S19" s="2">
        <f t="shared" si="0"/>
        <v>3.3917515852054617E-2</v>
      </c>
      <c r="T19" s="2">
        <f t="shared" si="0"/>
        <v>0</v>
      </c>
      <c r="U19" s="2">
        <f t="shared" si="0"/>
        <v>9.4782453496212282E-2</v>
      </c>
      <c r="V19" s="2">
        <f t="shared" si="0"/>
        <v>9.4757678309175655E-2</v>
      </c>
      <c r="W19" s="2">
        <f t="shared" si="0"/>
        <v>8.0862404391972925E-2</v>
      </c>
      <c r="X19" s="2">
        <f t="shared" si="0"/>
        <v>0.11173597247589519</v>
      </c>
      <c r="Y19" s="2">
        <f t="shared" si="0"/>
        <v>9.2265107242122682E-2</v>
      </c>
    </row>
    <row r="20" spans="1:25" x14ac:dyDescent="0.25">
      <c r="A20" s="1">
        <v>600</v>
      </c>
      <c r="B20" s="2">
        <f t="shared" ref="B20:Q30" si="1">B4/SUM(B$3:B$14)</f>
        <v>0.10692856363608025</v>
      </c>
      <c r="C20" s="2">
        <f t="shared" si="1"/>
        <v>9.5500722815216765E-2</v>
      </c>
      <c r="D20" s="2">
        <f t="shared" si="1"/>
        <v>0.11402795490922786</v>
      </c>
      <c r="E20" s="2">
        <f t="shared" si="1"/>
        <v>7.5727508823333553E-2</v>
      </c>
      <c r="F20" s="2">
        <f t="shared" si="1"/>
        <v>0.11371390475692496</v>
      </c>
      <c r="G20" s="2">
        <f t="shared" si="1"/>
        <v>9.9059471907059785E-2</v>
      </c>
      <c r="H20" s="2">
        <f t="shared" si="1"/>
        <v>4.3895073216982126E-4</v>
      </c>
      <c r="I20" s="2">
        <f t="shared" si="1"/>
        <v>0.23191254638451511</v>
      </c>
      <c r="J20" s="2">
        <f t="shared" si="1"/>
        <v>0.20519506677264926</v>
      </c>
      <c r="K20" s="2">
        <f t="shared" si="1"/>
        <v>0.20745608322444301</v>
      </c>
      <c r="L20" s="2">
        <f t="shared" si="1"/>
        <v>0.20746715814753197</v>
      </c>
      <c r="M20" s="2">
        <f t="shared" si="1"/>
        <v>0.21468989889283921</v>
      </c>
      <c r="N20" s="2">
        <f t="shared" si="1"/>
        <v>0.10438222247337045</v>
      </c>
      <c r="O20" s="2">
        <f t="shared" si="1"/>
        <v>0.11329942004315037</v>
      </c>
      <c r="P20" s="2">
        <f t="shared" si="1"/>
        <v>0.10828742959707865</v>
      </c>
      <c r="Q20" s="2">
        <f t="shared" si="1"/>
        <v>0.10699878783061423</v>
      </c>
      <c r="R20" s="2">
        <f t="shared" si="0"/>
        <v>0.11167301822385176</v>
      </c>
      <c r="S20" s="2">
        <f t="shared" si="0"/>
        <v>9.249794163877631E-2</v>
      </c>
      <c r="T20" s="2">
        <f t="shared" si="0"/>
        <v>2.9606821411653247E-4</v>
      </c>
      <c r="U20" s="2">
        <f t="shared" si="0"/>
        <v>0.22181017728949351</v>
      </c>
      <c r="V20" s="2">
        <f t="shared" si="0"/>
        <v>0.22917438222335734</v>
      </c>
      <c r="W20" s="2">
        <f t="shared" si="0"/>
        <v>0.22832396130373375</v>
      </c>
      <c r="X20" s="2">
        <f t="shared" si="0"/>
        <v>0.25900692350167781</v>
      </c>
      <c r="Y20" s="2">
        <f t="shared" si="0"/>
        <v>0.23697068094280282</v>
      </c>
    </row>
    <row r="21" spans="1:25" x14ac:dyDescent="0.25">
      <c r="A21" s="1">
        <v>425</v>
      </c>
      <c r="B21" s="2">
        <f t="shared" si="1"/>
        <v>9.9577646979370674E-2</v>
      </c>
      <c r="C21" s="2">
        <f t="shared" si="0"/>
        <v>8.9757807394498706E-2</v>
      </c>
      <c r="D21" s="2">
        <f t="shared" si="0"/>
        <v>0.10790800386883619</v>
      </c>
      <c r="E21" s="2">
        <f t="shared" si="0"/>
        <v>8.3332223480055936E-2</v>
      </c>
      <c r="F21" s="2">
        <f t="shared" si="0"/>
        <v>9.4935881514791057E-2</v>
      </c>
      <c r="G21" s="2">
        <f t="shared" si="0"/>
        <v>9.5527640141273282E-2</v>
      </c>
      <c r="H21" s="2">
        <f t="shared" si="0"/>
        <v>4.7406679074340704E-4</v>
      </c>
      <c r="I21" s="2">
        <f t="shared" si="0"/>
        <v>0.19720690001002908</v>
      </c>
      <c r="J21" s="2">
        <f t="shared" si="0"/>
        <v>0.18483777105595378</v>
      </c>
      <c r="K21" s="2">
        <f t="shared" si="0"/>
        <v>0.1983849214518901</v>
      </c>
      <c r="L21" s="2">
        <f t="shared" si="0"/>
        <v>0.19770535881693532</v>
      </c>
      <c r="M21" s="2">
        <f t="shared" si="0"/>
        <v>0.22120794764207852</v>
      </c>
      <c r="N21" s="2">
        <f t="shared" si="0"/>
        <v>9.5126154889384903E-2</v>
      </c>
      <c r="O21" s="2">
        <f t="shared" si="0"/>
        <v>0.10284832050038598</v>
      </c>
      <c r="P21" s="2">
        <f t="shared" si="0"/>
        <v>0.10144209939964101</v>
      </c>
      <c r="Q21" s="2">
        <f t="shared" si="0"/>
        <v>9.2403076128211747E-2</v>
      </c>
      <c r="R21" s="2">
        <f t="shared" si="0"/>
        <v>9.6092136712000537E-2</v>
      </c>
      <c r="S21" s="2">
        <f t="shared" si="0"/>
        <v>9.3973546048481085E-2</v>
      </c>
      <c r="T21" s="2">
        <f t="shared" si="0"/>
        <v>4.4833186709074919E-4</v>
      </c>
      <c r="U21" s="2">
        <f t="shared" si="0"/>
        <v>0.20697160195137432</v>
      </c>
      <c r="V21" s="2">
        <f t="shared" si="0"/>
        <v>0.21552902113530426</v>
      </c>
      <c r="W21" s="2">
        <f t="shared" si="0"/>
        <v>0.241734402899555</v>
      </c>
      <c r="X21" s="2">
        <f t="shared" si="0"/>
        <v>0.23664358832774077</v>
      </c>
      <c r="Y21" s="2">
        <f t="shared" si="0"/>
        <v>0.2332064653254905</v>
      </c>
    </row>
    <row r="22" spans="1:25" x14ac:dyDescent="0.25">
      <c r="A22" s="1">
        <v>300</v>
      </c>
      <c r="B22" s="2">
        <f t="shared" si="1"/>
        <v>0.13430098756837908</v>
      </c>
      <c r="C22" s="2">
        <f t="shared" si="0"/>
        <v>0.12984929797809772</v>
      </c>
      <c r="D22" s="2">
        <f t="shared" si="0"/>
        <v>0.13947496811633897</v>
      </c>
      <c r="E22" s="2">
        <f t="shared" si="0"/>
        <v>0.12006392754877805</v>
      </c>
      <c r="F22" s="2">
        <f t="shared" si="0"/>
        <v>0.13002784350122226</v>
      </c>
      <c r="G22" s="2">
        <f t="shared" si="0"/>
        <v>0.1322043546321332</v>
      </c>
      <c r="H22" s="2">
        <f t="shared" si="0"/>
        <v>1.7294658847490957E-2</v>
      </c>
      <c r="I22" s="2">
        <f t="shared" si="0"/>
        <v>0.22967606057566942</v>
      </c>
      <c r="J22" s="2">
        <f t="shared" si="0"/>
        <v>0.2242287785982239</v>
      </c>
      <c r="K22" s="2">
        <f t="shared" si="0"/>
        <v>0.22137164032990628</v>
      </c>
      <c r="L22" s="2">
        <f t="shared" si="0"/>
        <v>0.22112649648343838</v>
      </c>
      <c r="M22" s="2">
        <f t="shared" si="0"/>
        <v>0.25081408880774692</v>
      </c>
      <c r="N22" s="2">
        <f t="shared" si="0"/>
        <v>0.13281722374480831</v>
      </c>
      <c r="O22" s="2">
        <f t="shared" si="0"/>
        <v>0.13562676906632884</v>
      </c>
      <c r="P22" s="2">
        <f t="shared" si="0"/>
        <v>0.13684471127065664</v>
      </c>
      <c r="Q22" s="2">
        <f t="shared" si="0"/>
        <v>0.12981141823818135</v>
      </c>
      <c r="R22" s="2">
        <f t="shared" si="0"/>
        <v>0.13282882101853691</v>
      </c>
      <c r="S22" s="2">
        <f t="shared" si="0"/>
        <v>0.12635130077736551</v>
      </c>
      <c r="T22" s="2">
        <f t="shared" si="0"/>
        <v>2.1570684171347367E-2</v>
      </c>
      <c r="U22" s="2">
        <f t="shared" si="0"/>
        <v>0.21772002538373061</v>
      </c>
      <c r="V22" s="2">
        <f t="shared" si="0"/>
        <v>0.20839346146478513</v>
      </c>
      <c r="W22" s="2">
        <f t="shared" si="0"/>
        <v>0.24862617594542022</v>
      </c>
      <c r="X22" s="2">
        <f t="shared" si="0"/>
        <v>0.21531240708490851</v>
      </c>
      <c r="Y22" s="2">
        <f t="shared" si="0"/>
        <v>0.23575016254567427</v>
      </c>
    </row>
    <row r="23" spans="1:25" x14ac:dyDescent="0.25">
      <c r="A23" s="1">
        <v>212</v>
      </c>
      <c r="B23" s="2">
        <f t="shared" si="1"/>
        <v>0.1292514532996005</v>
      </c>
      <c r="C23" s="2">
        <f t="shared" si="0"/>
        <v>0.12407667782244493</v>
      </c>
      <c r="D23" s="2">
        <f t="shared" si="0"/>
        <v>0.12605387268789964</v>
      </c>
      <c r="E23" s="2">
        <f t="shared" si="0"/>
        <v>0.128081507624692</v>
      </c>
      <c r="F23" s="2">
        <f t="shared" si="0"/>
        <v>0.12629576857213823</v>
      </c>
      <c r="G23" s="2">
        <f t="shared" si="0"/>
        <v>0.12406691074685954</v>
      </c>
      <c r="H23" s="2">
        <f t="shared" si="0"/>
        <v>0.14282578923341646</v>
      </c>
      <c r="I23" s="2">
        <f t="shared" si="0"/>
        <v>0.11447196870925684</v>
      </c>
      <c r="J23" s="2">
        <f t="shared" si="0"/>
        <v>0.1370736567242018</v>
      </c>
      <c r="K23" s="2">
        <f t="shared" si="0"/>
        <v>0.11075724663560317</v>
      </c>
      <c r="L23" s="2">
        <f t="shared" si="0"/>
        <v>0.11666287683856527</v>
      </c>
      <c r="M23" s="2">
        <f t="shared" si="0"/>
        <v>0.11730886262451555</v>
      </c>
      <c r="N23" s="2">
        <f t="shared" si="0"/>
        <v>0.12715508716412852</v>
      </c>
      <c r="O23" s="2">
        <f t="shared" si="0"/>
        <v>0.12308742898992497</v>
      </c>
      <c r="P23" s="2">
        <f t="shared" si="0"/>
        <v>0.127536052484991</v>
      </c>
      <c r="Q23" s="2">
        <f t="shared" si="0"/>
        <v>0.12020348548377481</v>
      </c>
      <c r="R23" s="2">
        <f t="shared" si="0"/>
        <v>0.12511062546282081</v>
      </c>
      <c r="S23" s="2">
        <f t="shared" si="0"/>
        <v>0.12067877802846419</v>
      </c>
      <c r="T23" s="2">
        <f t="shared" si="0"/>
        <v>0.1421719564187589</v>
      </c>
      <c r="U23" s="2">
        <f t="shared" si="0"/>
        <v>9.2759687462816806E-2</v>
      </c>
      <c r="V23" s="2">
        <f t="shared" si="0"/>
        <v>9.5262116084541201E-2</v>
      </c>
      <c r="W23" s="2">
        <f t="shared" si="0"/>
        <v>0.10208139008075048</v>
      </c>
      <c r="X23" s="2">
        <f t="shared" si="0"/>
        <v>7.9802913817270532E-2</v>
      </c>
      <c r="Y23" s="2">
        <f t="shared" si="0"/>
        <v>9.4227062048721832E-2</v>
      </c>
    </row>
    <row r="24" spans="1:25" x14ac:dyDescent="0.25">
      <c r="A24" s="1">
        <v>180</v>
      </c>
      <c r="B24" s="2">
        <f t="shared" si="1"/>
        <v>4.1014478448566954E-2</v>
      </c>
      <c r="C24" s="2">
        <f t="shared" si="0"/>
        <v>4.2695605679545327E-2</v>
      </c>
      <c r="D24" s="2">
        <f t="shared" si="0"/>
        <v>4.9130795764822696E-2</v>
      </c>
      <c r="E24" s="2">
        <f t="shared" si="0"/>
        <v>4.1939135646267563E-2</v>
      </c>
      <c r="F24" s="2">
        <f t="shared" si="0"/>
        <v>3.948417626374201E-2</v>
      </c>
      <c r="G24" s="2">
        <f t="shared" si="0"/>
        <v>5.1709639442669188E-2</v>
      </c>
      <c r="H24" s="2">
        <f t="shared" si="0"/>
        <v>6.8274396881693997E-2</v>
      </c>
      <c r="I24" s="2">
        <f t="shared" si="0"/>
        <v>1.9190652893390833E-2</v>
      </c>
      <c r="J24" s="2">
        <f t="shared" si="0"/>
        <v>2.4831584739940935E-2</v>
      </c>
      <c r="K24" s="2">
        <f t="shared" si="0"/>
        <v>1.8054090846067555E-2</v>
      </c>
      <c r="L24" s="2">
        <f t="shared" si="0"/>
        <v>1.8985044141524146E-2</v>
      </c>
      <c r="M24" s="2">
        <f t="shared" si="0"/>
        <v>1.3569926224870014E-2</v>
      </c>
      <c r="N24" s="2">
        <f t="shared" si="0"/>
        <v>4.0431723787189559E-2</v>
      </c>
      <c r="O24" s="2">
        <f t="shared" si="0"/>
        <v>4.8702519744264761E-2</v>
      </c>
      <c r="P24" s="2">
        <f t="shared" si="0"/>
        <v>3.6331002042458371E-2</v>
      </c>
      <c r="Q24" s="2">
        <f t="shared" si="0"/>
        <v>4.5764362220058426E-2</v>
      </c>
      <c r="R24" s="2">
        <f t="shared" si="0"/>
        <v>4.1890175254814838E-2</v>
      </c>
      <c r="S24" s="2">
        <f t="shared" si="0"/>
        <v>4.8785834197666834E-2</v>
      </c>
      <c r="T24" s="2">
        <f t="shared" si="0"/>
        <v>5.6286797049468769E-2</v>
      </c>
      <c r="U24" s="2">
        <f t="shared" si="0"/>
        <v>1.5478126363383969E-2</v>
      </c>
      <c r="V24" s="2">
        <f t="shared" si="0"/>
        <v>2.0397803460826255E-2</v>
      </c>
      <c r="W24" s="2">
        <f t="shared" si="0"/>
        <v>1.2227167337366417E-2</v>
      </c>
      <c r="X24" s="2">
        <f t="shared" si="0"/>
        <v>1.231788642059211E-2</v>
      </c>
      <c r="Y24" s="2">
        <f t="shared" si="0"/>
        <v>1.5733660832766158E-2</v>
      </c>
    </row>
    <row r="25" spans="1:25" x14ac:dyDescent="0.25">
      <c r="A25" s="1">
        <v>150</v>
      </c>
      <c r="B25" s="2">
        <f t="shared" si="1"/>
        <v>5.3207129609907887E-2</v>
      </c>
      <c r="C25" s="2">
        <f t="shared" si="0"/>
        <v>5.6844961086797242E-2</v>
      </c>
      <c r="D25" s="2">
        <f t="shared" si="0"/>
        <v>4.6562984139483531E-2</v>
      </c>
      <c r="E25" s="2">
        <f t="shared" si="0"/>
        <v>5.5949923420123858E-2</v>
      </c>
      <c r="F25" s="2">
        <f t="shared" si="0"/>
        <v>5.5085687394606474E-2</v>
      </c>
      <c r="G25" s="2">
        <f t="shared" si="0"/>
        <v>5.0454739511235885E-2</v>
      </c>
      <c r="H25" s="2">
        <f t="shared" si="0"/>
        <v>0.10146785124837589</v>
      </c>
      <c r="I25" s="2">
        <f t="shared" si="0"/>
        <v>1.7285126867916958E-2</v>
      </c>
      <c r="J25" s="2">
        <f t="shared" si="0"/>
        <v>2.5299155136260802E-2</v>
      </c>
      <c r="K25" s="2">
        <f t="shared" si="0"/>
        <v>2.0247303650732962E-2</v>
      </c>
      <c r="L25" s="2">
        <f t="shared" si="0"/>
        <v>1.9375994829876609E-2</v>
      </c>
      <c r="M25" s="2">
        <f t="shared" si="0"/>
        <v>1.5774638864866596E-2</v>
      </c>
      <c r="N25" s="2">
        <f t="shared" si="0"/>
        <v>5.624275986777047E-2</v>
      </c>
      <c r="O25" s="2">
        <f t="shared" si="0"/>
        <v>5.1592407117832188E-2</v>
      </c>
      <c r="P25" s="2">
        <f t="shared" si="0"/>
        <v>5.3660951909389111E-2</v>
      </c>
      <c r="Q25" s="2">
        <f t="shared" si="0"/>
        <v>4.8367545655068254E-2</v>
      </c>
      <c r="R25" s="2">
        <f t="shared" si="0"/>
        <v>5.4521044424777697E-2</v>
      </c>
      <c r="S25" s="2">
        <f t="shared" si="0"/>
        <v>5.4479742517723292E-2</v>
      </c>
      <c r="T25" s="2">
        <f t="shared" si="0"/>
        <v>8.874433240847264E-2</v>
      </c>
      <c r="U25" s="2">
        <f t="shared" si="0"/>
        <v>1.7376948399635109E-2</v>
      </c>
      <c r="V25" s="2">
        <f t="shared" si="0"/>
        <v>1.9031351765532212E-2</v>
      </c>
      <c r="W25" s="2">
        <f t="shared" si="0"/>
        <v>1.3474402366548521E-2</v>
      </c>
      <c r="X25" s="2">
        <f t="shared" si="0"/>
        <v>1.261096716646137E-2</v>
      </c>
      <c r="Y25" s="2">
        <f t="shared" si="0"/>
        <v>1.315194123260951E-2</v>
      </c>
    </row>
    <row r="26" spans="1:25" x14ac:dyDescent="0.25">
      <c r="A26" s="1">
        <v>106</v>
      </c>
      <c r="B26" s="2">
        <f t="shared" si="1"/>
        <v>9.2813764656377098E-2</v>
      </c>
      <c r="C26" s="2">
        <f t="shared" si="0"/>
        <v>8.7163593876863982E-2</v>
      </c>
      <c r="D26" s="2">
        <f t="shared" si="0"/>
        <v>8.0423860105622649E-2</v>
      </c>
      <c r="E26" s="2">
        <f t="shared" si="0"/>
        <v>9.5864686688419798E-2</v>
      </c>
      <c r="F26" s="2">
        <f t="shared" si="0"/>
        <v>8.860246539170448E-2</v>
      </c>
      <c r="G26" s="2">
        <f t="shared" si="0"/>
        <v>9.2707349573722148E-2</v>
      </c>
      <c r="H26" s="2">
        <f t="shared" si="0"/>
        <v>0.16364083295290938</v>
      </c>
      <c r="I26" s="2">
        <f t="shared" si="0"/>
        <v>2.048440477384415E-2</v>
      </c>
      <c r="J26" s="2">
        <f t="shared" si="0"/>
        <v>3.0118726913711674E-2</v>
      </c>
      <c r="K26" s="2">
        <f t="shared" si="0"/>
        <v>2.6612662652779125E-2</v>
      </c>
      <c r="L26" s="2">
        <f t="shared" si="0"/>
        <v>2.5842638358645392E-2</v>
      </c>
      <c r="M26" s="2">
        <f t="shared" si="0"/>
        <v>1.6169672122396249E-2</v>
      </c>
      <c r="N26" s="2">
        <f t="shared" si="0"/>
        <v>8.9531828327635413E-2</v>
      </c>
      <c r="O26" s="2">
        <f t="shared" si="0"/>
        <v>8.036262148413531E-2</v>
      </c>
      <c r="P26" s="2">
        <f t="shared" si="0"/>
        <v>7.9470198675496678E-2</v>
      </c>
      <c r="Q26" s="2">
        <f t="shared" si="0"/>
        <v>8.2179122866283802E-2</v>
      </c>
      <c r="R26" s="2">
        <f t="shared" si="0"/>
        <v>8.8482308956598699E-2</v>
      </c>
      <c r="S26" s="2">
        <f t="shared" si="0"/>
        <v>9.0712246447321981E-2</v>
      </c>
      <c r="T26" s="2">
        <f t="shared" si="0"/>
        <v>0.15169689382147933</v>
      </c>
      <c r="U26" s="2">
        <f t="shared" si="0"/>
        <v>2.3643556895252448E-2</v>
      </c>
      <c r="V26" s="2">
        <f t="shared" si="0"/>
        <v>2.5521997318178911E-2</v>
      </c>
      <c r="W26" s="2">
        <f t="shared" si="0"/>
        <v>1.3474402366548521E-2</v>
      </c>
      <c r="X26" s="2">
        <f t="shared" si="0"/>
        <v>1.385549844964533E-2</v>
      </c>
      <c r="Y26" s="2">
        <f t="shared" si="0"/>
        <v>1.3140534518617653E-2</v>
      </c>
    </row>
    <row r="27" spans="1:25" x14ac:dyDescent="0.25">
      <c r="A27" s="1">
        <v>75</v>
      </c>
      <c r="B27" s="2">
        <f t="shared" si="1"/>
        <v>6.2345124238283985E-2</v>
      </c>
      <c r="C27" s="2">
        <f t="shared" si="0"/>
        <v>6.2776006495435382E-2</v>
      </c>
      <c r="D27" s="2">
        <f t="shared" si="0"/>
        <v>5.5875580967380239E-2</v>
      </c>
      <c r="E27" s="2">
        <f t="shared" si="0"/>
        <v>6.1903176400079904E-2</v>
      </c>
      <c r="F27" s="2">
        <f t="shared" si="0"/>
        <v>6.0432162511928261E-2</v>
      </c>
      <c r="G27" s="2">
        <f t="shared" si="0"/>
        <v>6.261562544471326E-2</v>
      </c>
      <c r="H27" s="2">
        <f t="shared" si="0"/>
        <v>0.10712153667872318</v>
      </c>
      <c r="I27" s="2">
        <f t="shared" si="0"/>
        <v>1.1267676261157355E-2</v>
      </c>
      <c r="J27" s="2">
        <f t="shared" si="0"/>
        <v>1.5023396503292773E-2</v>
      </c>
      <c r="K27" s="2">
        <f t="shared" si="0"/>
        <v>1.7066724928258413E-2</v>
      </c>
      <c r="L27" s="2">
        <f t="shared" si="0"/>
        <v>1.5526327337426345E-2</v>
      </c>
      <c r="M27" s="2">
        <f t="shared" si="0"/>
        <v>1.0174775525020552E-2</v>
      </c>
      <c r="N27" s="2">
        <f t="shared" si="0"/>
        <v>6.1724069731302809E-2</v>
      </c>
      <c r="O27" s="2">
        <f t="shared" si="0"/>
        <v>5.6877338136616454E-2</v>
      </c>
      <c r="P27" s="2">
        <f t="shared" si="0"/>
        <v>5.6656557529244284E-2</v>
      </c>
      <c r="Q27" s="2">
        <f t="shared" si="0"/>
        <v>6.0320330663911133E-2</v>
      </c>
      <c r="R27" s="2">
        <f t="shared" si="0"/>
        <v>6.1456583644890761E-2</v>
      </c>
      <c r="S27" s="2">
        <f t="shared" si="0"/>
        <v>6.7626522385346596E-2</v>
      </c>
      <c r="T27" s="2">
        <f t="shared" si="0"/>
        <v>0.10145834743181974</v>
      </c>
      <c r="U27" s="2">
        <f t="shared" si="0"/>
        <v>1.4952603815492009E-2</v>
      </c>
      <c r="V27" s="2">
        <f t="shared" si="0"/>
        <v>1.561841517144499E-2</v>
      </c>
      <c r="W27" s="2">
        <f t="shared" si="0"/>
        <v>7.6273219092290083E-3</v>
      </c>
      <c r="X27" s="2">
        <f t="shared" si="0"/>
        <v>7.4756827931869363E-3</v>
      </c>
      <c r="Y27" s="2">
        <f t="shared" si="0"/>
        <v>8.421957163986719E-3</v>
      </c>
    </row>
    <row r="28" spans="1:25" x14ac:dyDescent="0.25">
      <c r="A28" s="1">
        <v>53</v>
      </c>
      <c r="B28" s="2">
        <f t="shared" si="1"/>
        <v>4.8703069722015858E-2</v>
      </c>
      <c r="C28" s="2">
        <f t="shared" si="0"/>
        <v>5.4042814424619293E-2</v>
      </c>
      <c r="D28" s="2">
        <f t="shared" si="0"/>
        <v>5.2177932226891835E-2</v>
      </c>
      <c r="E28" s="2">
        <f t="shared" si="0"/>
        <v>6.0118532330025967E-2</v>
      </c>
      <c r="F28" s="2">
        <f t="shared" si="0"/>
        <v>5.1046418907436698E-2</v>
      </c>
      <c r="G28" s="2">
        <f t="shared" si="0"/>
        <v>6.0817366780082024E-2</v>
      </c>
      <c r="H28" s="2">
        <f t="shared" si="0"/>
        <v>8.8808512132598244E-2</v>
      </c>
      <c r="I28" s="2">
        <f t="shared" si="0"/>
        <v>1.0966803730819376E-2</v>
      </c>
      <c r="J28" s="2">
        <f t="shared" si="0"/>
        <v>1.4224930134192701E-2</v>
      </c>
      <c r="K28" s="2">
        <f t="shared" si="0"/>
        <v>1.6680181675328878E-2</v>
      </c>
      <c r="L28" s="2">
        <f t="shared" si="0"/>
        <v>1.58773850983959E-2</v>
      </c>
      <c r="M28" s="2">
        <f t="shared" si="0"/>
        <v>1.0116054365117495E-2</v>
      </c>
      <c r="N28" s="2">
        <f t="shared" si="0"/>
        <v>5.3117848162065946E-2</v>
      </c>
      <c r="O28" s="2">
        <f t="shared" si="0"/>
        <v>5.2186219591852885E-2</v>
      </c>
      <c r="P28" s="2">
        <f t="shared" si="0"/>
        <v>5.1878442780219088E-2</v>
      </c>
      <c r="Q28" s="2">
        <f t="shared" si="0"/>
        <v>5.463704469129424E-2</v>
      </c>
      <c r="R28" s="2">
        <f t="shared" si="0"/>
        <v>4.9758881644300763E-2</v>
      </c>
      <c r="S28" s="2">
        <f t="shared" si="0"/>
        <v>5.6955122378930932E-2</v>
      </c>
      <c r="T28" s="2">
        <f t="shared" si="0"/>
        <v>9.5723083169790904E-2</v>
      </c>
      <c r="U28" s="2">
        <f t="shared" si="0"/>
        <v>1.5225280609209536E-2</v>
      </c>
      <c r="V28" s="2">
        <f t="shared" si="0"/>
        <v>1.4887299661579719E-2</v>
      </c>
      <c r="W28" s="2">
        <f t="shared" si="0"/>
        <v>7.2062468352743665E-3</v>
      </c>
      <c r="X28" s="2">
        <f t="shared" si="0"/>
        <v>7.6880601452661099E-3</v>
      </c>
      <c r="Y28" s="2">
        <f t="shared" si="0"/>
        <v>1.0323076162629318E-2</v>
      </c>
    </row>
    <row r="29" spans="1:25" x14ac:dyDescent="0.25">
      <c r="A29" s="1">
        <v>38</v>
      </c>
      <c r="B29" s="2">
        <f t="shared" si="1"/>
        <v>2.1434545671790657E-2</v>
      </c>
      <c r="C29" s="2">
        <f t="shared" si="0"/>
        <v>3.1823672693427341E-2</v>
      </c>
      <c r="D29" s="2">
        <f t="shared" si="0"/>
        <v>2.8314402855406526E-2</v>
      </c>
      <c r="E29" s="2">
        <f t="shared" si="0"/>
        <v>3.613238329892788E-2</v>
      </c>
      <c r="F29" s="2">
        <f t="shared" si="0"/>
        <v>2.7510163531549437E-2</v>
      </c>
      <c r="G29" s="2">
        <f t="shared" si="0"/>
        <v>3.3131945612378234E-2</v>
      </c>
      <c r="H29" s="2">
        <f t="shared" si="0"/>
        <v>4.5089019208484044E-2</v>
      </c>
      <c r="I29" s="2">
        <f t="shared" si="0"/>
        <v>8.1035001504362655E-3</v>
      </c>
      <c r="J29" s="2">
        <f t="shared" si="0"/>
        <v>8.6248754644232869E-3</v>
      </c>
      <c r="K29" s="2">
        <f t="shared" si="0"/>
        <v>1.202065485468915E-2</v>
      </c>
      <c r="L29" s="2">
        <f t="shared" si="0"/>
        <v>9.7258956959520616E-3</v>
      </c>
      <c r="M29" s="2">
        <f t="shared" si="0"/>
        <v>5.4610678709842734E-3</v>
      </c>
      <c r="N29" s="2">
        <f t="shared" si="0"/>
        <v>2.768909106320459E-2</v>
      </c>
      <c r="O29" s="2">
        <f t="shared" si="0"/>
        <v>2.9195779972684625E-2</v>
      </c>
      <c r="P29" s="2">
        <f t="shared" si="0"/>
        <v>3.1812836541437142E-2</v>
      </c>
      <c r="Q29" s="2">
        <f t="shared" si="0"/>
        <v>3.3771833952665781E-2</v>
      </c>
      <c r="R29" s="2">
        <f t="shared" si="0"/>
        <v>2.5129288806208273E-2</v>
      </c>
      <c r="S29" s="2">
        <f t="shared" si="0"/>
        <v>2.0273521455074262E-2</v>
      </c>
      <c r="T29" s="2">
        <f t="shared" si="0"/>
        <v>5.4078974081342643E-2</v>
      </c>
      <c r="U29" s="2">
        <f t="shared" si="0"/>
        <v>1.1273945980248284E-2</v>
      </c>
      <c r="V29" s="2">
        <f t="shared" si="0"/>
        <v>1.1678692292957026E-2</v>
      </c>
      <c r="W29" s="2">
        <f t="shared" si="0"/>
        <v>5.3886949337739526E-3</v>
      </c>
      <c r="X29" s="2">
        <f t="shared" si="0"/>
        <v>4.7912330629061722E-3</v>
      </c>
      <c r="Y29" s="2">
        <f t="shared" si="0"/>
        <v>5.893468895792061E-3</v>
      </c>
    </row>
    <row r="30" spans="1:25" x14ac:dyDescent="0.25">
      <c r="A30" s="1">
        <v>0</v>
      </c>
      <c r="B30" s="2">
        <f t="shared" si="1"/>
        <v>0.16529432239094408</v>
      </c>
      <c r="C30" s="2">
        <f t="shared" si="0"/>
        <v>0.1892785710042181</v>
      </c>
      <c r="D30" s="2">
        <f t="shared" si="0"/>
        <v>0.15468497231043132</v>
      </c>
      <c r="E30" s="2">
        <f t="shared" si="0"/>
        <v>0.21520942931344475</v>
      </c>
      <c r="F30" s="2">
        <f t="shared" si="0"/>
        <v>0.16421783291284855</v>
      </c>
      <c r="G30" s="2">
        <f t="shared" si="0"/>
        <v>0.15562052861042475</v>
      </c>
      <c r="H30" s="2">
        <f t="shared" si="0"/>
        <v>0.26456438529339465</v>
      </c>
      <c r="I30" s="2">
        <f t="shared" si="0"/>
        <v>4.7738441480292847E-2</v>
      </c>
      <c r="J30" s="2">
        <f t="shared" si="0"/>
        <v>4.6846957015893788E-2</v>
      </c>
      <c r="K30" s="2">
        <f t="shared" si="0"/>
        <v>6.4077947287264667E-2</v>
      </c>
      <c r="L30" s="2">
        <f t="shared" si="0"/>
        <v>6.4367238332316043E-2</v>
      </c>
      <c r="M30" s="2">
        <f t="shared" si="0"/>
        <v>4.6202876269177795E-2</v>
      </c>
      <c r="N30" s="2">
        <f t="shared" si="0"/>
        <v>0.16630972226146415</v>
      </c>
      <c r="O30" s="2">
        <f t="shared" si="0"/>
        <v>0.15922091803408481</v>
      </c>
      <c r="P30" s="2">
        <f t="shared" si="0"/>
        <v>0.15874234078108559</v>
      </c>
      <c r="Q30" s="2">
        <f t="shared" si="0"/>
        <v>0.17911293046916918</v>
      </c>
      <c r="R30" s="2">
        <f t="shared" si="0"/>
        <v>0.16575457101402158</v>
      </c>
      <c r="S30" s="2">
        <f t="shared" si="0"/>
        <v>0.19374792827279433</v>
      </c>
      <c r="T30" s="2">
        <f t="shared" ref="T30:Y30" si="2">T14/SUM(T$3:T$14)</f>
        <v>0.28752453136631251</v>
      </c>
      <c r="U30" s="2">
        <f t="shared" si="2"/>
        <v>6.8005592353151151E-2</v>
      </c>
      <c r="V30" s="2">
        <f t="shared" si="2"/>
        <v>4.9747781112317216E-2</v>
      </c>
      <c r="W30" s="2">
        <f t="shared" si="2"/>
        <v>3.8973429629827049E-2</v>
      </c>
      <c r="X30" s="2">
        <f t="shared" si="2"/>
        <v>3.8758866754449312E-2</v>
      </c>
      <c r="Y30" s="2">
        <f t="shared" si="2"/>
        <v>4.0915883088786048E-2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BDD1-A2FB-49DC-BA4B-7B666E5FB1CE}">
  <sheetPr codeName="Sheet2"/>
  <dimension ref="A3:Y92"/>
  <sheetViews>
    <sheetView topLeftCell="A74" workbookViewId="0">
      <selection activeCell="B81" sqref="B81"/>
    </sheetView>
  </sheetViews>
  <sheetFormatPr defaultRowHeight="15" x14ac:dyDescent="0.25"/>
  <cols>
    <col min="1" max="1" width="9.5703125" bestFit="1" customWidth="1"/>
    <col min="2" max="25" width="9.28515625" bestFit="1" customWidth="1"/>
  </cols>
  <sheetData>
    <row r="3" spans="1:25" x14ac:dyDescent="0.25">
      <c r="A3" s="5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I5" t="s">
        <v>25</v>
      </c>
      <c r="J5" t="s">
        <v>26</v>
      </c>
      <c r="K5" t="s">
        <v>29</v>
      </c>
    </row>
    <row r="6" spans="1:25" x14ac:dyDescent="0.25">
      <c r="A6" s="5">
        <v>1180</v>
      </c>
      <c r="B6" s="6">
        <v>4.5128913778682854E-2</v>
      </c>
      <c r="C6" s="6">
        <v>3.6190268728835379E-2</v>
      </c>
      <c r="D6" s="6">
        <v>4.5364672047658587E-2</v>
      </c>
      <c r="E6" s="6">
        <v>2.5677565425850705E-2</v>
      </c>
      <c r="F6" s="6">
        <v>4.8647694741107736E-2</v>
      </c>
      <c r="G6" s="6">
        <v>4.2084427597448806E-2</v>
      </c>
      <c r="I6" s="7">
        <f>AVERAGE(B6:G6)</f>
        <v>4.0515590386597349E-2</v>
      </c>
      <c r="J6" s="7">
        <f>_xlfn.STDEV.S(B6:G6)</f>
        <v>8.3936179241283909E-3</v>
      </c>
      <c r="K6" s="8">
        <f>J6/I6</f>
        <v>0.20717007561871836</v>
      </c>
    </row>
    <row r="7" spans="1:25" x14ac:dyDescent="0.25">
      <c r="A7" s="5">
        <v>600</v>
      </c>
      <c r="B7" s="6">
        <v>0.10692856363608025</v>
      </c>
      <c r="C7" s="6">
        <v>9.5500722815216765E-2</v>
      </c>
      <c r="D7" s="6">
        <v>0.11402795490922786</v>
      </c>
      <c r="E7" s="6">
        <v>7.5727508823333553E-2</v>
      </c>
      <c r="F7" s="6">
        <v>0.11371390475692496</v>
      </c>
      <c r="G7" s="6">
        <v>9.9059471907059785E-2</v>
      </c>
      <c r="I7" s="7">
        <f t="shared" ref="I7:I17" si="0">AVERAGE(B7:G7)</f>
        <v>0.10082635447464054</v>
      </c>
      <c r="J7" s="7">
        <f t="shared" ref="J7:J17" si="1">_xlfn.STDEV.S(B7:G7)</f>
        <v>1.4415577980576862E-2</v>
      </c>
      <c r="K7" s="8">
        <f t="shared" ref="K7:K17" si="2">J7/I7</f>
        <v>0.14297430523685761</v>
      </c>
    </row>
    <row r="8" spans="1:25" x14ac:dyDescent="0.25">
      <c r="A8" s="5">
        <v>425</v>
      </c>
      <c r="B8" s="6">
        <v>9.9577646979370674E-2</v>
      </c>
      <c r="C8" s="6">
        <v>8.9757807394498706E-2</v>
      </c>
      <c r="D8" s="6">
        <v>0.10790800386883619</v>
      </c>
      <c r="E8" s="6">
        <v>8.3332223480055936E-2</v>
      </c>
      <c r="F8" s="6">
        <v>9.4935881514791057E-2</v>
      </c>
      <c r="G8" s="6">
        <v>9.5527640141273282E-2</v>
      </c>
      <c r="I8" s="7">
        <f t="shared" si="0"/>
        <v>9.5173200563137647E-2</v>
      </c>
      <c r="J8" s="7">
        <f t="shared" si="1"/>
        <v>8.3820228187062706E-3</v>
      </c>
      <c r="K8" s="8">
        <f t="shared" si="2"/>
        <v>8.8071250825968173E-2</v>
      </c>
    </row>
    <row r="9" spans="1:25" x14ac:dyDescent="0.25">
      <c r="A9" s="5">
        <v>300</v>
      </c>
      <c r="B9" s="6">
        <v>0.13430098756837908</v>
      </c>
      <c r="C9" s="6">
        <v>0.12984929797809772</v>
      </c>
      <c r="D9" s="6">
        <v>0.13947496811633897</v>
      </c>
      <c r="E9" s="6">
        <v>0.12006392754877805</v>
      </c>
      <c r="F9" s="6">
        <v>0.13002784350122226</v>
      </c>
      <c r="G9" s="6">
        <v>0.1322043546321332</v>
      </c>
      <c r="I9" s="7">
        <f t="shared" si="0"/>
        <v>0.13098689655749154</v>
      </c>
      <c r="J9" s="7">
        <f t="shared" si="1"/>
        <v>6.4193134747878456E-3</v>
      </c>
      <c r="K9" s="8">
        <f t="shared" si="2"/>
        <v>4.90072949546548E-2</v>
      </c>
    </row>
    <row r="10" spans="1:25" x14ac:dyDescent="0.25">
      <c r="A10" s="5">
        <v>212</v>
      </c>
      <c r="B10" s="6">
        <v>0.1292514532996005</v>
      </c>
      <c r="C10" s="6">
        <v>0.12407667782244493</v>
      </c>
      <c r="D10" s="6">
        <v>0.12605387268789964</v>
      </c>
      <c r="E10" s="6">
        <v>0.128081507624692</v>
      </c>
      <c r="F10" s="6">
        <v>0.12629576857213823</v>
      </c>
      <c r="G10" s="6">
        <v>0.12406691074685954</v>
      </c>
      <c r="I10" s="7">
        <f t="shared" si="0"/>
        <v>0.12630436512560581</v>
      </c>
      <c r="J10" s="7">
        <f t="shared" si="1"/>
        <v>2.0916585451297861E-3</v>
      </c>
      <c r="K10" s="8">
        <f t="shared" si="2"/>
        <v>1.6560461256027819E-2</v>
      </c>
    </row>
    <row r="11" spans="1:25" x14ac:dyDescent="0.25">
      <c r="A11" s="5">
        <v>180</v>
      </c>
      <c r="B11" s="6">
        <v>4.1014478448566954E-2</v>
      </c>
      <c r="C11" s="6">
        <v>4.2695605679545327E-2</v>
      </c>
      <c r="D11" s="6">
        <v>4.9130795764822696E-2</v>
      </c>
      <c r="E11" s="6">
        <v>4.1939135646267563E-2</v>
      </c>
      <c r="F11" s="6">
        <v>3.948417626374201E-2</v>
      </c>
      <c r="G11" s="6">
        <v>5.1709639442669188E-2</v>
      </c>
      <c r="I11" s="7">
        <f t="shared" si="0"/>
        <v>4.4328971874268958E-2</v>
      </c>
      <c r="J11" s="7">
        <f t="shared" si="1"/>
        <v>4.906503437900854E-3</v>
      </c>
      <c r="K11" s="8">
        <f t="shared" si="2"/>
        <v>0.1106838988239397</v>
      </c>
    </row>
    <row r="12" spans="1:25" x14ac:dyDescent="0.25">
      <c r="A12" s="5">
        <v>150</v>
      </c>
      <c r="B12" s="6">
        <v>5.3207129609907887E-2</v>
      </c>
      <c r="C12" s="6">
        <v>5.6844961086797242E-2</v>
      </c>
      <c r="D12" s="6">
        <v>4.6562984139483531E-2</v>
      </c>
      <c r="E12" s="6">
        <v>5.5949923420123858E-2</v>
      </c>
      <c r="F12" s="6">
        <v>5.5085687394606474E-2</v>
      </c>
      <c r="G12" s="6">
        <v>5.0454739511235885E-2</v>
      </c>
      <c r="I12" s="7">
        <f t="shared" si="0"/>
        <v>5.3017570860359152E-2</v>
      </c>
      <c r="J12" s="7">
        <f t="shared" si="1"/>
        <v>3.8933389336224754E-3</v>
      </c>
      <c r="K12" s="8">
        <f t="shared" si="2"/>
        <v>7.3434879615231416E-2</v>
      </c>
    </row>
    <row r="13" spans="1:25" x14ac:dyDescent="0.25">
      <c r="A13" s="5">
        <v>106</v>
      </c>
      <c r="B13" s="6">
        <v>9.2813764656377098E-2</v>
      </c>
      <c r="C13" s="6">
        <v>8.7163593876863982E-2</v>
      </c>
      <c r="D13" s="6">
        <v>8.0423860105622649E-2</v>
      </c>
      <c r="E13" s="6">
        <v>9.5864686688419798E-2</v>
      </c>
      <c r="F13" s="6">
        <v>8.860246539170448E-2</v>
      </c>
      <c r="G13" s="6">
        <v>9.2707349573722148E-2</v>
      </c>
      <c r="I13" s="7">
        <f t="shared" si="0"/>
        <v>8.9595953382118357E-2</v>
      </c>
      <c r="J13" s="7">
        <f t="shared" si="1"/>
        <v>5.4838453505918986E-3</v>
      </c>
      <c r="K13" s="8">
        <f t="shared" si="2"/>
        <v>6.1206395418371314E-2</v>
      </c>
    </row>
    <row r="14" spans="1:25" x14ac:dyDescent="0.25">
      <c r="A14" s="5">
        <v>75</v>
      </c>
      <c r="B14" s="6">
        <v>6.2345124238283985E-2</v>
      </c>
      <c r="C14" s="6">
        <v>6.2776006495435382E-2</v>
      </c>
      <c r="D14" s="6">
        <v>5.5875580967380239E-2</v>
      </c>
      <c r="E14" s="6">
        <v>6.1903176400079904E-2</v>
      </c>
      <c r="F14" s="6">
        <v>6.0432162511928261E-2</v>
      </c>
      <c r="G14" s="6">
        <v>6.261562544471326E-2</v>
      </c>
      <c r="I14" s="7">
        <f t="shared" si="0"/>
        <v>6.0991279342970169E-2</v>
      </c>
      <c r="J14" s="7">
        <f t="shared" si="1"/>
        <v>2.6446619826017473E-3</v>
      </c>
      <c r="K14" s="8">
        <f t="shared" si="2"/>
        <v>4.336131347122775E-2</v>
      </c>
    </row>
    <row r="15" spans="1:25" x14ac:dyDescent="0.25">
      <c r="A15" s="5">
        <v>53</v>
      </c>
      <c r="B15" s="6">
        <v>4.8703069722015858E-2</v>
      </c>
      <c r="C15" s="6">
        <v>5.4042814424619293E-2</v>
      </c>
      <c r="D15" s="6">
        <v>5.2177932226891835E-2</v>
      </c>
      <c r="E15" s="6">
        <v>6.0118532330025967E-2</v>
      </c>
      <c r="F15" s="6">
        <v>5.1046418907436698E-2</v>
      </c>
      <c r="G15" s="6">
        <v>6.0817366780082024E-2</v>
      </c>
      <c r="I15" s="7">
        <f t="shared" si="0"/>
        <v>5.4484355731845284E-2</v>
      </c>
      <c r="J15" s="7">
        <f t="shared" si="1"/>
        <v>4.9519329664856754E-3</v>
      </c>
      <c r="K15" s="8">
        <f t="shared" si="2"/>
        <v>9.0887244603891776E-2</v>
      </c>
    </row>
    <row r="16" spans="1:25" x14ac:dyDescent="0.25">
      <c r="A16" s="5">
        <v>38</v>
      </c>
      <c r="B16" s="6">
        <v>2.1434545671790657E-2</v>
      </c>
      <c r="C16" s="6">
        <v>3.1823672693427341E-2</v>
      </c>
      <c r="D16" s="6">
        <v>2.8314402855406526E-2</v>
      </c>
      <c r="E16" s="6">
        <v>3.613238329892788E-2</v>
      </c>
      <c r="F16" s="6">
        <v>2.7510163531549437E-2</v>
      </c>
      <c r="G16" s="6">
        <v>3.3131945612378234E-2</v>
      </c>
      <c r="I16" s="7">
        <f t="shared" si="0"/>
        <v>2.9724518943913345E-2</v>
      </c>
      <c r="J16" s="7">
        <f t="shared" si="1"/>
        <v>5.1515664158616825E-3</v>
      </c>
      <c r="K16" s="8">
        <f t="shared" si="2"/>
        <v>0.17331033769064791</v>
      </c>
    </row>
    <row r="17" spans="1:11" x14ac:dyDescent="0.25">
      <c r="A17" s="5">
        <v>0</v>
      </c>
      <c r="B17" s="6">
        <v>0.16529432239094408</v>
      </c>
      <c r="C17" s="6">
        <v>0.1892785710042181</v>
      </c>
      <c r="D17" s="6">
        <v>0.15468497231043132</v>
      </c>
      <c r="E17" s="6">
        <v>0.21520942931344475</v>
      </c>
      <c r="F17" s="6">
        <v>0.16421783291284855</v>
      </c>
      <c r="G17" s="6">
        <v>0.15562052861042475</v>
      </c>
      <c r="I17" s="7">
        <f t="shared" si="0"/>
        <v>0.17405094275705194</v>
      </c>
      <c r="J17" s="7">
        <f t="shared" si="1"/>
        <v>2.3723368664869168E-2</v>
      </c>
      <c r="K17" s="8">
        <f t="shared" si="2"/>
        <v>0.13630129368493743</v>
      </c>
    </row>
    <row r="19" spans="1:11" x14ac:dyDescent="0.25">
      <c r="B19" s="5" t="s">
        <v>12</v>
      </c>
      <c r="D19" s="5" t="s">
        <v>24</v>
      </c>
      <c r="E19" t="s">
        <v>30</v>
      </c>
    </row>
    <row r="20" spans="1:11" x14ac:dyDescent="0.25">
      <c r="B20" s="6">
        <v>0</v>
      </c>
      <c r="D20" s="6">
        <v>0</v>
      </c>
    </row>
    <row r="21" spans="1:11" x14ac:dyDescent="0.25">
      <c r="B21" s="6">
        <v>4.3895073216982126E-4</v>
      </c>
      <c r="D21" s="6">
        <v>2.9606821411653247E-4</v>
      </c>
    </row>
    <row r="22" spans="1:11" x14ac:dyDescent="0.25">
      <c r="B22" s="6">
        <v>4.7406679074340704E-4</v>
      </c>
      <c r="D22" s="6">
        <v>4.4833186709074919E-4</v>
      </c>
    </row>
    <row r="23" spans="1:11" x14ac:dyDescent="0.25">
      <c r="B23" s="6">
        <v>1.7294658847490957E-2</v>
      </c>
      <c r="D23" s="6">
        <v>2.1570684171347367E-2</v>
      </c>
    </row>
    <row r="24" spans="1:11" x14ac:dyDescent="0.25">
      <c r="B24" s="6">
        <v>0.14282578923341646</v>
      </c>
      <c r="D24" s="6">
        <v>0.1421719564187589</v>
      </c>
    </row>
    <row r="25" spans="1:11" x14ac:dyDescent="0.25">
      <c r="B25" s="6">
        <v>6.8274396881693997E-2</v>
      </c>
      <c r="D25" s="6">
        <v>5.6286797049468769E-2</v>
      </c>
    </row>
    <row r="26" spans="1:11" x14ac:dyDescent="0.25">
      <c r="B26" s="6">
        <v>0.10146785124837589</v>
      </c>
      <c r="D26" s="6">
        <v>8.874433240847264E-2</v>
      </c>
    </row>
    <row r="27" spans="1:11" x14ac:dyDescent="0.25">
      <c r="B27" s="6">
        <v>0.16364083295290938</v>
      </c>
      <c r="D27" s="6">
        <v>0.15169689382147933</v>
      </c>
    </row>
    <row r="28" spans="1:11" x14ac:dyDescent="0.25">
      <c r="B28" s="6">
        <v>0.10712153667872318</v>
      </c>
      <c r="D28" s="6">
        <v>0.10145834743181974</v>
      </c>
    </row>
    <row r="29" spans="1:11" x14ac:dyDescent="0.25">
      <c r="B29" s="6">
        <v>8.8808512132598244E-2</v>
      </c>
      <c r="D29" s="6">
        <v>9.5723083169790904E-2</v>
      </c>
    </row>
    <row r="30" spans="1:11" x14ac:dyDescent="0.25">
      <c r="B30" s="6">
        <v>4.5089019208484044E-2</v>
      </c>
      <c r="D30" s="6">
        <v>5.4078974081342643E-2</v>
      </c>
    </row>
    <row r="31" spans="1:11" x14ac:dyDescent="0.25">
      <c r="B31" s="6">
        <v>0.26456438529339465</v>
      </c>
      <c r="D31" s="6">
        <v>0.28752453136631251</v>
      </c>
    </row>
    <row r="33" spans="2:11" x14ac:dyDescent="0.25"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I33" t="s">
        <v>25</v>
      </c>
      <c r="J33" t="s">
        <v>26</v>
      </c>
      <c r="K33" t="s">
        <v>29</v>
      </c>
    </row>
    <row r="34" spans="2:11" x14ac:dyDescent="0.25">
      <c r="B34" s="6">
        <v>9.1695918162671752E-2</v>
      </c>
      <c r="C34" s="6">
        <v>8.3695100941255166E-2</v>
      </c>
      <c r="D34" s="6">
        <v>8.727054246303681E-2</v>
      </c>
      <c r="E34" s="6">
        <v>8.7337585919392335E-2</v>
      </c>
      <c r="F34" s="6">
        <v>7.8510190790386805E-2</v>
      </c>
      <c r="I34" s="7">
        <f>AVERAGE(B34:G34)</f>
        <v>8.5701867655348568E-2</v>
      </c>
      <c r="J34" s="7">
        <f>_xlfn.STDEV.S(B34:G34)</f>
        <v>4.9196617045982665E-3</v>
      </c>
      <c r="K34" s="8">
        <f>J34/I34</f>
        <v>5.7404369813535042E-2</v>
      </c>
    </row>
    <row r="35" spans="2:11" x14ac:dyDescent="0.25">
      <c r="B35" s="6">
        <v>0.23191254638451511</v>
      </c>
      <c r="C35" s="6">
        <v>0.20519506677264926</v>
      </c>
      <c r="D35" s="6">
        <v>0.20745608322444301</v>
      </c>
      <c r="E35" s="6">
        <v>0.20746715814753197</v>
      </c>
      <c r="F35" s="6">
        <v>0.21468989889283921</v>
      </c>
      <c r="I35" s="7">
        <f t="shared" ref="I35:I45" si="3">AVERAGE(B35:G35)</f>
        <v>0.21334415068439569</v>
      </c>
      <c r="J35" s="7">
        <f t="shared" ref="J35:J45" si="4">_xlfn.STDEV.S(B35:G35)</f>
        <v>1.0979666495489883E-2</v>
      </c>
      <c r="K35" s="8">
        <f t="shared" ref="K35:K45" si="5">J35/I35</f>
        <v>5.1464577117618399E-2</v>
      </c>
    </row>
    <row r="36" spans="2:11" x14ac:dyDescent="0.25">
      <c r="B36" s="6">
        <v>0.19720690001002908</v>
      </c>
      <c r="C36" s="6">
        <v>0.18483777105595378</v>
      </c>
      <c r="D36" s="6">
        <v>0.1983849214518901</v>
      </c>
      <c r="E36" s="6">
        <v>0.19770535881693532</v>
      </c>
      <c r="F36" s="6">
        <v>0.22120794764207852</v>
      </c>
      <c r="I36" s="7">
        <f t="shared" si="3"/>
        <v>0.19986857979537737</v>
      </c>
      <c r="J36" s="7">
        <f t="shared" si="4"/>
        <v>1.318388351188164E-2</v>
      </c>
      <c r="K36" s="8">
        <f t="shared" si="5"/>
        <v>6.5962761757646524E-2</v>
      </c>
    </row>
    <row r="37" spans="2:11" x14ac:dyDescent="0.25">
      <c r="B37" s="6">
        <v>0.22967606057566942</v>
      </c>
      <c r="C37" s="6">
        <v>0.2242287785982239</v>
      </c>
      <c r="D37" s="6">
        <v>0.22137164032990628</v>
      </c>
      <c r="E37" s="6">
        <v>0.22112649648343838</v>
      </c>
      <c r="F37" s="6">
        <v>0.25081408880774692</v>
      </c>
      <c r="I37" s="7">
        <f t="shared" si="3"/>
        <v>0.22944341295899698</v>
      </c>
      <c r="J37" s="7">
        <f t="shared" si="4"/>
        <v>1.2432587579619118E-2</v>
      </c>
      <c r="K37" s="8">
        <f t="shared" si="5"/>
        <v>5.4185855323904644E-2</v>
      </c>
    </row>
    <row r="38" spans="2:11" x14ac:dyDescent="0.25">
      <c r="B38" s="6">
        <v>0.11447196870925684</v>
      </c>
      <c r="C38" s="6">
        <v>0.1370736567242018</v>
      </c>
      <c r="D38" s="6">
        <v>0.11075724663560317</v>
      </c>
      <c r="E38" s="6">
        <v>0.11666287683856527</v>
      </c>
      <c r="F38" s="6">
        <v>0.11730886262451555</v>
      </c>
      <c r="I38" s="7">
        <f t="shared" si="3"/>
        <v>0.11925492230642853</v>
      </c>
      <c r="J38" s="7">
        <f t="shared" si="4"/>
        <v>1.028470078761908E-2</v>
      </c>
      <c r="K38" s="8">
        <f t="shared" si="5"/>
        <v>8.624131053636748E-2</v>
      </c>
    </row>
    <row r="39" spans="2:11" x14ac:dyDescent="0.25">
      <c r="B39" s="6">
        <v>1.9190652893390833E-2</v>
      </c>
      <c r="C39" s="6">
        <v>2.4831584739940935E-2</v>
      </c>
      <c r="D39" s="6">
        <v>1.8054090846067555E-2</v>
      </c>
      <c r="E39" s="6">
        <v>1.8985044141524146E-2</v>
      </c>
      <c r="F39" s="6">
        <v>1.3569926224870014E-2</v>
      </c>
      <c r="I39" s="7">
        <f t="shared" si="3"/>
        <v>1.8926259769158699E-2</v>
      </c>
      <c r="J39" s="7">
        <f t="shared" si="4"/>
        <v>4.0123936124587152E-3</v>
      </c>
      <c r="K39" s="8">
        <f t="shared" si="5"/>
        <v>0.21200140235827863</v>
      </c>
    </row>
    <row r="40" spans="2:11" x14ac:dyDescent="0.25">
      <c r="B40" s="6">
        <v>1.7285126867916958E-2</v>
      </c>
      <c r="C40" s="6">
        <v>2.5299155136260802E-2</v>
      </c>
      <c r="D40" s="6">
        <v>2.0247303650732962E-2</v>
      </c>
      <c r="E40" s="6">
        <v>1.9375994829876609E-2</v>
      </c>
      <c r="F40" s="6">
        <v>1.5774638864866596E-2</v>
      </c>
      <c r="I40" s="7">
        <f t="shared" si="3"/>
        <v>1.9596443869930785E-2</v>
      </c>
      <c r="J40" s="7">
        <f t="shared" si="4"/>
        <v>3.6380458972223619E-3</v>
      </c>
      <c r="K40" s="8">
        <f t="shared" si="5"/>
        <v>0.18564826972533827</v>
      </c>
    </row>
    <row r="41" spans="2:11" x14ac:dyDescent="0.25">
      <c r="B41" s="6">
        <v>2.048440477384415E-2</v>
      </c>
      <c r="C41" s="6">
        <v>3.0118726913711674E-2</v>
      </c>
      <c r="D41" s="6">
        <v>2.6612662652779125E-2</v>
      </c>
      <c r="E41" s="6">
        <v>2.5842638358645392E-2</v>
      </c>
      <c r="F41" s="6">
        <v>1.6169672122396249E-2</v>
      </c>
      <c r="I41" s="7">
        <f t="shared" si="3"/>
        <v>2.3845620964275321E-2</v>
      </c>
      <c r="J41" s="7">
        <f t="shared" si="4"/>
        <v>5.50487105512356E-3</v>
      </c>
      <c r="K41" s="8">
        <f t="shared" si="5"/>
        <v>0.23085459017279383</v>
      </c>
    </row>
    <row r="42" spans="2:11" x14ac:dyDescent="0.25">
      <c r="B42" s="6">
        <v>1.1267676261157355E-2</v>
      </c>
      <c r="C42" s="6">
        <v>1.5023396503292773E-2</v>
      </c>
      <c r="D42" s="6">
        <v>1.7066724928258413E-2</v>
      </c>
      <c r="E42" s="6">
        <v>1.5526327337426345E-2</v>
      </c>
      <c r="F42" s="6">
        <v>1.0174775525020552E-2</v>
      </c>
      <c r="I42" s="7">
        <f t="shared" si="3"/>
        <v>1.3811780111031086E-2</v>
      </c>
      <c r="J42" s="7">
        <f t="shared" si="4"/>
        <v>2.9454464430004467E-3</v>
      </c>
      <c r="K42" s="8">
        <f t="shared" si="5"/>
        <v>0.21325610597058378</v>
      </c>
    </row>
    <row r="43" spans="2:11" x14ac:dyDescent="0.25">
      <c r="B43" s="6">
        <v>1.0966803730819376E-2</v>
      </c>
      <c r="C43" s="6">
        <v>1.4224930134192701E-2</v>
      </c>
      <c r="D43" s="6">
        <v>1.6680181675328878E-2</v>
      </c>
      <c r="E43" s="6">
        <v>1.58773850983959E-2</v>
      </c>
      <c r="F43" s="6">
        <v>1.0116054365117495E-2</v>
      </c>
      <c r="I43" s="7">
        <f t="shared" si="3"/>
        <v>1.357307100077087E-2</v>
      </c>
      <c r="J43" s="7">
        <f t="shared" si="4"/>
        <v>2.9211518976208612E-3</v>
      </c>
      <c r="K43" s="8">
        <f t="shared" si="5"/>
        <v>0.21521672563673741</v>
      </c>
    </row>
    <row r="44" spans="2:11" x14ac:dyDescent="0.25">
      <c r="B44" s="6">
        <v>8.1035001504362655E-3</v>
      </c>
      <c r="C44" s="6">
        <v>8.6248754644232869E-3</v>
      </c>
      <c r="D44" s="6">
        <v>1.202065485468915E-2</v>
      </c>
      <c r="E44" s="6">
        <v>9.7258956959520616E-3</v>
      </c>
      <c r="F44" s="6">
        <v>5.4610678709842734E-3</v>
      </c>
      <c r="I44" s="7">
        <f t="shared" si="3"/>
        <v>8.7871988072970066E-3</v>
      </c>
      <c r="J44" s="7">
        <f t="shared" si="4"/>
        <v>2.3923487196539201E-3</v>
      </c>
      <c r="K44" s="8">
        <f t="shared" si="5"/>
        <v>0.27225385155361248</v>
      </c>
    </row>
    <row r="45" spans="2:11" x14ac:dyDescent="0.25">
      <c r="B45" s="6">
        <v>4.7738441480292847E-2</v>
      </c>
      <c r="C45" s="6">
        <v>4.6846957015893788E-2</v>
      </c>
      <c r="D45" s="6">
        <v>6.4077947287264667E-2</v>
      </c>
      <c r="E45" s="6">
        <v>6.4367238332316043E-2</v>
      </c>
      <c r="F45" s="6">
        <v>4.6202876269177795E-2</v>
      </c>
      <c r="I45" s="7">
        <f t="shared" si="3"/>
        <v>5.3846692076989035E-2</v>
      </c>
      <c r="J45" s="7">
        <f t="shared" si="4"/>
        <v>9.4880900747933861E-3</v>
      </c>
      <c r="K45" s="8">
        <f t="shared" si="5"/>
        <v>0.17620562580199886</v>
      </c>
    </row>
    <row r="48" spans="2:11" x14ac:dyDescent="0.25">
      <c r="B48" s="5" t="s">
        <v>13</v>
      </c>
      <c r="C48" s="5" t="s">
        <v>14</v>
      </c>
      <c r="D48" s="5" t="s">
        <v>15</v>
      </c>
      <c r="E48" s="5" t="s">
        <v>16</v>
      </c>
      <c r="F48" s="5" t="s">
        <v>17</v>
      </c>
      <c r="G48" s="5" t="s">
        <v>18</v>
      </c>
      <c r="I48" t="s">
        <v>25</v>
      </c>
      <c r="J48" t="s">
        <v>26</v>
      </c>
      <c r="K48" t="s">
        <v>29</v>
      </c>
    </row>
    <row r="49" spans="2:14" x14ac:dyDescent="0.25">
      <c r="B49" s="6">
        <v>4.5472268527674969E-2</v>
      </c>
      <c r="C49" s="6">
        <v>4.700025731873874E-2</v>
      </c>
      <c r="D49" s="6">
        <v>5.7337376988302276E-2</v>
      </c>
      <c r="E49" s="6">
        <v>4.6430061800767038E-2</v>
      </c>
      <c r="F49" s="6">
        <v>4.7302544837177378E-2</v>
      </c>
      <c r="G49" s="6">
        <v>3.3917515852054617E-2</v>
      </c>
      <c r="I49" s="7">
        <f>AVERAGE(B49:G49)</f>
        <v>4.624333755411917E-2</v>
      </c>
      <c r="J49" s="7">
        <f>_xlfn.STDEV.S(B49:G49)</f>
        <v>7.4475210987909124E-3</v>
      </c>
      <c r="K49" s="8">
        <f>J49/I49</f>
        <v>0.16105068303244729</v>
      </c>
      <c r="M49" s="7"/>
      <c r="N49" s="7"/>
    </row>
    <row r="50" spans="2:14" x14ac:dyDescent="0.25">
      <c r="B50" s="6">
        <v>0.10438222247337045</v>
      </c>
      <c r="C50" s="6">
        <v>0.11329942004315037</v>
      </c>
      <c r="D50" s="6">
        <v>0.10828742959707865</v>
      </c>
      <c r="E50" s="6">
        <v>0.10699878783061423</v>
      </c>
      <c r="F50" s="6">
        <v>0.11167301822385176</v>
      </c>
      <c r="G50" s="6">
        <v>9.249794163877631E-2</v>
      </c>
      <c r="I50" s="7">
        <f t="shared" ref="I50:I60" si="6">AVERAGE(B50:G50)</f>
        <v>0.10618980330114031</v>
      </c>
      <c r="J50" s="7">
        <f t="shared" ref="J50:J60" si="7">_xlfn.STDEV.S(B50:G50)</f>
        <v>7.4350684244798935E-3</v>
      </c>
      <c r="K50" s="8">
        <f t="shared" ref="K50:K60" si="8">J50/I50</f>
        <v>7.0016783093523757E-2</v>
      </c>
    </row>
    <row r="51" spans="2:14" x14ac:dyDescent="0.25">
      <c r="B51" s="6">
        <v>9.5126154889384903E-2</v>
      </c>
      <c r="C51" s="6">
        <v>0.10284832050038598</v>
      </c>
      <c r="D51" s="6">
        <v>0.10144209939964101</v>
      </c>
      <c r="E51" s="6">
        <v>9.2403076128211747E-2</v>
      </c>
      <c r="F51" s="6">
        <v>9.6092136712000537E-2</v>
      </c>
      <c r="G51" s="6">
        <v>9.3973546048481085E-2</v>
      </c>
      <c r="I51" s="7">
        <f t="shared" si="6"/>
        <v>9.6980888946350874E-2</v>
      </c>
      <c r="J51" s="7">
        <f t="shared" si="7"/>
        <v>4.2085520600142479E-3</v>
      </c>
      <c r="K51" s="8">
        <f t="shared" si="8"/>
        <v>4.3395684507928037E-2</v>
      </c>
    </row>
    <row r="52" spans="2:14" x14ac:dyDescent="0.25">
      <c r="B52" s="6">
        <v>0.13281722374480831</v>
      </c>
      <c r="C52" s="6">
        <v>0.13562676906632884</v>
      </c>
      <c r="D52" s="6">
        <v>0.13684471127065664</v>
      </c>
      <c r="E52" s="6">
        <v>0.12981141823818135</v>
      </c>
      <c r="F52" s="6">
        <v>0.13282882101853691</v>
      </c>
      <c r="G52" s="6">
        <v>0.12635130077736551</v>
      </c>
      <c r="I52" s="7">
        <f t="shared" si="6"/>
        <v>0.13238004068597961</v>
      </c>
      <c r="J52" s="7">
        <f t="shared" si="7"/>
        <v>3.8421501163882731E-3</v>
      </c>
      <c r="K52" s="8">
        <f t="shared" si="8"/>
        <v>2.9023636013999168E-2</v>
      </c>
    </row>
    <row r="53" spans="2:14" x14ac:dyDescent="0.25">
      <c r="B53" s="6">
        <v>0.12715508716412852</v>
      </c>
      <c r="C53" s="6">
        <v>0.12308742898992497</v>
      </c>
      <c r="D53" s="6">
        <v>0.127536052484991</v>
      </c>
      <c r="E53" s="6">
        <v>0.12020348548377481</v>
      </c>
      <c r="F53" s="6">
        <v>0.12511062546282081</v>
      </c>
      <c r="G53" s="6">
        <v>0.12067877802846419</v>
      </c>
      <c r="I53" s="7">
        <f t="shared" si="6"/>
        <v>0.12396190960235071</v>
      </c>
      <c r="J53" s="7">
        <f t="shared" si="7"/>
        <v>3.1610077362359359E-3</v>
      </c>
      <c r="K53" s="8">
        <f t="shared" si="8"/>
        <v>2.5499830926902674E-2</v>
      </c>
    </row>
    <row r="54" spans="2:14" x14ac:dyDescent="0.25">
      <c r="B54" s="6">
        <v>4.0431723787189559E-2</v>
      </c>
      <c r="C54" s="6">
        <v>4.8702519744264761E-2</v>
      </c>
      <c r="D54" s="6">
        <v>3.6331002042458371E-2</v>
      </c>
      <c r="E54" s="6">
        <v>4.5764362220058426E-2</v>
      </c>
      <c r="F54" s="6">
        <v>4.1890175254814838E-2</v>
      </c>
      <c r="G54" s="6">
        <v>4.8785834197666834E-2</v>
      </c>
      <c r="I54" s="7">
        <f t="shared" si="6"/>
        <v>4.365093620774213E-2</v>
      </c>
      <c r="J54" s="7">
        <f t="shared" si="7"/>
        <v>4.9678423289999099E-3</v>
      </c>
      <c r="K54" s="8">
        <f t="shared" si="8"/>
        <v>0.11380837985598097</v>
      </c>
    </row>
    <row r="55" spans="2:14" x14ac:dyDescent="0.25">
      <c r="B55" s="6">
        <v>5.624275986777047E-2</v>
      </c>
      <c r="C55" s="6">
        <v>5.1592407117832188E-2</v>
      </c>
      <c r="D55" s="6">
        <v>5.3660951909389111E-2</v>
      </c>
      <c r="E55" s="6">
        <v>4.8367545655068254E-2</v>
      </c>
      <c r="F55" s="6">
        <v>5.4521044424777697E-2</v>
      </c>
      <c r="G55" s="6">
        <v>5.4479742517723292E-2</v>
      </c>
      <c r="I55" s="7">
        <f t="shared" si="6"/>
        <v>5.3144075248760171E-2</v>
      </c>
      <c r="J55" s="7">
        <f t="shared" si="7"/>
        <v>2.7846711821480079E-3</v>
      </c>
      <c r="K55" s="8">
        <f t="shared" si="8"/>
        <v>5.2398525500977143E-2</v>
      </c>
    </row>
    <row r="56" spans="2:14" x14ac:dyDescent="0.25">
      <c r="B56" s="6">
        <v>8.9531828327635413E-2</v>
      </c>
      <c r="C56" s="6">
        <v>8.036262148413531E-2</v>
      </c>
      <c r="D56" s="6">
        <v>7.9470198675496678E-2</v>
      </c>
      <c r="E56" s="6">
        <v>8.2179122866283802E-2</v>
      </c>
      <c r="F56" s="6">
        <v>8.8482308956598699E-2</v>
      </c>
      <c r="G56" s="6">
        <v>9.0712246447321981E-2</v>
      </c>
      <c r="I56" s="7">
        <f t="shared" si="6"/>
        <v>8.5123054459578643E-2</v>
      </c>
      <c r="J56" s="7">
        <f t="shared" si="7"/>
        <v>5.0048811919281505E-3</v>
      </c>
      <c r="K56" s="8">
        <f t="shared" si="8"/>
        <v>5.8795836494621535E-2</v>
      </c>
    </row>
    <row r="57" spans="2:14" x14ac:dyDescent="0.25">
      <c r="B57" s="6">
        <v>6.1724069731302809E-2</v>
      </c>
      <c r="C57" s="6">
        <v>5.6877338136616454E-2</v>
      </c>
      <c r="D57" s="6">
        <v>5.6656557529244284E-2</v>
      </c>
      <c r="E57" s="6">
        <v>6.0320330663911133E-2</v>
      </c>
      <c r="F57" s="6">
        <v>6.1456583644890761E-2</v>
      </c>
      <c r="G57" s="6">
        <v>6.7626522385346596E-2</v>
      </c>
      <c r="I57" s="7">
        <f t="shared" si="6"/>
        <v>6.0776900348552008E-2</v>
      </c>
      <c r="J57" s="7">
        <f t="shared" si="7"/>
        <v>4.0166824006932387E-3</v>
      </c>
      <c r="K57" s="8">
        <f t="shared" si="8"/>
        <v>6.6088964354183863E-2</v>
      </c>
    </row>
    <row r="58" spans="2:14" x14ac:dyDescent="0.25">
      <c r="B58" s="6">
        <v>5.3117848162065946E-2</v>
      </c>
      <c r="C58" s="6">
        <v>5.2186219591852885E-2</v>
      </c>
      <c r="D58" s="6">
        <v>5.1878442780219088E-2</v>
      </c>
      <c r="E58" s="6">
        <v>5.463704469129424E-2</v>
      </c>
      <c r="F58" s="6">
        <v>4.9758881644300763E-2</v>
      </c>
      <c r="G58" s="6">
        <v>5.6955122378930932E-2</v>
      </c>
      <c r="I58" s="7">
        <f t="shared" si="6"/>
        <v>5.3088926541443975E-2</v>
      </c>
      <c r="J58" s="7">
        <f t="shared" si="7"/>
        <v>2.478480434050486E-3</v>
      </c>
      <c r="K58" s="8">
        <f t="shared" si="8"/>
        <v>4.66854501590959E-2</v>
      </c>
    </row>
    <row r="59" spans="2:14" x14ac:dyDescent="0.25">
      <c r="B59" s="6">
        <v>2.768909106320459E-2</v>
      </c>
      <c r="C59" s="6">
        <v>2.9195779972684625E-2</v>
      </c>
      <c r="D59" s="6">
        <v>3.1812836541437142E-2</v>
      </c>
      <c r="E59" s="6">
        <v>3.3771833952665781E-2</v>
      </c>
      <c r="F59" s="6">
        <v>2.5129288806208273E-2</v>
      </c>
      <c r="G59" s="6">
        <v>2.0273521455074262E-2</v>
      </c>
      <c r="I59" s="7">
        <f t="shared" si="6"/>
        <v>2.7978725298545781E-2</v>
      </c>
      <c r="J59" s="7">
        <f t="shared" si="7"/>
        <v>4.8438637793551502E-3</v>
      </c>
      <c r="K59" s="8">
        <f t="shared" si="8"/>
        <v>0.17312667849120755</v>
      </c>
    </row>
    <row r="60" spans="2:14" x14ac:dyDescent="0.25">
      <c r="B60" s="6">
        <v>0.16630972226146415</v>
      </c>
      <c r="C60" s="6">
        <v>0.15922091803408481</v>
      </c>
      <c r="D60" s="6">
        <v>0.15874234078108559</v>
      </c>
      <c r="E60" s="6">
        <v>0.17911293046916918</v>
      </c>
      <c r="F60" s="6">
        <v>0.16575457101402158</v>
      </c>
      <c r="G60" s="6">
        <v>0.19374792827279433</v>
      </c>
      <c r="I60" s="7">
        <f t="shared" si="6"/>
        <v>0.17048140180543661</v>
      </c>
      <c r="J60" s="7">
        <f t="shared" si="7"/>
        <v>1.3566019526564719E-2</v>
      </c>
      <c r="K60" s="8">
        <f t="shared" si="8"/>
        <v>7.9574776972135983E-2</v>
      </c>
    </row>
    <row r="63" spans="2:14" x14ac:dyDescent="0.25">
      <c r="B63" s="5" t="s">
        <v>19</v>
      </c>
      <c r="C63" s="5" t="s">
        <v>20</v>
      </c>
      <c r="D63" s="5" t="s">
        <v>21</v>
      </c>
      <c r="E63" s="5" t="s">
        <v>22</v>
      </c>
      <c r="F63" s="5" t="s">
        <v>23</v>
      </c>
      <c r="I63" t="s">
        <v>25</v>
      </c>
      <c r="J63" t="s">
        <v>26</v>
      </c>
      <c r="K63" t="s">
        <v>29</v>
      </c>
    </row>
    <row r="64" spans="2:14" x14ac:dyDescent="0.25">
      <c r="B64" s="6">
        <v>9.4782453496212282E-2</v>
      </c>
      <c r="C64" s="6">
        <v>9.4757678309175655E-2</v>
      </c>
      <c r="D64" s="6">
        <v>8.0862404391972925E-2</v>
      </c>
      <c r="E64" s="6">
        <v>0.11173597247589519</v>
      </c>
      <c r="F64" s="6">
        <v>9.2265107242122682E-2</v>
      </c>
      <c r="I64" s="7">
        <f>AVERAGE(B64:F64)</f>
        <v>9.4880723183075749E-2</v>
      </c>
      <c r="J64" s="7">
        <f>_xlfn.STDEV.S(B64:G64)</f>
        <v>1.1039462556834467E-2</v>
      </c>
      <c r="K64" s="8">
        <f>J64/I64</f>
        <v>0.11635095292785058</v>
      </c>
    </row>
    <row r="65" spans="1:11" x14ac:dyDescent="0.25">
      <c r="B65" s="6">
        <v>0.22181017728949351</v>
      </c>
      <c r="C65" s="6">
        <v>0.22917438222335734</v>
      </c>
      <c r="D65" s="6">
        <v>0.22832396130373375</v>
      </c>
      <c r="E65" s="6">
        <v>0.25900692350167781</v>
      </c>
      <c r="F65" s="6">
        <v>0.23697068094280282</v>
      </c>
      <c r="I65" s="7">
        <f t="shared" ref="I65:I75" si="9">AVERAGE(B65:F65)</f>
        <v>0.23505722505221308</v>
      </c>
      <c r="J65" s="7">
        <f t="shared" ref="J65:J75" si="10">_xlfn.STDEV.S(B65:G65)</f>
        <v>1.4428083068697178E-2</v>
      </c>
      <c r="K65" s="8">
        <f t="shared" ref="K65:K75" si="11">J65/I65</f>
        <v>6.1381151187725795E-2</v>
      </c>
    </row>
    <row r="66" spans="1:11" x14ac:dyDescent="0.25">
      <c r="B66" s="6">
        <v>0.20697160195137432</v>
      </c>
      <c r="C66" s="6">
        <v>0.21552902113530426</v>
      </c>
      <c r="D66" s="6">
        <v>0.241734402899555</v>
      </c>
      <c r="E66" s="6">
        <v>0.23664358832774077</v>
      </c>
      <c r="F66" s="6">
        <v>0.2332064653254905</v>
      </c>
      <c r="I66" s="7">
        <f t="shared" si="9"/>
        <v>0.22681701592789297</v>
      </c>
      <c r="J66" s="7">
        <f t="shared" si="10"/>
        <v>1.4842290129332586E-2</v>
      </c>
      <c r="K66" s="8">
        <f t="shared" si="11"/>
        <v>6.5437286830592439E-2</v>
      </c>
    </row>
    <row r="67" spans="1:11" x14ac:dyDescent="0.25">
      <c r="B67" s="6">
        <v>0.21772002538373061</v>
      </c>
      <c r="C67" s="6">
        <v>0.20839346146478513</v>
      </c>
      <c r="D67" s="6">
        <v>0.24862617594542022</v>
      </c>
      <c r="E67" s="6">
        <v>0.21531240708490851</v>
      </c>
      <c r="F67" s="6">
        <v>0.23575016254567427</v>
      </c>
      <c r="I67" s="7">
        <f t="shared" si="9"/>
        <v>0.22516044648490374</v>
      </c>
      <c r="J67" s="7">
        <f t="shared" si="10"/>
        <v>1.6554894126914667E-2</v>
      </c>
      <c r="K67" s="8">
        <f t="shared" si="11"/>
        <v>7.3524876972672987E-2</v>
      </c>
    </row>
    <row r="68" spans="1:11" x14ac:dyDescent="0.25">
      <c r="B68" s="6">
        <v>9.2759687462816806E-2</v>
      </c>
      <c r="C68" s="6">
        <v>9.5262116084541201E-2</v>
      </c>
      <c r="D68" s="6">
        <v>0.10208139008075048</v>
      </c>
      <c r="E68" s="6">
        <v>7.9802913817270532E-2</v>
      </c>
      <c r="F68" s="6">
        <v>9.4227062048721832E-2</v>
      </c>
      <c r="I68" s="7">
        <f t="shared" si="9"/>
        <v>9.2826633898820163E-2</v>
      </c>
      <c r="J68" s="7">
        <f t="shared" si="10"/>
        <v>8.1111813420554173E-3</v>
      </c>
      <c r="K68" s="8">
        <f t="shared" si="11"/>
        <v>8.7379893047683926E-2</v>
      </c>
    </row>
    <row r="69" spans="1:11" x14ac:dyDescent="0.25">
      <c r="B69" s="6">
        <v>1.5478126363383969E-2</v>
      </c>
      <c r="C69" s="6">
        <v>2.0397803460826255E-2</v>
      </c>
      <c r="D69" s="6">
        <v>1.2227167337366417E-2</v>
      </c>
      <c r="E69" s="6">
        <v>1.231788642059211E-2</v>
      </c>
      <c r="F69" s="6">
        <v>1.5733660832766158E-2</v>
      </c>
      <c r="I69" s="7">
        <f t="shared" si="9"/>
        <v>1.5230928882986983E-2</v>
      </c>
      <c r="J69" s="7">
        <f t="shared" si="10"/>
        <v>3.3361219522609472E-3</v>
      </c>
      <c r="K69" s="8">
        <f t="shared" si="11"/>
        <v>0.21903601401405076</v>
      </c>
    </row>
    <row r="70" spans="1:11" x14ac:dyDescent="0.25">
      <c r="B70" s="6">
        <v>1.7376948399635109E-2</v>
      </c>
      <c r="C70" s="6">
        <v>1.9031351765532212E-2</v>
      </c>
      <c r="D70" s="6">
        <v>1.3474402366548521E-2</v>
      </c>
      <c r="E70" s="6">
        <v>1.261096716646137E-2</v>
      </c>
      <c r="F70" s="6">
        <v>1.315194123260951E-2</v>
      </c>
      <c r="I70" s="7">
        <f t="shared" si="9"/>
        <v>1.5129122186157345E-2</v>
      </c>
      <c r="J70" s="7">
        <f t="shared" si="10"/>
        <v>2.8839454434786281E-3</v>
      </c>
      <c r="K70" s="8">
        <f t="shared" si="11"/>
        <v>0.19062212651817595</v>
      </c>
    </row>
    <row r="71" spans="1:11" x14ac:dyDescent="0.25">
      <c r="B71" s="6">
        <v>2.3643556895252448E-2</v>
      </c>
      <c r="C71" s="6">
        <v>2.5521997318178911E-2</v>
      </c>
      <c r="D71" s="6">
        <v>1.3474402366548521E-2</v>
      </c>
      <c r="E71" s="6">
        <v>1.385549844964533E-2</v>
      </c>
      <c r="F71" s="6">
        <v>1.3140534518617653E-2</v>
      </c>
      <c r="I71" s="7">
        <f t="shared" si="9"/>
        <v>1.7927197909648574E-2</v>
      </c>
      <c r="J71" s="7">
        <f t="shared" si="10"/>
        <v>6.1171073467854199E-3</v>
      </c>
      <c r="K71" s="8">
        <f t="shared" si="11"/>
        <v>0.34121937949338638</v>
      </c>
    </row>
    <row r="72" spans="1:11" x14ac:dyDescent="0.25">
      <c r="B72" s="6">
        <v>1.4952603815492009E-2</v>
      </c>
      <c r="C72" s="6">
        <v>1.561841517144499E-2</v>
      </c>
      <c r="D72" s="6">
        <v>7.6273219092290083E-3</v>
      </c>
      <c r="E72" s="6">
        <v>7.4756827931869363E-3</v>
      </c>
      <c r="F72" s="6">
        <v>8.421957163986719E-3</v>
      </c>
      <c r="I72" s="7">
        <f t="shared" si="9"/>
        <v>1.0819196170667933E-2</v>
      </c>
      <c r="J72" s="7">
        <f t="shared" si="10"/>
        <v>4.0997396148137926E-3</v>
      </c>
      <c r="K72" s="8">
        <f t="shared" si="11"/>
        <v>0.37893199736304362</v>
      </c>
    </row>
    <row r="73" spans="1:11" x14ac:dyDescent="0.25">
      <c r="B73" s="6">
        <v>1.5225280609209536E-2</v>
      </c>
      <c r="C73" s="6">
        <v>1.4887299661579719E-2</v>
      </c>
      <c r="D73" s="6">
        <v>7.2062468352743665E-3</v>
      </c>
      <c r="E73" s="6">
        <v>7.6880601452661099E-3</v>
      </c>
      <c r="F73" s="6">
        <v>1.0323076162629318E-2</v>
      </c>
      <c r="I73" s="7">
        <f t="shared" si="9"/>
        <v>1.1065992682791809E-2</v>
      </c>
      <c r="J73" s="7">
        <f t="shared" si="10"/>
        <v>3.8328205760383158E-3</v>
      </c>
      <c r="K73" s="8">
        <f t="shared" si="11"/>
        <v>0.34636030276782576</v>
      </c>
    </row>
    <row r="74" spans="1:11" x14ac:dyDescent="0.25">
      <c r="B74" s="6">
        <v>1.1273945980248284E-2</v>
      </c>
      <c r="C74" s="6">
        <v>1.1678692292957026E-2</v>
      </c>
      <c r="D74" s="6">
        <v>5.3886949337739526E-3</v>
      </c>
      <c r="E74" s="6">
        <v>4.7912330629061722E-3</v>
      </c>
      <c r="F74" s="6">
        <v>5.893468895792061E-3</v>
      </c>
      <c r="I74" s="7">
        <f t="shared" si="9"/>
        <v>7.8052070331355002E-3</v>
      </c>
      <c r="J74" s="7">
        <f t="shared" si="10"/>
        <v>3.3769198416095749E-3</v>
      </c>
      <c r="K74" s="8">
        <f t="shared" si="11"/>
        <v>0.43264961804004859</v>
      </c>
    </row>
    <row r="75" spans="1:11" x14ac:dyDescent="0.25">
      <c r="B75" s="6">
        <v>6.8005592353151151E-2</v>
      </c>
      <c r="C75" s="6">
        <v>4.9747781112317216E-2</v>
      </c>
      <c r="D75" s="6">
        <v>3.8973429629827049E-2</v>
      </c>
      <c r="E75" s="6">
        <v>3.8758866754449312E-2</v>
      </c>
      <c r="F75" s="6">
        <v>4.0915883088786048E-2</v>
      </c>
      <c r="I75" s="7">
        <f t="shared" si="9"/>
        <v>4.7280310587706154E-2</v>
      </c>
      <c r="J75" s="7">
        <f t="shared" si="10"/>
        <v>1.2427297862846595E-2</v>
      </c>
      <c r="K75" s="8">
        <f t="shared" si="11"/>
        <v>0.26284298280557289</v>
      </c>
    </row>
    <row r="78" spans="1:11" x14ac:dyDescent="0.25">
      <c r="A78" t="s">
        <v>31</v>
      </c>
    </row>
    <row r="80" spans="1:11" x14ac:dyDescent="0.25">
      <c r="A80" t="s">
        <v>0</v>
      </c>
      <c r="B80" t="s">
        <v>32</v>
      </c>
      <c r="C80" t="s">
        <v>35</v>
      </c>
      <c r="D80" t="s">
        <v>33</v>
      </c>
      <c r="E80" t="s">
        <v>34</v>
      </c>
      <c r="F80" t="s">
        <v>36</v>
      </c>
      <c r="G80" t="s">
        <v>37</v>
      </c>
    </row>
    <row r="81" spans="1:7" x14ac:dyDescent="0.25">
      <c r="A81">
        <v>1180</v>
      </c>
      <c r="B81">
        <v>4.0515590386597349E-2</v>
      </c>
      <c r="C81">
        <v>4.624333755411917E-2</v>
      </c>
      <c r="D81">
        <v>0</v>
      </c>
      <c r="E81">
        <v>0</v>
      </c>
      <c r="F81">
        <v>8.5701867655348568E-2</v>
      </c>
      <c r="G81">
        <v>9.4880723183075749E-2</v>
      </c>
    </row>
    <row r="82" spans="1:7" x14ac:dyDescent="0.25">
      <c r="A82">
        <v>600</v>
      </c>
      <c r="B82">
        <v>0.10082635447464054</v>
      </c>
      <c r="C82">
        <v>0.10618980330114031</v>
      </c>
      <c r="D82">
        <v>4.3895073216982126E-4</v>
      </c>
      <c r="E82">
        <v>2.9606821411653247E-4</v>
      </c>
      <c r="F82">
        <v>0.21334415068439569</v>
      </c>
      <c r="G82">
        <v>0.23505722505221308</v>
      </c>
    </row>
    <row r="83" spans="1:7" x14ac:dyDescent="0.25">
      <c r="A83">
        <v>425</v>
      </c>
      <c r="B83">
        <v>9.5173200563137647E-2</v>
      </c>
      <c r="C83">
        <v>9.6980888946350874E-2</v>
      </c>
      <c r="D83">
        <v>4.7406679074340704E-4</v>
      </c>
      <c r="E83">
        <v>4.4833186709074919E-4</v>
      </c>
      <c r="F83">
        <v>0.19986857979537737</v>
      </c>
      <c r="G83">
        <v>0.22681701592789297</v>
      </c>
    </row>
    <row r="84" spans="1:7" x14ac:dyDescent="0.25">
      <c r="A84">
        <v>300</v>
      </c>
      <c r="B84">
        <v>0.13098689655749154</v>
      </c>
      <c r="C84">
        <v>0.13238004068597961</v>
      </c>
      <c r="D84">
        <v>1.7294658847490957E-2</v>
      </c>
      <c r="E84">
        <v>2.1570684171347367E-2</v>
      </c>
      <c r="F84">
        <v>0.22944341295899698</v>
      </c>
      <c r="G84">
        <v>0.22516044648490374</v>
      </c>
    </row>
    <row r="85" spans="1:7" x14ac:dyDescent="0.25">
      <c r="A85">
        <v>212</v>
      </c>
      <c r="B85">
        <v>0.12630436512560581</v>
      </c>
      <c r="C85">
        <v>0.12396190960235071</v>
      </c>
      <c r="D85">
        <v>0.14282578923341646</v>
      </c>
      <c r="E85">
        <v>0.1421719564187589</v>
      </c>
      <c r="F85">
        <v>0.11925492230642853</v>
      </c>
      <c r="G85">
        <v>9.2826633898820163E-2</v>
      </c>
    </row>
    <row r="86" spans="1:7" x14ac:dyDescent="0.25">
      <c r="A86">
        <v>180</v>
      </c>
      <c r="B86">
        <v>4.4328971874268958E-2</v>
      </c>
      <c r="C86">
        <v>4.365093620774213E-2</v>
      </c>
      <c r="D86">
        <v>6.8274396881693997E-2</v>
      </c>
      <c r="E86">
        <v>5.6286797049468769E-2</v>
      </c>
      <c r="F86">
        <v>1.8926259769158699E-2</v>
      </c>
      <c r="G86">
        <v>1.5230928882986983E-2</v>
      </c>
    </row>
    <row r="87" spans="1:7" x14ac:dyDescent="0.25">
      <c r="A87">
        <v>150</v>
      </c>
      <c r="B87">
        <v>5.3017570860359152E-2</v>
      </c>
      <c r="C87">
        <v>5.3144075248760171E-2</v>
      </c>
      <c r="D87">
        <v>0.10146785124837589</v>
      </c>
      <c r="E87">
        <v>8.874433240847264E-2</v>
      </c>
      <c r="F87">
        <v>1.9596443869930785E-2</v>
      </c>
      <c r="G87">
        <v>1.5129122186157345E-2</v>
      </c>
    </row>
    <row r="88" spans="1:7" x14ac:dyDescent="0.25">
      <c r="A88">
        <v>106</v>
      </c>
      <c r="B88">
        <v>8.9595953382118357E-2</v>
      </c>
      <c r="C88">
        <v>8.5123054459578643E-2</v>
      </c>
      <c r="D88">
        <v>0.16364083295290938</v>
      </c>
      <c r="E88">
        <v>0.15169689382147933</v>
      </c>
      <c r="F88">
        <v>2.3845620964275321E-2</v>
      </c>
      <c r="G88">
        <v>1.7927197909648574E-2</v>
      </c>
    </row>
    <row r="89" spans="1:7" x14ac:dyDescent="0.25">
      <c r="A89">
        <v>75</v>
      </c>
      <c r="B89">
        <v>6.0991279342970169E-2</v>
      </c>
      <c r="C89">
        <v>6.0776900348552008E-2</v>
      </c>
      <c r="D89">
        <v>0.10712153667872318</v>
      </c>
      <c r="E89">
        <v>0.10145834743181974</v>
      </c>
      <c r="F89">
        <v>1.3811780111031086E-2</v>
      </c>
      <c r="G89">
        <v>1.0819196170667933E-2</v>
      </c>
    </row>
    <row r="90" spans="1:7" x14ac:dyDescent="0.25">
      <c r="A90">
        <v>53</v>
      </c>
      <c r="B90">
        <v>5.4484355731845284E-2</v>
      </c>
      <c r="C90">
        <v>5.3088926541443975E-2</v>
      </c>
      <c r="D90">
        <v>8.8808512132598244E-2</v>
      </c>
      <c r="E90">
        <v>9.5723083169790904E-2</v>
      </c>
      <c r="F90">
        <v>1.357307100077087E-2</v>
      </c>
      <c r="G90">
        <v>1.1065992682791809E-2</v>
      </c>
    </row>
    <row r="91" spans="1:7" x14ac:dyDescent="0.25">
      <c r="A91">
        <v>38</v>
      </c>
      <c r="B91">
        <v>2.9724518943913345E-2</v>
      </c>
      <c r="C91">
        <v>2.7978725298545781E-2</v>
      </c>
      <c r="D91">
        <v>4.5089019208484044E-2</v>
      </c>
      <c r="E91">
        <v>5.4078974081342643E-2</v>
      </c>
      <c r="F91">
        <v>8.7871988072970066E-3</v>
      </c>
      <c r="G91">
        <v>7.8052070331355002E-3</v>
      </c>
    </row>
    <row r="92" spans="1:7" x14ac:dyDescent="0.25">
      <c r="A92">
        <v>0</v>
      </c>
      <c r="B92">
        <v>0.17405094275705194</v>
      </c>
      <c r="C92">
        <v>0.17048140180543661</v>
      </c>
      <c r="D92">
        <v>0.26456438529339465</v>
      </c>
      <c r="E92">
        <v>0.28752453136631251</v>
      </c>
      <c r="F92">
        <v>5.3846692076989035E-2</v>
      </c>
      <c r="G92">
        <v>4.7280310587706154E-2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6E2F-0A53-4385-B2E1-174CABEB4B33}">
  <sheetPr codeName="Sheet3"/>
  <dimension ref="A1:P35"/>
  <sheetViews>
    <sheetView topLeftCell="A4" workbookViewId="0">
      <selection activeCell="J7" sqref="J7"/>
    </sheetView>
  </sheetViews>
  <sheetFormatPr defaultRowHeight="15" x14ac:dyDescent="0.25"/>
  <sheetData>
    <row r="1" spans="1:16" x14ac:dyDescent="0.25">
      <c r="A1" t="s">
        <v>38</v>
      </c>
    </row>
    <row r="3" spans="1:16" x14ac:dyDescent="0.25">
      <c r="A3" t="s">
        <v>31</v>
      </c>
      <c r="J3" t="s">
        <v>50</v>
      </c>
    </row>
    <row r="5" spans="1:16" x14ac:dyDescent="0.25">
      <c r="A5" t="s">
        <v>0</v>
      </c>
      <c r="B5" t="s">
        <v>32</v>
      </c>
      <c r="C5" t="s">
        <v>35</v>
      </c>
      <c r="D5" t="s">
        <v>33</v>
      </c>
      <c r="E5" t="s">
        <v>34</v>
      </c>
      <c r="F5" t="s">
        <v>36</v>
      </c>
      <c r="G5" t="s">
        <v>37</v>
      </c>
      <c r="I5" t="s">
        <v>0</v>
      </c>
      <c r="J5" t="str">
        <f>B5</f>
        <v>F13mean</v>
      </c>
      <c r="K5" t="str">
        <f t="shared" ref="K5:O5" si="0">C5</f>
        <v>F14mean</v>
      </c>
      <c r="L5" t="str">
        <f t="shared" si="0"/>
        <v>US13mean</v>
      </c>
      <c r="M5" t="str">
        <f t="shared" si="0"/>
        <v>US14mean</v>
      </c>
      <c r="N5" t="str">
        <f t="shared" si="0"/>
        <v>OS13mean</v>
      </c>
      <c r="O5" t="str">
        <f t="shared" si="0"/>
        <v>OS14mean</v>
      </c>
    </row>
    <row r="6" spans="1:16" x14ac:dyDescent="0.25">
      <c r="A6">
        <v>1180</v>
      </c>
      <c r="B6" s="7">
        <v>4.0515590386597349E-2</v>
      </c>
      <c r="C6" s="7">
        <v>4.624333755411917E-2</v>
      </c>
      <c r="D6" s="7">
        <v>0</v>
      </c>
      <c r="E6" s="7">
        <v>0</v>
      </c>
      <c r="F6" s="7">
        <v>8.5701867655348568E-2</v>
      </c>
      <c r="G6" s="7">
        <v>9.4880723183075749E-2</v>
      </c>
      <c r="I6">
        <v>1180</v>
      </c>
      <c r="J6" s="7">
        <f>1-B6</f>
        <v>0.95948440961340264</v>
      </c>
      <c r="K6" s="7">
        <f t="shared" ref="K6:O6" si="1">1-C6</f>
        <v>0.95375666244588087</v>
      </c>
      <c r="L6" s="7">
        <f t="shared" si="1"/>
        <v>1</v>
      </c>
      <c r="M6" s="7">
        <f t="shared" si="1"/>
        <v>1</v>
      </c>
      <c r="N6" s="7">
        <f t="shared" si="1"/>
        <v>0.9142981323446514</v>
      </c>
      <c r="O6" s="7">
        <f t="shared" si="1"/>
        <v>0.90511927681692428</v>
      </c>
      <c r="P6" s="7"/>
    </row>
    <row r="7" spans="1:16" x14ac:dyDescent="0.25">
      <c r="A7">
        <v>600</v>
      </c>
      <c r="B7" s="7">
        <v>0.10082635447464054</v>
      </c>
      <c r="C7" s="7">
        <v>0.10618980330114031</v>
      </c>
      <c r="D7" s="7">
        <v>4.3895073216982126E-4</v>
      </c>
      <c r="E7" s="7">
        <v>2.9606821411653247E-4</v>
      </c>
      <c r="F7" s="7">
        <v>0.21334415068439569</v>
      </c>
      <c r="G7" s="7">
        <v>0.23505722505221308</v>
      </c>
      <c r="I7">
        <v>600</v>
      </c>
      <c r="J7" s="7">
        <f>J6-B7</f>
        <v>0.85865805513876214</v>
      </c>
      <c r="K7" s="7">
        <f t="shared" ref="K7:O17" si="2">K6-C7</f>
        <v>0.8475668591447405</v>
      </c>
      <c r="L7" s="7">
        <f t="shared" si="2"/>
        <v>0.99956104926783018</v>
      </c>
      <c r="M7" s="7">
        <f t="shared" si="2"/>
        <v>0.99970393178588346</v>
      </c>
      <c r="N7" s="7">
        <f t="shared" si="2"/>
        <v>0.70095398166025569</v>
      </c>
      <c r="O7" s="7">
        <f t="shared" si="2"/>
        <v>0.67006205176471123</v>
      </c>
      <c r="P7" s="7"/>
    </row>
    <row r="8" spans="1:16" x14ac:dyDescent="0.25">
      <c r="A8">
        <v>425</v>
      </c>
      <c r="B8" s="7">
        <v>9.5173200563137647E-2</v>
      </c>
      <c r="C8" s="7">
        <v>9.6980888946350874E-2</v>
      </c>
      <c r="D8" s="7">
        <v>4.7406679074340704E-4</v>
      </c>
      <c r="E8" s="7">
        <v>4.4833186709074919E-4</v>
      </c>
      <c r="F8" s="7">
        <v>0.19986857979537737</v>
      </c>
      <c r="G8" s="7">
        <v>0.22681701592789297</v>
      </c>
      <c r="I8">
        <v>425</v>
      </c>
      <c r="J8" s="7">
        <f t="shared" ref="J8:J17" si="3">J7-B8</f>
        <v>0.76348485457562454</v>
      </c>
      <c r="K8" s="7">
        <f t="shared" si="2"/>
        <v>0.75058597019838968</v>
      </c>
      <c r="L8" s="7">
        <f t="shared" si="2"/>
        <v>0.99908698247708683</v>
      </c>
      <c r="M8" s="7">
        <f t="shared" si="2"/>
        <v>0.99925559991879276</v>
      </c>
      <c r="N8" s="7">
        <f t="shared" si="2"/>
        <v>0.50108540186487827</v>
      </c>
      <c r="O8" s="7">
        <f t="shared" si="2"/>
        <v>0.44324503583681829</v>
      </c>
      <c r="P8" s="7"/>
    </row>
    <row r="9" spans="1:16" x14ac:dyDescent="0.25">
      <c r="A9">
        <v>300</v>
      </c>
      <c r="B9" s="7">
        <v>0.13098689655749154</v>
      </c>
      <c r="C9" s="7">
        <v>0.13238004068597961</v>
      </c>
      <c r="D9" s="7">
        <v>1.7294658847490957E-2</v>
      </c>
      <c r="E9" s="7">
        <v>2.1570684171347367E-2</v>
      </c>
      <c r="F9" s="7">
        <v>0.22944341295899698</v>
      </c>
      <c r="G9" s="7">
        <v>0.22516044648490374</v>
      </c>
      <c r="I9">
        <v>300</v>
      </c>
      <c r="J9" s="7">
        <f t="shared" si="3"/>
        <v>0.63249795801813302</v>
      </c>
      <c r="K9" s="7">
        <f t="shared" si="2"/>
        <v>0.61820592951241005</v>
      </c>
      <c r="L9" s="7">
        <f t="shared" si="2"/>
        <v>0.9817923236295959</v>
      </c>
      <c r="M9" s="7">
        <f t="shared" si="2"/>
        <v>0.97768491574744543</v>
      </c>
      <c r="N9" s="7">
        <f t="shared" si="2"/>
        <v>0.27164198890588132</v>
      </c>
      <c r="O9" s="7">
        <f t="shared" si="2"/>
        <v>0.21808458935191455</v>
      </c>
      <c r="P9" s="7"/>
    </row>
    <row r="10" spans="1:16" x14ac:dyDescent="0.25">
      <c r="A10">
        <v>212</v>
      </c>
      <c r="B10" s="7">
        <v>0.12630436512560581</v>
      </c>
      <c r="C10" s="7">
        <v>0.12396190960235071</v>
      </c>
      <c r="D10" s="7">
        <v>0.14282578923341646</v>
      </c>
      <c r="E10" s="7">
        <v>0.1421719564187589</v>
      </c>
      <c r="F10" s="7">
        <v>0.11925492230642853</v>
      </c>
      <c r="G10" s="7">
        <v>9.2826633898820163E-2</v>
      </c>
      <c r="I10">
        <v>212</v>
      </c>
      <c r="J10" s="7">
        <f t="shared" si="3"/>
        <v>0.50619359289252719</v>
      </c>
      <c r="K10" s="7">
        <f t="shared" si="2"/>
        <v>0.49424401991005934</v>
      </c>
      <c r="L10" s="7">
        <f t="shared" si="2"/>
        <v>0.83896653439617941</v>
      </c>
      <c r="M10" s="7">
        <f t="shared" si="2"/>
        <v>0.83551295932868652</v>
      </c>
      <c r="N10" s="7">
        <f t="shared" si="2"/>
        <v>0.15238706659945278</v>
      </c>
      <c r="O10" s="7">
        <f t="shared" si="2"/>
        <v>0.12525795545309437</v>
      </c>
      <c r="P10" s="7"/>
    </row>
    <row r="11" spans="1:16" x14ac:dyDescent="0.25">
      <c r="A11">
        <v>180</v>
      </c>
      <c r="B11" s="7">
        <v>4.4328971874268958E-2</v>
      </c>
      <c r="C11" s="7">
        <v>4.365093620774213E-2</v>
      </c>
      <c r="D11" s="7">
        <v>6.8274396881693997E-2</v>
      </c>
      <c r="E11" s="7">
        <v>5.6286797049468769E-2</v>
      </c>
      <c r="F11" s="7">
        <v>1.8926259769158699E-2</v>
      </c>
      <c r="G11" s="7">
        <v>1.5230928882986983E-2</v>
      </c>
      <c r="I11">
        <v>180</v>
      </c>
      <c r="J11" s="7">
        <f t="shared" si="3"/>
        <v>0.4618646210182582</v>
      </c>
      <c r="K11" s="7">
        <f t="shared" si="2"/>
        <v>0.45059308370231721</v>
      </c>
      <c r="L11" s="7">
        <f t="shared" si="2"/>
        <v>0.7706921375144854</v>
      </c>
      <c r="M11" s="7">
        <f t="shared" si="2"/>
        <v>0.7792261622792177</v>
      </c>
      <c r="N11" s="7">
        <f t="shared" si="2"/>
        <v>0.13346080683029407</v>
      </c>
      <c r="O11" s="7">
        <f t="shared" si="2"/>
        <v>0.11002702657010739</v>
      </c>
      <c r="P11" s="7"/>
    </row>
    <row r="12" spans="1:16" x14ac:dyDescent="0.25">
      <c r="A12">
        <v>150</v>
      </c>
      <c r="B12" s="7">
        <v>5.3017570860359152E-2</v>
      </c>
      <c r="C12" s="7">
        <v>5.3144075248760171E-2</v>
      </c>
      <c r="D12" s="7">
        <v>0.10146785124837589</v>
      </c>
      <c r="E12" s="7">
        <v>8.874433240847264E-2</v>
      </c>
      <c r="F12" s="7">
        <v>1.9596443869930785E-2</v>
      </c>
      <c r="G12" s="7">
        <v>1.5129122186157345E-2</v>
      </c>
      <c r="I12">
        <v>150</v>
      </c>
      <c r="J12" s="7">
        <f t="shared" si="3"/>
        <v>0.40884705015789907</v>
      </c>
      <c r="K12" s="7">
        <f t="shared" si="2"/>
        <v>0.39744900845355702</v>
      </c>
      <c r="L12" s="7">
        <f t="shared" si="2"/>
        <v>0.66922428626610952</v>
      </c>
      <c r="M12" s="7">
        <f t="shared" si="2"/>
        <v>0.69048182987074502</v>
      </c>
      <c r="N12" s="7">
        <f t="shared" si="2"/>
        <v>0.11386436296036329</v>
      </c>
      <c r="O12" s="7">
        <f t="shared" si="2"/>
        <v>9.4897904383950044E-2</v>
      </c>
      <c r="P12" s="7"/>
    </row>
    <row r="13" spans="1:16" x14ac:dyDescent="0.25">
      <c r="A13">
        <v>106</v>
      </c>
      <c r="B13" s="7">
        <v>8.9595953382118357E-2</v>
      </c>
      <c r="C13" s="7">
        <v>8.5123054459578643E-2</v>
      </c>
      <c r="D13" s="7">
        <v>0.16364083295290938</v>
      </c>
      <c r="E13" s="7">
        <v>0.15169689382147933</v>
      </c>
      <c r="F13" s="7">
        <v>2.3845620964275321E-2</v>
      </c>
      <c r="G13" s="7">
        <v>1.7927197909648574E-2</v>
      </c>
      <c r="I13">
        <v>106</v>
      </c>
      <c r="J13" s="7">
        <f t="shared" si="3"/>
        <v>0.31925109677578073</v>
      </c>
      <c r="K13" s="7">
        <f t="shared" si="2"/>
        <v>0.31232595399397839</v>
      </c>
      <c r="L13" s="7">
        <f t="shared" si="2"/>
        <v>0.5055834533132002</v>
      </c>
      <c r="M13" s="7">
        <f t="shared" si="2"/>
        <v>0.53878493604926569</v>
      </c>
      <c r="N13" s="7">
        <f t="shared" si="2"/>
        <v>9.0018741996087961E-2</v>
      </c>
      <c r="O13" s="7">
        <f t="shared" si="2"/>
        <v>7.6970706474301473E-2</v>
      </c>
      <c r="P13" s="7"/>
    </row>
    <row r="14" spans="1:16" x14ac:dyDescent="0.25">
      <c r="A14">
        <v>75</v>
      </c>
      <c r="B14" s="7">
        <v>6.0991279342970169E-2</v>
      </c>
      <c r="C14" s="7">
        <v>6.0776900348552008E-2</v>
      </c>
      <c r="D14" s="7">
        <v>0.10712153667872318</v>
      </c>
      <c r="E14" s="7">
        <v>0.10145834743181974</v>
      </c>
      <c r="F14" s="7">
        <v>1.3811780111031086E-2</v>
      </c>
      <c r="G14" s="7">
        <v>1.0819196170667933E-2</v>
      </c>
      <c r="I14">
        <v>75</v>
      </c>
      <c r="J14" s="7">
        <f t="shared" si="3"/>
        <v>0.25825981743281057</v>
      </c>
      <c r="K14" s="7">
        <f t="shared" si="2"/>
        <v>0.2515490536454264</v>
      </c>
      <c r="L14" s="7">
        <f t="shared" si="2"/>
        <v>0.39846191663447705</v>
      </c>
      <c r="M14" s="7">
        <f t="shared" si="2"/>
        <v>0.43732658861744594</v>
      </c>
      <c r="N14" s="7">
        <f t="shared" si="2"/>
        <v>7.6206961885056879E-2</v>
      </c>
      <c r="O14" s="7">
        <f t="shared" si="2"/>
        <v>6.6151510303633546E-2</v>
      </c>
      <c r="P14" s="7"/>
    </row>
    <row r="15" spans="1:16" x14ac:dyDescent="0.25">
      <c r="A15">
        <v>53</v>
      </c>
      <c r="B15" s="7">
        <v>5.4484355731845284E-2</v>
      </c>
      <c r="C15" s="7">
        <v>5.3088926541443975E-2</v>
      </c>
      <c r="D15" s="7">
        <v>8.8808512132598244E-2</v>
      </c>
      <c r="E15" s="7">
        <v>9.5723083169790904E-2</v>
      </c>
      <c r="F15" s="7">
        <v>1.357307100077087E-2</v>
      </c>
      <c r="G15" s="7">
        <v>1.1065992682791809E-2</v>
      </c>
      <c r="I15">
        <v>53</v>
      </c>
      <c r="J15" s="7">
        <f t="shared" si="3"/>
        <v>0.20377546170096528</v>
      </c>
      <c r="K15" s="7">
        <f t="shared" si="2"/>
        <v>0.19846012710398242</v>
      </c>
      <c r="L15" s="7">
        <f t="shared" si="2"/>
        <v>0.30965340450187884</v>
      </c>
      <c r="M15" s="7">
        <f t="shared" si="2"/>
        <v>0.34160350544765505</v>
      </c>
      <c r="N15" s="7">
        <f t="shared" si="2"/>
        <v>6.2633890884286003E-2</v>
      </c>
      <c r="O15" s="7">
        <f t="shared" si="2"/>
        <v>5.508551762084174E-2</v>
      </c>
      <c r="P15" s="7"/>
    </row>
    <row r="16" spans="1:16" x14ac:dyDescent="0.25">
      <c r="A16">
        <v>38</v>
      </c>
      <c r="B16" s="7">
        <v>2.9724518943913345E-2</v>
      </c>
      <c r="C16" s="7">
        <v>2.7978725298545781E-2</v>
      </c>
      <c r="D16" s="7">
        <v>4.5089019208484044E-2</v>
      </c>
      <c r="E16" s="7">
        <v>5.4078974081342643E-2</v>
      </c>
      <c r="F16" s="7">
        <v>8.7871988072970066E-3</v>
      </c>
      <c r="G16" s="7">
        <v>7.8052070331355002E-3</v>
      </c>
      <c r="I16">
        <v>38</v>
      </c>
      <c r="J16" s="7">
        <f t="shared" si="3"/>
        <v>0.17405094275705194</v>
      </c>
      <c r="K16" s="7">
        <f t="shared" si="2"/>
        <v>0.17048140180543664</v>
      </c>
      <c r="L16" s="7">
        <f t="shared" si="2"/>
        <v>0.26456438529339477</v>
      </c>
      <c r="M16" s="7">
        <f t="shared" si="2"/>
        <v>0.2875245313663124</v>
      </c>
      <c r="N16" s="7">
        <f t="shared" si="2"/>
        <v>5.3846692076989E-2</v>
      </c>
      <c r="O16" s="7">
        <f t="shared" si="2"/>
        <v>4.7280310587706237E-2</v>
      </c>
      <c r="P16" s="7"/>
    </row>
    <row r="17" spans="1:16" x14ac:dyDescent="0.25">
      <c r="A17">
        <v>0</v>
      </c>
      <c r="B17" s="7">
        <v>0.17405094275705194</v>
      </c>
      <c r="C17" s="7">
        <v>0.17048140180543661</v>
      </c>
      <c r="D17" s="7">
        <v>0.26456438529339465</v>
      </c>
      <c r="E17" s="7">
        <v>0.28752453136631251</v>
      </c>
      <c r="F17" s="7">
        <v>5.3846692076989035E-2</v>
      </c>
      <c r="G17" s="7">
        <v>4.7280310587706154E-2</v>
      </c>
      <c r="I17">
        <v>0</v>
      </c>
      <c r="J17" s="7">
        <f t="shared" si="3"/>
        <v>0</v>
      </c>
      <c r="K17" s="7">
        <f t="shared" si="2"/>
        <v>0</v>
      </c>
      <c r="L17" s="7">
        <f t="shared" si="2"/>
        <v>0</v>
      </c>
      <c r="M17" s="7">
        <f t="shared" si="2"/>
        <v>0</v>
      </c>
      <c r="N17" s="7">
        <f t="shared" si="2"/>
        <v>0</v>
      </c>
      <c r="O17" s="7">
        <f t="shared" si="2"/>
        <v>8.3266726846886741E-17</v>
      </c>
      <c r="P17" s="7"/>
    </row>
    <row r="20" spans="1:16" x14ac:dyDescent="0.25">
      <c r="A20" t="s">
        <v>0</v>
      </c>
      <c r="B20" t="s">
        <v>39</v>
      </c>
      <c r="C20" t="s">
        <v>32</v>
      </c>
      <c r="D20" t="s">
        <v>35</v>
      </c>
      <c r="E20" t="s">
        <v>33</v>
      </c>
      <c r="F20" t="s">
        <v>34</v>
      </c>
      <c r="G20" t="s">
        <v>36</v>
      </c>
      <c r="H20" t="s">
        <v>37</v>
      </c>
    </row>
    <row r="22" spans="1:16" x14ac:dyDescent="0.25">
      <c r="A22">
        <v>1180</v>
      </c>
      <c r="B22">
        <v>1180</v>
      </c>
      <c r="C22" s="3">
        <f>B6*$B22</f>
        <v>47.808396656184868</v>
      </c>
      <c r="D22" s="3">
        <f>C6*$B22</f>
        <v>54.567138313860617</v>
      </c>
      <c r="E22" s="3">
        <f t="shared" ref="E22:H22" si="4">D6*$B22</f>
        <v>0</v>
      </c>
      <c r="F22" s="3">
        <f t="shared" si="4"/>
        <v>0</v>
      </c>
      <c r="G22" s="3">
        <f t="shared" si="4"/>
        <v>101.1282038333113</v>
      </c>
      <c r="H22" s="3">
        <f t="shared" si="4"/>
        <v>111.95925335602938</v>
      </c>
    </row>
    <row r="23" spans="1:16" x14ac:dyDescent="0.25">
      <c r="A23">
        <v>600</v>
      </c>
      <c r="B23">
        <f>AVERAGE(A22:A23)</f>
        <v>890</v>
      </c>
      <c r="C23" s="3">
        <f t="shared" ref="C23:D33" si="5">B7*$B23</f>
        <v>89.735455482430083</v>
      </c>
      <c r="D23" s="3">
        <f t="shared" si="5"/>
        <v>94.508924938014871</v>
      </c>
      <c r="E23" s="3">
        <f t="shared" ref="E23:H23" si="6">D7*$B23</f>
        <v>0.39066615163114093</v>
      </c>
      <c r="F23" s="3">
        <f t="shared" si="6"/>
        <v>0.26350071056371388</v>
      </c>
      <c r="G23" s="3">
        <f t="shared" si="6"/>
        <v>189.87629410911217</v>
      </c>
      <c r="H23" s="3">
        <f t="shared" si="6"/>
        <v>209.20093029646964</v>
      </c>
    </row>
    <row r="24" spans="1:16" x14ac:dyDescent="0.25">
      <c r="A24">
        <v>425</v>
      </c>
      <c r="B24">
        <f t="shared" ref="B24:B33" si="7">AVERAGE(A23:A24)</f>
        <v>512.5</v>
      </c>
      <c r="C24" s="3">
        <f t="shared" si="5"/>
        <v>48.776265288608045</v>
      </c>
      <c r="D24" s="3">
        <f t="shared" si="5"/>
        <v>49.702705585004821</v>
      </c>
      <c r="E24" s="3">
        <f t="shared" ref="E24:H24" si="8">D8*$B24</f>
        <v>0.24295923025599611</v>
      </c>
      <c r="F24" s="3">
        <f t="shared" si="8"/>
        <v>0.22977008188400896</v>
      </c>
      <c r="G24" s="3">
        <f t="shared" si="8"/>
        <v>102.4326471451309</v>
      </c>
      <c r="H24" s="3">
        <f t="shared" si="8"/>
        <v>116.24372066304515</v>
      </c>
    </row>
    <row r="25" spans="1:16" x14ac:dyDescent="0.25">
      <c r="A25">
        <v>300</v>
      </c>
      <c r="B25">
        <f t="shared" si="7"/>
        <v>362.5</v>
      </c>
      <c r="C25" s="3">
        <f t="shared" si="5"/>
        <v>47.482750002090683</v>
      </c>
      <c r="D25" s="3">
        <f t="shared" si="5"/>
        <v>47.987764748667608</v>
      </c>
      <c r="E25" s="3">
        <f t="shared" ref="E25:H25" si="9">D9*$B25</f>
        <v>6.269313832215472</v>
      </c>
      <c r="F25" s="3">
        <f t="shared" si="9"/>
        <v>7.8193730121134202</v>
      </c>
      <c r="G25" s="3">
        <f t="shared" si="9"/>
        <v>83.173237197636411</v>
      </c>
      <c r="H25" s="3">
        <f t="shared" si="9"/>
        <v>81.620661850777608</v>
      </c>
    </row>
    <row r="26" spans="1:16" x14ac:dyDescent="0.25">
      <c r="A26">
        <v>212</v>
      </c>
      <c r="B26">
        <f t="shared" si="7"/>
        <v>256</v>
      </c>
      <c r="C26" s="3">
        <f t="shared" si="5"/>
        <v>32.333917472155086</v>
      </c>
      <c r="D26" s="3">
        <f t="shared" si="5"/>
        <v>31.734248858201781</v>
      </c>
      <c r="E26" s="3">
        <f t="shared" ref="E26:H26" si="10">D10*$B26</f>
        <v>36.563402043754614</v>
      </c>
      <c r="F26" s="3">
        <f t="shared" si="10"/>
        <v>36.39602084320228</v>
      </c>
      <c r="G26" s="3">
        <f t="shared" si="10"/>
        <v>30.529260110445705</v>
      </c>
      <c r="H26" s="3">
        <f t="shared" si="10"/>
        <v>23.763618278097962</v>
      </c>
    </row>
    <row r="27" spans="1:16" x14ac:dyDescent="0.25">
      <c r="A27">
        <v>180</v>
      </c>
      <c r="B27">
        <f t="shared" si="7"/>
        <v>196</v>
      </c>
      <c r="C27" s="3">
        <f t="shared" si="5"/>
        <v>8.6884784873567149</v>
      </c>
      <c r="D27" s="3">
        <f t="shared" si="5"/>
        <v>8.5555834967174569</v>
      </c>
      <c r="E27" s="3">
        <f t="shared" ref="E27:H27" si="11">D11*$B27</f>
        <v>13.381781788812024</v>
      </c>
      <c r="F27" s="3">
        <f t="shared" si="11"/>
        <v>11.032212221695879</v>
      </c>
      <c r="G27" s="3">
        <f t="shared" si="11"/>
        <v>3.709546914755105</v>
      </c>
      <c r="H27" s="3">
        <f t="shared" si="11"/>
        <v>2.9852620610654488</v>
      </c>
    </row>
    <row r="28" spans="1:16" x14ac:dyDescent="0.25">
      <c r="A28">
        <v>150</v>
      </c>
      <c r="B28">
        <f t="shared" si="7"/>
        <v>165</v>
      </c>
      <c r="C28" s="3">
        <f t="shared" si="5"/>
        <v>8.7478991919592595</v>
      </c>
      <c r="D28" s="3">
        <f t="shared" si="5"/>
        <v>8.7687724160454277</v>
      </c>
      <c r="E28" s="3">
        <f t="shared" ref="E28:H28" si="12">D12*$B28</f>
        <v>16.742195455982021</v>
      </c>
      <c r="F28" s="3">
        <f t="shared" si="12"/>
        <v>14.642814847397986</v>
      </c>
      <c r="G28" s="3">
        <f t="shared" si="12"/>
        <v>3.2334132385385796</v>
      </c>
      <c r="H28" s="3">
        <f t="shared" si="12"/>
        <v>2.4963051607159619</v>
      </c>
    </row>
    <row r="29" spans="1:16" x14ac:dyDescent="0.25">
      <c r="A29">
        <v>106</v>
      </c>
      <c r="B29">
        <f t="shared" si="7"/>
        <v>128</v>
      </c>
      <c r="C29" s="3">
        <f t="shared" si="5"/>
        <v>11.46828203291115</v>
      </c>
      <c r="D29" s="3">
        <f t="shared" si="5"/>
        <v>10.895750970826066</v>
      </c>
      <c r="E29" s="3">
        <f t="shared" ref="E29:H29" si="13">D13*$B29</f>
        <v>20.9460266179724</v>
      </c>
      <c r="F29" s="3">
        <f t="shared" si="13"/>
        <v>19.417202409149354</v>
      </c>
      <c r="G29" s="3">
        <f t="shared" si="13"/>
        <v>3.0522394834272411</v>
      </c>
      <c r="H29" s="3">
        <f t="shared" si="13"/>
        <v>2.2946813324350175</v>
      </c>
    </row>
    <row r="30" spans="1:16" x14ac:dyDescent="0.25">
      <c r="A30">
        <v>75</v>
      </c>
      <c r="B30">
        <f t="shared" si="7"/>
        <v>90.5</v>
      </c>
      <c r="C30" s="3">
        <f t="shared" si="5"/>
        <v>5.5197107805388006</v>
      </c>
      <c r="D30" s="3">
        <f t="shared" si="5"/>
        <v>5.5003094815439564</v>
      </c>
      <c r="E30" s="3">
        <f t="shared" ref="E30:H30" si="14">D14*$B30</f>
        <v>9.6944990694244471</v>
      </c>
      <c r="F30" s="3">
        <f t="shared" si="14"/>
        <v>9.181980442579686</v>
      </c>
      <c r="G30" s="3">
        <f t="shared" si="14"/>
        <v>1.2499661000483133</v>
      </c>
      <c r="H30" s="3">
        <f t="shared" si="14"/>
        <v>0.97913725344544789</v>
      </c>
    </row>
    <row r="31" spans="1:16" x14ac:dyDescent="0.25">
      <c r="A31">
        <v>53</v>
      </c>
      <c r="B31">
        <f t="shared" si="7"/>
        <v>64</v>
      </c>
      <c r="C31" s="3">
        <f t="shared" si="5"/>
        <v>3.4869987668380982</v>
      </c>
      <c r="D31" s="3">
        <f t="shared" si="5"/>
        <v>3.3976912986524144</v>
      </c>
      <c r="E31" s="3">
        <f t="shared" ref="E31:H31" si="15">D15*$B31</f>
        <v>5.6837447764862876</v>
      </c>
      <c r="F31" s="3">
        <f t="shared" si="15"/>
        <v>6.1262773228666179</v>
      </c>
      <c r="G31" s="3">
        <f t="shared" si="15"/>
        <v>0.8686765440493357</v>
      </c>
      <c r="H31" s="3">
        <f t="shared" si="15"/>
        <v>0.7082235316986758</v>
      </c>
    </row>
    <row r="32" spans="1:16" x14ac:dyDescent="0.25">
      <c r="A32">
        <v>38</v>
      </c>
      <c r="B32">
        <f t="shared" si="7"/>
        <v>45.5</v>
      </c>
      <c r="C32" s="3">
        <f t="shared" si="5"/>
        <v>1.3524656119480571</v>
      </c>
      <c r="D32" s="3">
        <f t="shared" si="5"/>
        <v>1.273032001083833</v>
      </c>
      <c r="E32" s="3">
        <f t="shared" ref="E32:H32" si="16">D16*$B32</f>
        <v>2.0515503739860241</v>
      </c>
      <c r="F32" s="3">
        <f t="shared" si="16"/>
        <v>2.4605933207010904</v>
      </c>
      <c r="G32" s="3">
        <f t="shared" si="16"/>
        <v>0.39981754573201378</v>
      </c>
      <c r="H32" s="3">
        <f t="shared" si="16"/>
        <v>0.35513692000766528</v>
      </c>
    </row>
    <row r="33" spans="1:8" x14ac:dyDescent="0.25">
      <c r="A33">
        <v>0</v>
      </c>
      <c r="B33">
        <f t="shared" si="7"/>
        <v>19</v>
      </c>
      <c r="C33" s="3">
        <f t="shared" si="5"/>
        <v>3.3069679123839868</v>
      </c>
      <c r="D33" s="3">
        <f t="shared" si="5"/>
        <v>3.2391466343032955</v>
      </c>
      <c r="E33" s="3">
        <f t="shared" ref="E33:H33" si="17">D17*$B33</f>
        <v>5.0267233205744981</v>
      </c>
      <c r="F33" s="3">
        <f t="shared" si="17"/>
        <v>5.4629660959599375</v>
      </c>
      <c r="G33" s="3">
        <f t="shared" si="17"/>
        <v>1.0230871494627916</v>
      </c>
      <c r="H33" s="3">
        <f t="shared" si="17"/>
        <v>0.89832590116641686</v>
      </c>
    </row>
    <row r="35" spans="1:8" x14ac:dyDescent="0.25">
      <c r="A35" t="s">
        <v>40</v>
      </c>
      <c r="C35" s="4">
        <f>SUMPRODUCT(B22:B33,B6:B17)</f>
        <v>308.7075876854048</v>
      </c>
      <c r="D35" s="4">
        <f>SUMPRODUCT($B$22:$B$33,C6:C17)</f>
        <v>320.13106874292214</v>
      </c>
      <c r="E35" s="4">
        <f t="shared" ref="E35:H35" si="18">SUMPRODUCT($B$22:$B$33,D6:D17)</f>
        <v>116.99286266109492</v>
      </c>
      <c r="F35" s="4">
        <f t="shared" si="18"/>
        <v>113.03271130811397</v>
      </c>
      <c r="G35" s="4">
        <f t="shared" si="18"/>
        <v>520.67638937164986</v>
      </c>
      <c r="H35" s="4">
        <f t="shared" si="18"/>
        <v>553.50525660495441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4B88-E78B-4423-ABF2-14F4534232C3}">
  <sheetPr codeName="Sheet4"/>
  <dimension ref="A1:I75"/>
  <sheetViews>
    <sheetView topLeftCell="A43" workbookViewId="0">
      <selection activeCell="C64" sqref="C64"/>
    </sheetView>
  </sheetViews>
  <sheetFormatPr defaultRowHeight="12" x14ac:dyDescent="0.2"/>
  <cols>
    <col min="1" max="1" width="30.140625" style="10" customWidth="1"/>
    <col min="2" max="2" width="10.42578125" style="10" bestFit="1" customWidth="1"/>
    <col min="3" max="6" width="9.140625" style="10"/>
    <col min="7" max="7" width="10.7109375" style="10" bestFit="1" customWidth="1"/>
    <col min="8" max="16384" width="9.140625" style="10"/>
  </cols>
  <sheetData>
    <row r="1" spans="1:9" x14ac:dyDescent="0.2">
      <c r="A1" s="10" t="s">
        <v>86</v>
      </c>
      <c r="I1" s="10" t="s">
        <v>87</v>
      </c>
    </row>
    <row r="2" spans="1:9" x14ac:dyDescent="0.2">
      <c r="A2" s="10" t="s">
        <v>88</v>
      </c>
    </row>
    <row r="3" spans="1:9" x14ac:dyDescent="0.2">
      <c r="A3" s="10" t="s">
        <v>51</v>
      </c>
      <c r="B3" s="10" t="s">
        <v>52</v>
      </c>
    </row>
    <row r="4" spans="1:9" x14ac:dyDescent="0.2">
      <c r="A4" s="10" t="s">
        <v>0</v>
      </c>
      <c r="B4" s="10" t="s">
        <v>32</v>
      </c>
      <c r="C4" s="10" t="s">
        <v>35</v>
      </c>
      <c r="D4" s="10" t="s">
        <v>33</v>
      </c>
      <c r="E4" s="10" t="s">
        <v>34</v>
      </c>
      <c r="F4" s="10" t="s">
        <v>36</v>
      </c>
      <c r="G4" s="10" t="s">
        <v>37</v>
      </c>
      <c r="I4" s="10" t="s">
        <v>74</v>
      </c>
    </row>
    <row r="5" spans="1:9" x14ac:dyDescent="0.2">
      <c r="A5" s="10">
        <v>1180</v>
      </c>
      <c r="B5" s="10">
        <v>0.95948440961340264</v>
      </c>
      <c r="C5" s="10">
        <v>0.95375666244588087</v>
      </c>
      <c r="D5" s="10">
        <v>1</v>
      </c>
      <c r="E5" s="10">
        <v>1</v>
      </c>
      <c r="F5" s="10">
        <v>0.9142981323446514</v>
      </c>
      <c r="G5" s="10">
        <v>0.90511927681692428</v>
      </c>
      <c r="I5" s="10" t="s">
        <v>75</v>
      </c>
    </row>
    <row r="6" spans="1:9" x14ac:dyDescent="0.2">
      <c r="A6" s="10">
        <v>600</v>
      </c>
      <c r="B6" s="10">
        <v>0.85865805513876214</v>
      </c>
      <c r="C6" s="10">
        <v>0.8475668591447405</v>
      </c>
      <c r="D6" s="10">
        <v>0.99956104926783018</v>
      </c>
      <c r="E6" s="10">
        <v>0.99970393178588346</v>
      </c>
      <c r="F6" s="10">
        <v>0.70095398166025569</v>
      </c>
      <c r="G6" s="10">
        <v>0.67006205176471123</v>
      </c>
      <c r="I6" s="10" t="s">
        <v>76</v>
      </c>
    </row>
    <row r="7" spans="1:9" x14ac:dyDescent="0.2">
      <c r="A7" s="10">
        <v>425</v>
      </c>
      <c r="B7" s="10">
        <v>0.76348485457562454</v>
      </c>
      <c r="C7" s="10">
        <v>0.75058597019838968</v>
      </c>
      <c r="D7" s="10">
        <v>0.99908698247708683</v>
      </c>
      <c r="E7" s="10">
        <v>0.99925559991879276</v>
      </c>
      <c r="F7" s="10">
        <v>0.50108540186487827</v>
      </c>
      <c r="G7" s="10">
        <v>0.44324503583681829</v>
      </c>
    </row>
    <row r="8" spans="1:9" x14ac:dyDescent="0.2">
      <c r="A8" s="10">
        <v>300</v>
      </c>
      <c r="B8" s="10">
        <v>0.63249795801813302</v>
      </c>
      <c r="C8" s="10">
        <v>0.61820592951241005</v>
      </c>
      <c r="D8" s="10">
        <v>0.9817923236295959</v>
      </c>
      <c r="E8" s="10">
        <v>0.97768491574744543</v>
      </c>
      <c r="F8" s="10">
        <v>0.27164198890588132</v>
      </c>
      <c r="G8" s="10">
        <v>0.21808458935191455</v>
      </c>
      <c r="I8" s="10" t="s">
        <v>90</v>
      </c>
    </row>
    <row r="9" spans="1:9" x14ac:dyDescent="0.2">
      <c r="A9" s="10">
        <v>212</v>
      </c>
      <c r="B9" s="10">
        <v>0.50619359289252719</v>
      </c>
      <c r="C9" s="10">
        <v>0.49424401991005934</v>
      </c>
      <c r="D9" s="10">
        <v>0.83896653439617941</v>
      </c>
      <c r="E9" s="10">
        <v>0.83551295932868652</v>
      </c>
      <c r="F9" s="10">
        <v>0.15238706659945278</v>
      </c>
      <c r="G9" s="10">
        <v>0.12525795545309437</v>
      </c>
    </row>
    <row r="10" spans="1:9" x14ac:dyDescent="0.2">
      <c r="A10" s="10">
        <v>180</v>
      </c>
      <c r="B10" s="10">
        <v>0.4618646210182582</v>
      </c>
      <c r="C10" s="10">
        <v>0.45059308370231721</v>
      </c>
      <c r="D10" s="10">
        <v>0.7706921375144854</v>
      </c>
      <c r="E10" s="10">
        <v>0.7792261622792177</v>
      </c>
      <c r="F10" s="10">
        <v>0.13346080683029407</v>
      </c>
      <c r="G10" s="10">
        <v>0.11002702657010739</v>
      </c>
    </row>
    <row r="11" spans="1:9" x14ac:dyDescent="0.2">
      <c r="A11" s="10">
        <v>150</v>
      </c>
      <c r="B11" s="10">
        <v>0.40884705015789907</v>
      </c>
      <c r="C11" s="10">
        <v>0.39744900845355702</v>
      </c>
      <c r="D11" s="10">
        <v>0.66922428626610952</v>
      </c>
      <c r="E11" s="10">
        <v>0.69048182987074502</v>
      </c>
      <c r="F11" s="10">
        <v>0.11386436296036329</v>
      </c>
      <c r="G11" s="10">
        <v>9.4897904383950044E-2</v>
      </c>
    </row>
    <row r="12" spans="1:9" x14ac:dyDescent="0.2">
      <c r="A12" s="10">
        <v>106</v>
      </c>
      <c r="B12" s="10">
        <v>0.31925109677578073</v>
      </c>
      <c r="C12" s="10">
        <v>0.31232595399397839</v>
      </c>
      <c r="D12" s="10">
        <v>0.5055834533132002</v>
      </c>
      <c r="E12" s="10">
        <v>0.53878493604926569</v>
      </c>
      <c r="F12" s="10">
        <v>9.0018741996087961E-2</v>
      </c>
      <c r="G12" s="10">
        <v>7.6970706474301473E-2</v>
      </c>
    </row>
    <row r="13" spans="1:9" x14ac:dyDescent="0.2">
      <c r="A13" s="10">
        <v>75</v>
      </c>
      <c r="B13" s="10">
        <v>0.25825981743281057</v>
      </c>
      <c r="C13" s="10">
        <v>0.2515490536454264</v>
      </c>
      <c r="D13" s="10">
        <v>0.39846191663447705</v>
      </c>
      <c r="E13" s="10">
        <v>0.43732658861744594</v>
      </c>
      <c r="F13" s="10">
        <v>7.6206961885056879E-2</v>
      </c>
      <c r="G13" s="10">
        <v>6.6151510303633546E-2</v>
      </c>
    </row>
    <row r="14" spans="1:9" x14ac:dyDescent="0.2">
      <c r="A14" s="10">
        <v>53</v>
      </c>
      <c r="B14" s="10">
        <v>0.20377546170096528</v>
      </c>
      <c r="C14" s="10">
        <v>0.19846012710398242</v>
      </c>
      <c r="D14" s="10">
        <v>0.30965340450187884</v>
      </c>
      <c r="E14" s="10">
        <v>0.34160350544765505</v>
      </c>
      <c r="F14" s="10">
        <v>6.2633890884286003E-2</v>
      </c>
      <c r="G14" s="10">
        <v>5.508551762084174E-2</v>
      </c>
    </row>
    <row r="15" spans="1:9" x14ac:dyDescent="0.2">
      <c r="A15" s="10">
        <v>38</v>
      </c>
      <c r="B15" s="10">
        <v>0.17405094275705194</v>
      </c>
      <c r="C15" s="10">
        <v>0.17048140180543664</v>
      </c>
      <c r="D15" s="10">
        <v>0.26456438529339477</v>
      </c>
      <c r="E15" s="10">
        <v>0.2875245313663124</v>
      </c>
      <c r="F15" s="10">
        <v>5.3846692076989E-2</v>
      </c>
      <c r="G15" s="10">
        <v>4.7280310587706237E-2</v>
      </c>
    </row>
    <row r="16" spans="1:9" x14ac:dyDescent="0.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8.3266726846886741E-17</v>
      </c>
    </row>
    <row r="18" spans="1:7" x14ac:dyDescent="0.2">
      <c r="A18" s="10" t="s">
        <v>89</v>
      </c>
    </row>
    <row r="20" spans="1:7" x14ac:dyDescent="0.2">
      <c r="A20" s="10" t="s">
        <v>92</v>
      </c>
    </row>
    <row r="22" spans="1:7" x14ac:dyDescent="0.2">
      <c r="A22" s="10" t="s">
        <v>53</v>
      </c>
      <c r="B22" s="10" t="s">
        <v>54</v>
      </c>
    </row>
    <row r="23" spans="1:7" x14ac:dyDescent="0.2">
      <c r="A23" s="10" t="s">
        <v>56</v>
      </c>
      <c r="B23" s="10" t="s">
        <v>55</v>
      </c>
    </row>
    <row r="24" spans="1:7" x14ac:dyDescent="0.2">
      <c r="A24" s="10" t="s">
        <v>56</v>
      </c>
      <c r="B24" s="10" t="s">
        <v>57</v>
      </c>
      <c r="C24" s="10" t="s">
        <v>58</v>
      </c>
      <c r="D24" s="10" t="s">
        <v>59</v>
      </c>
      <c r="E24" s="10" t="s">
        <v>60</v>
      </c>
      <c r="F24" s="10" t="s">
        <v>61</v>
      </c>
      <c r="G24" s="10" t="s">
        <v>62</v>
      </c>
    </row>
    <row r="25" spans="1:7" x14ac:dyDescent="0.2">
      <c r="A25" s="14">
        <f t="shared" ref="A25:A35" si="0">LN(A5)</f>
        <v>7.0732697174597101</v>
      </c>
      <c r="B25" s="14">
        <f t="shared" ref="B25:B35" si="1">LN(-LN(1-B5))</f>
        <v>1.1650453986650642</v>
      </c>
      <c r="C25" s="14">
        <f t="shared" ref="C25:G25" si="2">LN(-LN(1-C5))</f>
        <v>1.1229269040653158</v>
      </c>
      <c r="D25" s="14"/>
      <c r="E25" s="14"/>
      <c r="F25" s="14">
        <f t="shared" si="2"/>
        <v>0.89889252120407648</v>
      </c>
      <c r="G25" s="14">
        <f t="shared" si="2"/>
        <v>0.85659793249050731</v>
      </c>
    </row>
    <row r="26" spans="1:7" x14ac:dyDescent="0.2">
      <c r="A26" s="14">
        <f t="shared" si="0"/>
        <v>6.3969296552161463</v>
      </c>
      <c r="B26" s="14">
        <f t="shared" si="1"/>
        <v>0.67119456736233496</v>
      </c>
      <c r="C26" s="14">
        <f t="shared" ref="C26:G35" si="3">LN(-LN(1-C6))</f>
        <v>0.63181907369140866</v>
      </c>
      <c r="D26" s="14">
        <f t="shared" si="3"/>
        <v>2.0452541791542975</v>
      </c>
      <c r="E26" s="14">
        <f t="shared" si="3"/>
        <v>2.0949359653489479</v>
      </c>
      <c r="F26" s="14">
        <f t="shared" si="3"/>
        <v>0.18826867917225498</v>
      </c>
      <c r="G26" s="14">
        <f t="shared" si="3"/>
        <v>0.10332405354358726</v>
      </c>
    </row>
    <row r="27" spans="1:7" x14ac:dyDescent="0.2">
      <c r="A27" s="14">
        <f t="shared" si="0"/>
        <v>6.0520891689244172</v>
      </c>
      <c r="B27" s="14">
        <f t="shared" si="1"/>
        <v>0.3658528213541431</v>
      </c>
      <c r="C27" s="14">
        <f t="shared" si="3"/>
        <v>0.32832556607503016</v>
      </c>
      <c r="D27" s="14">
        <f t="shared" si="3"/>
        <v>1.9457323453745328</v>
      </c>
      <c r="E27" s="14">
        <f t="shared" si="3"/>
        <v>1.9744881548151283</v>
      </c>
      <c r="F27" s="14">
        <f t="shared" si="3"/>
        <v>-0.36338261313712017</v>
      </c>
      <c r="G27" s="14">
        <f t="shared" si="3"/>
        <v>-0.53506699155794779</v>
      </c>
    </row>
    <row r="28" spans="1:7" x14ac:dyDescent="0.2">
      <c r="A28" s="14">
        <f t="shared" si="0"/>
        <v>5.7037824746562009</v>
      </c>
      <c r="B28" s="14">
        <f t="shared" si="1"/>
        <v>1.0258775390870262E-3</v>
      </c>
      <c r="C28" s="14">
        <f t="shared" si="3"/>
        <v>-3.783282256411738E-2</v>
      </c>
      <c r="D28" s="14">
        <f t="shared" si="3"/>
        <v>1.3877712687620176</v>
      </c>
      <c r="E28" s="14">
        <f t="shared" si="3"/>
        <v>1.3356567478596943</v>
      </c>
      <c r="F28" s="14">
        <f t="shared" si="3"/>
        <v>-1.1489715619614065</v>
      </c>
      <c r="G28" s="14">
        <f t="shared" si="3"/>
        <v>-1.4023883176023675</v>
      </c>
    </row>
    <row r="29" spans="1:7" x14ac:dyDescent="0.2">
      <c r="A29" s="14">
        <f t="shared" si="0"/>
        <v>5.3565862746720123</v>
      </c>
      <c r="B29" s="14">
        <f t="shared" si="1"/>
        <v>-0.34869015446030371</v>
      </c>
      <c r="C29" s="14">
        <f t="shared" si="3"/>
        <v>-0.38316416478836984</v>
      </c>
      <c r="D29" s="14">
        <f t="shared" si="3"/>
        <v>0.60220613326779537</v>
      </c>
      <c r="E29" s="14">
        <f t="shared" si="3"/>
        <v>0.59051820417936807</v>
      </c>
      <c r="F29" s="14">
        <f t="shared" si="3"/>
        <v>-1.7998045814006856</v>
      </c>
      <c r="G29" s="14">
        <f t="shared" si="3"/>
        <v>-2.0112130195735016</v>
      </c>
    </row>
    <row r="30" spans="1:7" x14ac:dyDescent="0.2">
      <c r="A30" s="14">
        <f t="shared" si="0"/>
        <v>5.1929568508902104</v>
      </c>
      <c r="B30" s="14">
        <f t="shared" si="1"/>
        <v>-0.47860835727408674</v>
      </c>
      <c r="C30" s="14">
        <f t="shared" si="3"/>
        <v>-0.51263406370779752</v>
      </c>
      <c r="D30" s="14">
        <f t="shared" si="3"/>
        <v>0.38709052509854019</v>
      </c>
      <c r="E30" s="14">
        <f t="shared" si="3"/>
        <v>0.41251781929152992</v>
      </c>
      <c r="F30" s="14">
        <f t="shared" si="3"/>
        <v>-1.943178309090138</v>
      </c>
      <c r="G30" s="14">
        <f t="shared" si="3"/>
        <v>-2.1493132250682336</v>
      </c>
    </row>
    <row r="31" spans="1:7" x14ac:dyDescent="0.2">
      <c r="A31" s="14">
        <f t="shared" si="0"/>
        <v>5.0106352940962555</v>
      </c>
      <c r="B31" s="14">
        <f t="shared" si="1"/>
        <v>-0.64306167156080418</v>
      </c>
      <c r="C31" s="14">
        <f t="shared" si="3"/>
        <v>-0.68006713075401182</v>
      </c>
      <c r="D31" s="14">
        <f t="shared" si="3"/>
        <v>0.10103443340733126</v>
      </c>
      <c r="E31" s="14">
        <f t="shared" si="3"/>
        <v>0.15934159559896638</v>
      </c>
      <c r="F31" s="14">
        <f t="shared" si="3"/>
        <v>-2.1129135231416747</v>
      </c>
      <c r="G31" s="14">
        <f t="shared" si="3"/>
        <v>-2.3055140902246487</v>
      </c>
    </row>
    <row r="32" spans="1:7" x14ac:dyDescent="0.2">
      <c r="A32" s="14">
        <f t="shared" si="0"/>
        <v>4.6634390941120669</v>
      </c>
      <c r="B32" s="14">
        <f t="shared" si="1"/>
        <v>-0.95565088249720964</v>
      </c>
      <c r="C32" s="14">
        <f t="shared" si="3"/>
        <v>-0.98232283811216359</v>
      </c>
      <c r="D32" s="14">
        <f t="shared" si="3"/>
        <v>-0.35044168940940501</v>
      </c>
      <c r="E32" s="14">
        <f t="shared" si="3"/>
        <v>-0.25632446365046718</v>
      </c>
      <c r="F32" s="14">
        <f t="shared" si="3"/>
        <v>-2.3609424870284235</v>
      </c>
      <c r="G32" s="14">
        <f t="shared" si="3"/>
        <v>-2.5245504925355968</v>
      </c>
    </row>
    <row r="33" spans="1:7" x14ac:dyDescent="0.2">
      <c r="A33" s="14">
        <f t="shared" si="0"/>
        <v>4.3174881135363101</v>
      </c>
      <c r="B33" s="14">
        <f t="shared" si="1"/>
        <v>-1.2081272373791565</v>
      </c>
      <c r="C33" s="14">
        <f t="shared" si="3"/>
        <v>-1.2387381316985928</v>
      </c>
      <c r="D33" s="14">
        <f t="shared" si="3"/>
        <v>-0.67675146474915238</v>
      </c>
      <c r="E33" s="14">
        <f t="shared" si="3"/>
        <v>-0.55328801593382915</v>
      </c>
      <c r="F33" s="14">
        <f t="shared" si="3"/>
        <v>-2.5349306386801045</v>
      </c>
      <c r="G33" s="14">
        <f t="shared" si="3"/>
        <v>-2.6817821884818556</v>
      </c>
    </row>
    <row r="34" spans="1:7" x14ac:dyDescent="0.2">
      <c r="A34" s="14">
        <f t="shared" si="0"/>
        <v>3.970291913552122</v>
      </c>
      <c r="B34" s="14">
        <f t="shared" si="1"/>
        <v>-1.4789622165876386</v>
      </c>
      <c r="C34" s="14">
        <f t="shared" si="3"/>
        <v>-1.5085950646159487</v>
      </c>
      <c r="D34" s="14">
        <f t="shared" si="3"/>
        <v>-0.99273586909504774</v>
      </c>
      <c r="E34" s="14">
        <f t="shared" si="3"/>
        <v>-0.87239836659029557</v>
      </c>
      <c r="F34" s="14">
        <f t="shared" si="3"/>
        <v>-2.7382823990959295</v>
      </c>
      <c r="G34" s="14">
        <f t="shared" si="3"/>
        <v>-2.8706717755118754</v>
      </c>
    </row>
    <row r="35" spans="1:7" x14ac:dyDescent="0.2">
      <c r="A35" s="14">
        <f t="shared" si="0"/>
        <v>3.6375861597263857</v>
      </c>
      <c r="B35" s="14">
        <f t="shared" si="1"/>
        <v>-1.6543192735711878</v>
      </c>
      <c r="C35" s="14">
        <f t="shared" si="3"/>
        <v>-1.6771294062605204</v>
      </c>
      <c r="D35" s="14">
        <f t="shared" si="3"/>
        <v>-1.1799559248359557</v>
      </c>
      <c r="E35" s="14">
        <f t="shared" si="3"/>
        <v>-1.0817262710757594</v>
      </c>
      <c r="F35" s="14">
        <f t="shared" si="3"/>
        <v>-2.8940666245031386</v>
      </c>
      <c r="G35" s="14">
        <f t="shared" si="3"/>
        <v>-3.0275418042017113</v>
      </c>
    </row>
    <row r="37" spans="1:7" x14ac:dyDescent="0.2">
      <c r="A37" s="10" t="s">
        <v>91</v>
      </c>
    </row>
    <row r="38" spans="1:7" x14ac:dyDescent="0.2">
      <c r="A38" s="10" t="s">
        <v>53</v>
      </c>
      <c r="B38" s="10" t="s">
        <v>54</v>
      </c>
    </row>
    <row r="39" spans="1:7" x14ac:dyDescent="0.2">
      <c r="A39" s="10" t="s">
        <v>56</v>
      </c>
      <c r="B39" s="10" t="s">
        <v>63</v>
      </c>
      <c r="C39" s="10" t="s">
        <v>94</v>
      </c>
      <c r="D39" s="10" t="s">
        <v>64</v>
      </c>
      <c r="E39" s="10" t="s">
        <v>65</v>
      </c>
      <c r="F39" s="10" t="s">
        <v>67</v>
      </c>
      <c r="G39" s="10" t="s">
        <v>66</v>
      </c>
    </row>
    <row r="40" spans="1:7" x14ac:dyDescent="0.2">
      <c r="A40" s="14">
        <f>LN(A5)</f>
        <v>7.0732697174597101</v>
      </c>
      <c r="B40" s="14">
        <f>LN(B5)</f>
        <v>-4.1359212115162573E-2</v>
      </c>
      <c r="C40" s="14">
        <f t="shared" ref="C40:G40" si="4">LN(C5)</f>
        <v>-4.7346710881388372E-2</v>
      </c>
      <c r="D40" s="14">
        <f t="shared" si="4"/>
        <v>0</v>
      </c>
      <c r="E40" s="14">
        <f t="shared" si="4"/>
        <v>0</v>
      </c>
      <c r="F40" s="14">
        <f t="shared" si="4"/>
        <v>-8.9598576529962615E-2</v>
      </c>
      <c r="G40" s="14">
        <f t="shared" si="4"/>
        <v>-9.9688546378988302E-2</v>
      </c>
    </row>
    <row r="41" spans="1:7" x14ac:dyDescent="0.2">
      <c r="A41" s="14">
        <f t="shared" ref="A41:G41" si="5">LN(A6)</f>
        <v>6.3969296552161463</v>
      </c>
      <c r="B41" s="14">
        <f t="shared" si="5"/>
        <v>-0.15238450942959775</v>
      </c>
      <c r="C41" s="14">
        <f t="shared" si="5"/>
        <v>-0.16538555299287053</v>
      </c>
      <c r="D41" s="14">
        <f t="shared" si="5"/>
        <v>-4.3904709924375137E-4</v>
      </c>
      <c r="E41" s="14">
        <f t="shared" si="5"/>
        <v>-2.9611205096292362E-4</v>
      </c>
      <c r="F41" s="14">
        <f t="shared" si="5"/>
        <v>-0.35531304080672899</v>
      </c>
      <c r="G41" s="14">
        <f t="shared" si="5"/>
        <v>-0.40038495631139431</v>
      </c>
    </row>
    <row r="42" spans="1:7" x14ac:dyDescent="0.2">
      <c r="A42" s="14">
        <f t="shared" ref="A42:G42" si="6">LN(A7)</f>
        <v>6.0520891689244172</v>
      </c>
      <c r="B42" s="14">
        <f t="shared" si="6"/>
        <v>-0.26986199135631972</v>
      </c>
      <c r="C42" s="14">
        <f t="shared" si="6"/>
        <v>-0.28690108390489177</v>
      </c>
      <c r="D42" s="14">
        <f t="shared" si="6"/>
        <v>-9.1343457728303525E-4</v>
      </c>
      <c r="E42" s="14">
        <f t="shared" si="6"/>
        <v>-7.4467728452300987E-4</v>
      </c>
      <c r="F42" s="14">
        <f t="shared" si="6"/>
        <v>-0.69097872962025697</v>
      </c>
      <c r="G42" s="14">
        <f t="shared" si="6"/>
        <v>-0.8136325335562572</v>
      </c>
    </row>
    <row r="43" spans="1:7" x14ac:dyDescent="0.2">
      <c r="A43" s="14">
        <f t="shared" ref="A43:G43" si="7">LN(A8)</f>
        <v>5.7037824746562009</v>
      </c>
      <c r="B43" s="14">
        <f t="shared" si="7"/>
        <v>-0.45807828681550233</v>
      </c>
      <c r="C43" s="14">
        <f t="shared" si="7"/>
        <v>-0.48093365775391478</v>
      </c>
      <c r="D43" s="14">
        <f t="shared" si="7"/>
        <v>-1.8375476058952671E-2</v>
      </c>
      <c r="E43" s="14">
        <f t="shared" si="7"/>
        <v>-2.2567832893256704E-2</v>
      </c>
      <c r="F43" s="14">
        <f t="shared" si="7"/>
        <v>-1.3032702969186989</v>
      </c>
      <c r="G43" s="14">
        <f t="shared" si="7"/>
        <v>-1.5228722669050387</v>
      </c>
    </row>
    <row r="44" spans="1:7" x14ac:dyDescent="0.2">
      <c r="A44" s="14">
        <f t="shared" ref="A44:G44" si="8">LN(A9)</f>
        <v>5.3565862746720123</v>
      </c>
      <c r="B44" s="14">
        <f t="shared" si="8"/>
        <v>-0.68083608821607855</v>
      </c>
      <c r="C44" s="14">
        <f t="shared" si="8"/>
        <v>-0.70472591632669346</v>
      </c>
      <c r="D44" s="14">
        <f t="shared" si="8"/>
        <v>-0.175584460800113</v>
      </c>
      <c r="E44" s="14">
        <f t="shared" si="8"/>
        <v>-0.1797094202008091</v>
      </c>
      <c r="F44" s="14">
        <f t="shared" si="8"/>
        <v>-1.8813315041638019</v>
      </c>
      <c r="G44" s="14">
        <f t="shared" si="8"/>
        <v>-2.0773800244426845</v>
      </c>
    </row>
    <row r="45" spans="1:7" x14ac:dyDescent="0.2">
      <c r="A45" s="14">
        <f t="shared" ref="A45:G45" si="9">LN(A10)</f>
        <v>5.1929568508902104</v>
      </c>
      <c r="B45" s="14">
        <f t="shared" si="9"/>
        <v>-0.77248345894052861</v>
      </c>
      <c r="C45" s="14">
        <f t="shared" si="9"/>
        <v>-0.79719060018675103</v>
      </c>
      <c r="D45" s="14">
        <f t="shared" si="9"/>
        <v>-0.26046628799606208</v>
      </c>
      <c r="E45" s="14">
        <f t="shared" si="9"/>
        <v>-0.24945395139711568</v>
      </c>
      <c r="F45" s="14">
        <f t="shared" si="9"/>
        <v>-2.0139474260409549</v>
      </c>
      <c r="G45" s="14">
        <f t="shared" si="9"/>
        <v>-2.2070292472761772</v>
      </c>
    </row>
    <row r="46" spans="1:7" x14ac:dyDescent="0.2">
      <c r="A46" s="14">
        <f t="shared" ref="A46:G46" si="10">LN(A11)</f>
        <v>5.0106352940962555</v>
      </c>
      <c r="B46" s="14">
        <f t="shared" si="10"/>
        <v>-0.89441415337413244</v>
      </c>
      <c r="C46" s="14">
        <f t="shared" si="10"/>
        <v>-0.92268863373639531</v>
      </c>
      <c r="D46" s="14">
        <f t="shared" si="10"/>
        <v>-0.40163601903649176</v>
      </c>
      <c r="E46" s="14">
        <f t="shared" si="10"/>
        <v>-0.37036562093123726</v>
      </c>
      <c r="F46" s="14">
        <f t="shared" si="10"/>
        <v>-2.1727473375532282</v>
      </c>
      <c r="G46" s="14">
        <f t="shared" si="10"/>
        <v>-2.3549536559709794</v>
      </c>
    </row>
    <row r="47" spans="1:7" x14ac:dyDescent="0.2">
      <c r="A47" s="14">
        <f t="shared" ref="A47:G47" si="11">LN(A12)</f>
        <v>4.6634390941120669</v>
      </c>
      <c r="B47" s="14">
        <f t="shared" si="11"/>
        <v>-1.1417773485991776</v>
      </c>
      <c r="C47" s="14">
        <f t="shared" si="11"/>
        <v>-1.1637079121776632</v>
      </c>
      <c r="D47" s="14">
        <f t="shared" si="11"/>
        <v>-0.6820421635180931</v>
      </c>
      <c r="E47" s="14">
        <f t="shared" si="11"/>
        <v>-0.61843879317146588</v>
      </c>
      <c r="F47" s="14">
        <f t="shared" si="11"/>
        <v>-2.40773738593075</v>
      </c>
      <c r="G47" s="14">
        <f t="shared" si="11"/>
        <v>-2.5643303649110405</v>
      </c>
    </row>
    <row r="48" spans="1:7" x14ac:dyDescent="0.2">
      <c r="A48" s="14">
        <f t="shared" ref="A48:G48" si="12">LN(A13)</f>
        <v>4.3174881135363101</v>
      </c>
      <c r="B48" s="14">
        <f t="shared" si="12"/>
        <v>-1.3537891564762543</v>
      </c>
      <c r="C48" s="14">
        <f t="shared" si="12"/>
        <v>-1.380117264145202</v>
      </c>
      <c r="D48" s="14">
        <f t="shared" si="12"/>
        <v>-0.92014335210793097</v>
      </c>
      <c r="E48" s="14">
        <f t="shared" si="12"/>
        <v>-0.82707502063378324</v>
      </c>
      <c r="F48" s="14">
        <f t="shared" si="12"/>
        <v>-2.5743024571419539</v>
      </c>
      <c r="G48" s="14">
        <f t="shared" si="12"/>
        <v>-2.7158075571831897</v>
      </c>
    </row>
    <row r="49" spans="1:9" x14ac:dyDescent="0.2">
      <c r="A49" s="14">
        <f t="shared" ref="A49:G49" si="13">LN(A14)</f>
        <v>3.970291913552122</v>
      </c>
      <c r="B49" s="14">
        <f t="shared" si="13"/>
        <v>-1.59073656926518</v>
      </c>
      <c r="C49" s="14">
        <f t="shared" si="13"/>
        <v>-1.6171670700448588</v>
      </c>
      <c r="D49" s="14">
        <f t="shared" si="13"/>
        <v>-1.1723016569810374</v>
      </c>
      <c r="E49" s="14">
        <f t="shared" si="13"/>
        <v>-1.0741045552712674</v>
      </c>
      <c r="F49" s="14">
        <f t="shared" si="13"/>
        <v>-2.7704487594457645</v>
      </c>
      <c r="G49" s="14">
        <f t="shared" si="13"/>
        <v>-2.898868435468501</v>
      </c>
    </row>
    <row r="50" spans="1:9" x14ac:dyDescent="0.2">
      <c r="A50" s="14">
        <f t="shared" ref="A50:G50" si="14">LN(A15)</f>
        <v>3.6375861597263857</v>
      </c>
      <c r="B50" s="14">
        <f t="shared" si="14"/>
        <v>-1.7484072481518729</v>
      </c>
      <c r="C50" s="14">
        <f t="shared" si="14"/>
        <v>-1.7691290685282761</v>
      </c>
      <c r="D50" s="14">
        <f t="shared" si="14"/>
        <v>-1.329670634646934</v>
      </c>
      <c r="E50" s="14">
        <f t="shared" si="14"/>
        <v>-1.2464470958933085</v>
      </c>
      <c r="F50" s="14">
        <f t="shared" si="14"/>
        <v>-2.9216143057347161</v>
      </c>
      <c r="G50" s="14">
        <f t="shared" si="14"/>
        <v>-3.0516613367919487</v>
      </c>
    </row>
    <row r="52" spans="1:9" x14ac:dyDescent="0.2">
      <c r="B52" s="10" t="s">
        <v>70</v>
      </c>
      <c r="C52" s="10" t="s">
        <v>71</v>
      </c>
      <c r="D52" s="10" t="s">
        <v>56</v>
      </c>
    </row>
    <row r="53" spans="1:9" x14ac:dyDescent="0.2">
      <c r="A53" s="10" t="s">
        <v>69</v>
      </c>
      <c r="B53" s="10">
        <v>13</v>
      </c>
      <c r="C53" s="10">
        <v>230</v>
      </c>
      <c r="D53" s="10">
        <f>LN(C53)</f>
        <v>5.4380793089231956</v>
      </c>
    </row>
    <row r="54" spans="1:9" x14ac:dyDescent="0.2">
      <c r="B54" s="10">
        <v>14</v>
      </c>
      <c r="C54" s="10">
        <v>250</v>
      </c>
      <c r="D54" s="10">
        <f>LN(C54)</f>
        <v>5.521460917862246</v>
      </c>
    </row>
    <row r="55" spans="1:9" x14ac:dyDescent="0.2">
      <c r="A55" s="10" t="s">
        <v>68</v>
      </c>
    </row>
    <row r="56" spans="1:9" x14ac:dyDescent="0.2">
      <c r="A56" s="10" t="s">
        <v>73</v>
      </c>
    </row>
    <row r="57" spans="1:9" x14ac:dyDescent="0.2">
      <c r="B57" s="10" t="str">
        <f>B24</f>
        <v>ln(-ln(F13))</v>
      </c>
      <c r="C57" s="10" t="str">
        <f>C24</f>
        <v>ln(-ln(F14))</v>
      </c>
      <c r="D57" s="10" t="str">
        <f t="shared" ref="D57:G57" si="15">D24</f>
        <v>ln(-ln(US13))</v>
      </c>
      <c r="E57" s="10" t="str">
        <f t="shared" si="15"/>
        <v>ln(-ln(US14))</v>
      </c>
      <c r="F57" s="10" t="str">
        <f t="shared" si="15"/>
        <v>ln(-ln(OS13))</v>
      </c>
      <c r="G57" s="10" t="str">
        <f t="shared" si="15"/>
        <v>ln(-ln(OS14))</v>
      </c>
    </row>
    <row r="58" spans="1:9" x14ac:dyDescent="0.2">
      <c r="A58" s="10" t="s">
        <v>83</v>
      </c>
      <c r="B58" s="15" cm="1">
        <f t="array" ref="B58">TREND(B25:B35,$A$25:$A$35,$D$53,TRUE)</f>
        <v>-0.22459716049431755</v>
      </c>
      <c r="C58" s="15" cm="1">
        <f t="array" ref="C58">TREND(C25:C35,$A$25:$A$35,$D$53,TRUE)</f>
        <v>-0.2596553271286659</v>
      </c>
      <c r="D58" s="15" cm="1">
        <f t="array" ref="D58">TREND(D26:D35,$A$26:$A$35,$D$53,TRUE)</f>
        <v>0.85245847076002512</v>
      </c>
      <c r="E58" s="15" cm="1">
        <f t="array" ref="E58">TREND(E26:E35,$A$26:$A$35,$D$53,TRUE)</f>
        <v>0.88748268790325824</v>
      </c>
      <c r="F58" s="15" cm="1">
        <f t="array" ref="F58">TREND(F25:F35,$A$25:$A$35,$D$53,TRUE)</f>
        <v>-1.2693183147781824</v>
      </c>
      <c r="G58" s="15" cm="1">
        <f t="array" ref="G58">TREND(G25:G35,$A$25:$A$35,$D$53,TRUE)</f>
        <v>-1.4240316523286776</v>
      </c>
      <c r="I58" s="16" t="s">
        <v>81</v>
      </c>
    </row>
    <row r="59" spans="1:9" x14ac:dyDescent="0.2">
      <c r="B59" s="10" t="str">
        <f>B39</f>
        <v>ln(F13)</v>
      </c>
      <c r="C59" s="10" t="str">
        <f t="shared" ref="C59:G59" si="16">C39</f>
        <v>ln(F14)</v>
      </c>
      <c r="D59" s="10" t="str">
        <f t="shared" si="16"/>
        <v>ln(US13)</v>
      </c>
      <c r="E59" s="10" t="str">
        <f t="shared" si="16"/>
        <v>ln(US14)</v>
      </c>
      <c r="F59" s="10" t="str">
        <f t="shared" si="16"/>
        <v>ln(OS13)</v>
      </c>
      <c r="G59" s="10" t="str">
        <f t="shared" si="16"/>
        <v>ln(OS14)</v>
      </c>
    </row>
    <row r="60" spans="1:9" x14ac:dyDescent="0.2">
      <c r="A60" s="10" t="s">
        <v>84</v>
      </c>
      <c r="B60" s="15" cm="1">
        <f t="array" ref="B60">TREND(B40:B50,$A$40:$A$50,$D$53,TRUE)</f>
        <v>-0.70670704304155274</v>
      </c>
      <c r="C60" s="15" cm="1">
        <f t="array" ref="C60">TREND(C40:C50,$A$40:$A$50,$D$53,TRUE)</f>
        <v>-0.72666096729493868</v>
      </c>
      <c r="D60" s="15" cm="1">
        <f t="array" ref="D60">TREND(D40:D50,$A$40:$A$50,$D$53,TRUE)</f>
        <v>-0.35378060458660787</v>
      </c>
      <c r="E60" s="15" cm="1">
        <f t="array" ref="E60">TREND(E40:E50,$A$40:$A$50,$D$53,TRUE)</f>
        <v>-0.32763263910081397</v>
      </c>
      <c r="F60" s="15" cm="1">
        <f t="array" ref="F60">TREND(F40:F50,$A$40:$A$50,$D$53,TRUE)</f>
        <v>-1.5390826284111938</v>
      </c>
      <c r="G60" s="15" cm="1">
        <f t="array" ref="G60">TREND(G40:G50,$A$40:$A$50,$D$53,TRUE)</f>
        <v>-1.6714572308916278</v>
      </c>
    </row>
    <row r="62" spans="1:9" x14ac:dyDescent="0.2">
      <c r="A62" s="10" t="s">
        <v>72</v>
      </c>
    </row>
    <row r="63" spans="1:9" x14ac:dyDescent="0.2">
      <c r="B63" s="10" t="str">
        <f>B4</f>
        <v>F13mean</v>
      </c>
      <c r="C63" s="10" t="str">
        <f t="shared" ref="C63:G63" si="17">C4</f>
        <v>F14mean</v>
      </c>
      <c r="D63" s="10" t="str">
        <f t="shared" si="17"/>
        <v>US13mean</v>
      </c>
      <c r="E63" s="10" t="str">
        <f t="shared" si="17"/>
        <v>US14mean</v>
      </c>
      <c r="F63" s="10" t="str">
        <f t="shared" si="17"/>
        <v>OS13mean</v>
      </c>
      <c r="G63" s="10" t="str">
        <f t="shared" si="17"/>
        <v>OS14mean</v>
      </c>
    </row>
    <row r="64" spans="1:9" x14ac:dyDescent="0.2">
      <c r="A64" s="10" t="s">
        <v>83</v>
      </c>
      <c r="B64" s="15">
        <f>1-EXP(-EXP(B58))</f>
        <v>0.55014859301067576</v>
      </c>
      <c r="C64" s="15">
        <f t="shared" ref="C64:G64" si="18">1-EXP(-EXP(C58))</f>
        <v>0.537596499872663</v>
      </c>
      <c r="D64" s="15">
        <f t="shared" si="18"/>
        <v>0.90419169259164678</v>
      </c>
      <c r="E64" s="15">
        <f t="shared" si="18"/>
        <v>0.91187573682589407</v>
      </c>
      <c r="F64" s="15">
        <f t="shared" si="18"/>
        <v>0.24498912495979175</v>
      </c>
      <c r="G64" s="15">
        <f t="shared" si="18"/>
        <v>0.21395518514008582</v>
      </c>
      <c r="I64" s="16" t="s">
        <v>77</v>
      </c>
    </row>
    <row r="65" spans="1:9" x14ac:dyDescent="0.2">
      <c r="A65" s="10" t="s">
        <v>84</v>
      </c>
      <c r="B65" s="15">
        <f>EXP(B60)</f>
        <v>0.49326582915840994</v>
      </c>
      <c r="C65" s="15">
        <f t="shared" ref="C65:G65" si="19">EXP(C60)</f>
        <v>0.48352078939676169</v>
      </c>
      <c r="D65" s="15">
        <f t="shared" si="19"/>
        <v>0.70202897239738871</v>
      </c>
      <c r="E65" s="15">
        <f t="shared" si="19"/>
        <v>0.72062770152585975</v>
      </c>
      <c r="F65" s="15">
        <f t="shared" si="19"/>
        <v>0.21457785879461475</v>
      </c>
      <c r="G65" s="15">
        <f t="shared" si="19"/>
        <v>0.18797294597576841</v>
      </c>
    </row>
    <row r="66" spans="1:9" x14ac:dyDescent="0.2">
      <c r="B66" s="15"/>
      <c r="C66" s="15"/>
      <c r="D66" s="15"/>
      <c r="E66" s="15"/>
      <c r="F66" s="15"/>
      <c r="G66" s="15"/>
    </row>
    <row r="67" spans="1:9" x14ac:dyDescent="0.2">
      <c r="A67" s="10" t="s">
        <v>79</v>
      </c>
    </row>
    <row r="68" spans="1:9" x14ac:dyDescent="0.2">
      <c r="A68" s="10" t="s">
        <v>83</v>
      </c>
      <c r="B68" s="14">
        <f>RSQ(B25:B35,$A$25:$A$35)</f>
        <v>0.99565330738474611</v>
      </c>
      <c r="C68" s="14">
        <f t="shared" ref="C68:G68" si="20">RSQ(C25:C35,$A$25:$A$35)</f>
        <v>0.99550357038380755</v>
      </c>
      <c r="D68" s="14">
        <f t="shared" si="20"/>
        <v>0.97171985256138793</v>
      </c>
      <c r="E68" s="14">
        <f t="shared" si="20"/>
        <v>0.9706706656273919</v>
      </c>
      <c r="F68" s="14">
        <f t="shared" si="20"/>
        <v>0.93507730432672864</v>
      </c>
      <c r="G68" s="14">
        <f t="shared" si="20"/>
        <v>0.91858107270883382</v>
      </c>
      <c r="I68" s="10" t="s">
        <v>78</v>
      </c>
    </row>
    <row r="69" spans="1:9" x14ac:dyDescent="0.2">
      <c r="A69" s="10" t="s">
        <v>84</v>
      </c>
      <c r="B69" s="14">
        <f>RSQ(B40:B50,$A$40:$A$50)</f>
        <v>0.97109405973986929</v>
      </c>
      <c r="C69" s="14">
        <f t="shared" ref="C69:G69" si="21">RSQ(C40:C50,$A$40:$A$50)</f>
        <v>0.97325306787811472</v>
      </c>
      <c r="D69" s="14">
        <f t="shared" si="21"/>
        <v>0.85140492307840643</v>
      </c>
      <c r="E69" s="14">
        <f t="shared" si="21"/>
        <v>0.85481275886936769</v>
      </c>
      <c r="F69" s="14">
        <f t="shared" si="21"/>
        <v>0.95117257417738443</v>
      </c>
      <c r="G69" s="14">
        <f t="shared" si="21"/>
        <v>0.93807520284300139</v>
      </c>
      <c r="I69" s="16" t="s">
        <v>80</v>
      </c>
    </row>
    <row r="70" spans="1:9" x14ac:dyDescent="0.2">
      <c r="B70" s="14"/>
      <c r="C70" s="14"/>
      <c r="D70" s="14"/>
      <c r="E70" s="14"/>
      <c r="F70" s="14"/>
      <c r="G70" s="14"/>
      <c r="I70" s="16"/>
    </row>
    <row r="71" spans="1:9" x14ac:dyDescent="0.2">
      <c r="A71" s="18" t="s">
        <v>85</v>
      </c>
      <c r="B71" s="19">
        <f>MAX(B68:B69)</f>
        <v>0.99565330738474611</v>
      </c>
      <c r="C71" s="19">
        <f t="shared" ref="C71:G71" si="22">MAX(C68:C69)</f>
        <v>0.99550357038380755</v>
      </c>
      <c r="D71" s="19">
        <f t="shared" si="22"/>
        <v>0.97171985256138793</v>
      </c>
      <c r="E71" s="19">
        <f t="shared" si="22"/>
        <v>0.9706706656273919</v>
      </c>
      <c r="F71" s="19">
        <f t="shared" si="22"/>
        <v>0.95117257417738443</v>
      </c>
      <c r="G71" s="19">
        <f t="shared" si="22"/>
        <v>0.93807520284300139</v>
      </c>
    </row>
    <row r="72" spans="1:9" x14ac:dyDescent="0.2">
      <c r="A72" s="10" t="s">
        <v>82</v>
      </c>
      <c r="B72" s="17" t="str">
        <f>IF(B71=B68,$A$68,$A$69)</f>
        <v>RR model</v>
      </c>
      <c r="C72" s="17" t="str">
        <f t="shared" ref="C72:G72" si="23">IF(C71=C68,$A$68,$A$69)</f>
        <v>RR model</v>
      </c>
      <c r="D72" s="17" t="str">
        <f t="shared" si="23"/>
        <v>RR model</v>
      </c>
      <c r="E72" s="17" t="str">
        <f t="shared" si="23"/>
        <v>RR model</v>
      </c>
      <c r="F72" s="17" t="str">
        <f t="shared" si="23"/>
        <v>GGS model</v>
      </c>
      <c r="G72" s="17" t="str">
        <f t="shared" si="23"/>
        <v>GGS model</v>
      </c>
    </row>
    <row r="73" spans="1:9" ht="13.5" x14ac:dyDescent="0.25">
      <c r="A73" s="10" t="s">
        <v>115</v>
      </c>
      <c r="B73" s="14">
        <f>IF(B72=$A$64,B64,B65)</f>
        <v>0.55014859301067576</v>
      </c>
      <c r="C73" s="14">
        <f t="shared" ref="C73:G73" si="24">IF(C72=$A$64,C64,C65)</f>
        <v>0.537596499872663</v>
      </c>
      <c r="D73" s="14">
        <f t="shared" si="24"/>
        <v>0.90419169259164678</v>
      </c>
      <c r="E73" s="14">
        <f t="shared" si="24"/>
        <v>0.91187573682589407</v>
      </c>
      <c r="F73" s="14">
        <f t="shared" si="24"/>
        <v>0.21457785879461475</v>
      </c>
      <c r="G73" s="14">
        <f t="shared" si="24"/>
        <v>0.18797294597576841</v>
      </c>
    </row>
    <row r="75" spans="1:9" x14ac:dyDescent="0.2">
      <c r="A75" s="10" t="s">
        <v>93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1A0B-68E7-40F6-A3A6-4CCE46DD5E63}">
  <dimension ref="A1:G20"/>
  <sheetViews>
    <sheetView tabSelected="1" zoomScaleNormal="100" workbookViewId="0">
      <selection activeCell="A8" sqref="A8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114</v>
      </c>
    </row>
    <row r="4" spans="1:7" x14ac:dyDescent="0.25">
      <c r="B4" t="s">
        <v>32</v>
      </c>
      <c r="C4" t="s">
        <v>35</v>
      </c>
      <c r="D4" t="s">
        <v>33</v>
      </c>
      <c r="E4" t="s">
        <v>34</v>
      </c>
      <c r="F4" t="s">
        <v>36</v>
      </c>
      <c r="G4" t="s">
        <v>37</v>
      </c>
    </row>
    <row r="5" spans="1:7" x14ac:dyDescent="0.25">
      <c r="A5" t="s">
        <v>85</v>
      </c>
      <c r="B5" s="7">
        <v>0.99565330738474611</v>
      </c>
      <c r="C5" s="7">
        <v>0.99550357038380755</v>
      </c>
      <c r="D5" s="7">
        <v>0.97171985256138793</v>
      </c>
      <c r="E5" s="7">
        <v>0.9706706656273919</v>
      </c>
      <c r="F5" s="7">
        <v>0.95117257417738443</v>
      </c>
      <c r="G5" s="7">
        <v>0.93807520284300139</v>
      </c>
    </row>
    <row r="6" spans="1:7" x14ac:dyDescent="0.25">
      <c r="A6" t="s">
        <v>82</v>
      </c>
      <c r="B6" t="s">
        <v>83</v>
      </c>
      <c r="C6" t="s">
        <v>83</v>
      </c>
      <c r="D6" t="s">
        <v>83</v>
      </c>
      <c r="E6" t="s">
        <v>83</v>
      </c>
      <c r="F6" t="s">
        <v>84</v>
      </c>
      <c r="G6" t="s">
        <v>84</v>
      </c>
    </row>
    <row r="7" spans="1:7" x14ac:dyDescent="0.25">
      <c r="A7" t="s">
        <v>116</v>
      </c>
      <c r="B7" s="7">
        <v>0.55014859301067576</v>
      </c>
      <c r="C7" s="7">
        <v>0.537596499872663</v>
      </c>
      <c r="D7" s="7">
        <v>0.90419169259164678</v>
      </c>
      <c r="E7" s="7">
        <v>0.91187573682589407</v>
      </c>
      <c r="F7" s="7">
        <v>0.21457785879461475</v>
      </c>
      <c r="G7" s="7">
        <v>0.18797294597576841</v>
      </c>
    </row>
    <row r="8" spans="1:7" x14ac:dyDescent="0.25">
      <c r="B8" s="7"/>
      <c r="C8" s="7"/>
      <c r="D8" s="7"/>
      <c r="E8" s="7"/>
      <c r="F8" s="7"/>
      <c r="G8" s="7"/>
    </row>
    <row r="9" spans="1:7" x14ac:dyDescent="0.25">
      <c r="A9" t="s">
        <v>70</v>
      </c>
      <c r="B9">
        <v>13</v>
      </c>
      <c r="C9">
        <v>14</v>
      </c>
    </row>
    <row r="10" spans="1:7" x14ac:dyDescent="0.25">
      <c r="A10" t="s">
        <v>95</v>
      </c>
      <c r="B10" s="7">
        <f>1-B7</f>
        <v>0.44985140698932424</v>
      </c>
      <c r="C10" s="7">
        <f>1-C7</f>
        <v>0.462403500127337</v>
      </c>
      <c r="F10" t="s">
        <v>96</v>
      </c>
    </row>
    <row r="11" spans="1:7" x14ac:dyDescent="0.25">
      <c r="A11" t="s">
        <v>97</v>
      </c>
      <c r="B11" s="7">
        <f>B7</f>
        <v>0.55014859301067576</v>
      </c>
      <c r="C11" s="7">
        <f>C7</f>
        <v>0.537596499872663</v>
      </c>
      <c r="F11" t="s">
        <v>98</v>
      </c>
    </row>
    <row r="12" spans="1:7" x14ac:dyDescent="0.25">
      <c r="A12" t="s">
        <v>99</v>
      </c>
      <c r="B12" s="7">
        <f>1-F7</f>
        <v>0.78542214120538523</v>
      </c>
      <c r="C12" s="7">
        <f>1-G7</f>
        <v>0.81202705402423159</v>
      </c>
      <c r="F12" t="s">
        <v>100</v>
      </c>
    </row>
    <row r="13" spans="1:7" x14ac:dyDescent="0.25">
      <c r="A13" t="s">
        <v>101</v>
      </c>
      <c r="B13" s="7">
        <f>D7</f>
        <v>0.90419169259164678</v>
      </c>
      <c r="C13" s="7">
        <f>E7</f>
        <v>0.91187573682589407</v>
      </c>
      <c r="F13" t="s">
        <v>102</v>
      </c>
    </row>
    <row r="15" spans="1:7" x14ac:dyDescent="0.25">
      <c r="A15" t="s">
        <v>108</v>
      </c>
      <c r="B15" s="20">
        <f>(B12-B10)/(B12+B13-1)</f>
        <v>0.48660673230465767</v>
      </c>
      <c r="C15" s="20">
        <f>(C12-C10)/(C12+C13-1)</f>
        <v>0.48297030805242391</v>
      </c>
      <c r="F15" t="s">
        <v>103</v>
      </c>
    </row>
    <row r="16" spans="1:7" x14ac:dyDescent="0.25">
      <c r="A16" t="s">
        <v>109</v>
      </c>
      <c r="B16" s="20">
        <f>1-B15</f>
        <v>0.51339326769534233</v>
      </c>
      <c r="C16" s="20">
        <f>1-C15</f>
        <v>0.51702969194757609</v>
      </c>
      <c r="F16" t="s">
        <v>104</v>
      </c>
    </row>
    <row r="17" spans="1:7" x14ac:dyDescent="0.25">
      <c r="A17" t="s">
        <v>110</v>
      </c>
      <c r="B17" s="20">
        <f>B15*B13/B11</f>
        <v>0.79975804809610918</v>
      </c>
      <c r="C17" s="20">
        <f>C15*C13/C11</f>
        <v>0.819218327546124</v>
      </c>
      <c r="F17" t="s">
        <v>105</v>
      </c>
    </row>
    <row r="18" spans="1:7" x14ac:dyDescent="0.25">
      <c r="A18" t="s">
        <v>111</v>
      </c>
      <c r="B18" s="20">
        <f>B16*B12/B10</f>
        <v>0.89636362880882281</v>
      </c>
      <c r="C18" s="20">
        <f>C16*C12/C10</f>
        <v>0.90795614107512113</v>
      </c>
      <c r="F18" t="s">
        <v>106</v>
      </c>
    </row>
    <row r="19" spans="1:7" x14ac:dyDescent="0.25">
      <c r="A19" t="s">
        <v>112</v>
      </c>
      <c r="B19" s="21">
        <f>B15*B13+B16*B12/100</f>
        <v>0.44401806930497584</v>
      </c>
      <c r="C19" s="21">
        <f>C15*C13+C16*C12/100</f>
        <v>0.44460732649628554</v>
      </c>
      <c r="D19" s="13"/>
      <c r="E19" s="13"/>
      <c r="F19" s="13" t="s">
        <v>107</v>
      </c>
      <c r="G19" s="13"/>
    </row>
    <row r="20" spans="1:7" x14ac:dyDescent="0.25">
      <c r="A2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074D-16EA-4E4F-A520-DD3B2D2A02C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8904-43F8-4D30-9B56-34C805AE1767}">
  <sheetPr codeName="Sheet5"/>
  <dimension ref="A1:A11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41</v>
      </c>
    </row>
    <row r="3" spans="1:1" x14ac:dyDescent="0.25">
      <c r="A3" s="9" t="s">
        <v>42</v>
      </c>
    </row>
    <row r="4" spans="1:1" x14ac:dyDescent="0.25">
      <c r="A4" s="13" t="s">
        <v>48</v>
      </c>
    </row>
    <row r="5" spans="1:1" x14ac:dyDescent="0.25">
      <c r="A5" s="11" t="s">
        <v>49</v>
      </c>
    </row>
    <row r="6" spans="1:1" x14ac:dyDescent="0.25">
      <c r="A6" s="12" t="s">
        <v>43</v>
      </c>
    </row>
    <row r="7" spans="1:1" x14ac:dyDescent="0.25">
      <c r="A7" s="12" t="s">
        <v>44</v>
      </c>
    </row>
    <row r="8" spans="1:1" x14ac:dyDescent="0.25">
      <c r="A8" s="12" t="s">
        <v>45</v>
      </c>
    </row>
    <row r="9" spans="1:1" x14ac:dyDescent="0.25">
      <c r="A9" s="12"/>
    </row>
    <row r="10" spans="1:1" x14ac:dyDescent="0.25">
      <c r="A10" s="12" t="s">
        <v>46</v>
      </c>
    </row>
    <row r="11" spans="1:1" x14ac:dyDescent="0.25">
      <c r="A11" s="12" t="s">
        <v>47</v>
      </c>
    </row>
  </sheetData>
  <hyperlinks>
    <hyperlink ref="A3" r:id="rId1" xr:uid="{7C7807F7-CEE0-4F74-93CB-4F37BFF06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StreamMeans</vt:lpstr>
      <vt:lpstr>MeansDistributions</vt:lpstr>
      <vt:lpstr>Moddels&amp;Predictions</vt:lpstr>
      <vt:lpstr>Efficiencies</vt:lpstr>
      <vt:lpstr>Sheet1</vt:lpstr>
      <vt:lpstr>KS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</dc:creator>
  <cp:lastModifiedBy>Michael</cp:lastModifiedBy>
  <dcterms:created xsi:type="dcterms:W3CDTF">2020-03-19T10:02:58Z</dcterms:created>
  <dcterms:modified xsi:type="dcterms:W3CDTF">2020-05-16T04:05:32Z</dcterms:modified>
</cp:coreProperties>
</file>