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ORMACION\Desktop\SENA\SENA_2024\Nuevas materias\Emprendimiento_2024\Día 3\"/>
    </mc:Choice>
  </mc:AlternateContent>
  <xr:revisionPtr revIDLastSave="0" documentId="13_ncr:1_{3E92D736-7C56-45ED-B97E-01277C9FABFC}" xr6:coauthVersionLast="47" xr6:coauthVersionMax="47" xr10:uidLastSave="{00000000-0000-0000-0000-000000000000}"/>
  <workbookProtection workbookAlgorithmName="SHA-512" workbookHashValue="IC6UJSTSwTIcsRV+2YlUXIJalySNAnlGCtlk18yubmidirfoeCf3NNqm3xbhAEvCVgytmXsdAwwU5rLVbY0ShA==" workbookSaltValue="zBi0xWkn+LFHNbucfBGW3g==" workbookSpinCount="100000" lockStructure="1"/>
  <bookViews>
    <workbookView xWindow="-120" yWindow="-120" windowWidth="29040" windowHeight="16440" firstSheet="2" activeTab="2" xr2:uid="{00000000-000D-0000-FFFF-FFFF00000000}"/>
  </bookViews>
  <sheets>
    <sheet name="Conceptos" sheetId="4" state="hidden" r:id="rId1"/>
    <sheet name="Test_Ant" sheetId="1" state="hidden" r:id="rId2"/>
    <sheet name="Test" sheetId="6" r:id="rId3"/>
    <sheet name="Hoja1" sheetId="5" state="hidden" r:id="rId4"/>
  </sheets>
  <definedNames>
    <definedName name="_xlnm._FilterDatabase" localSheetId="3" hidden="1">Hoja1!$A$15:$O$43</definedName>
    <definedName name="_xlnm._FilterDatabase" localSheetId="2" hidden="1">Test!$A$15:$I$43</definedName>
    <definedName name="Amazonas">Conceptos!$B$23</definedName>
    <definedName name="Antioquia">Conceptos!$C$23:$C$38</definedName>
    <definedName name="Arauca">Conceptos!$D$23</definedName>
    <definedName name="_xlnm.Print_Area" localSheetId="2">Test!$A$1:$I$69</definedName>
    <definedName name="Atlántico">Conceptos!$E$23:$E$26</definedName>
    <definedName name="Bolívar">Conceptos!$F$23:$F$26</definedName>
    <definedName name="Boyacá">Conceptos!$G$23:$G$26</definedName>
    <definedName name="Caldas">Conceptos!$H$23:$H$27</definedName>
    <definedName name="Caquetá">Conceptos!$I$23</definedName>
    <definedName name="Casanare">Conceptos!$J$23</definedName>
    <definedName name="Cauca">Conceptos!$K$23:$K$25</definedName>
    <definedName name="Cesar">Conceptos!$L$23:$L$25</definedName>
    <definedName name="Chocó">Conceptos!$M$23</definedName>
    <definedName name="Córdoba">Conceptos!$N$23:$N$24</definedName>
    <definedName name="Cundinamarca">Conceptos!$O$23:$O$28</definedName>
    <definedName name="Distrito_Capital">Conceptos!$P$23:$P$38</definedName>
    <definedName name="Guainía">Conceptos!$Q$23</definedName>
    <definedName name="Guajira">Conceptos!$R$23:$R$24</definedName>
    <definedName name="Guaviare">Conceptos!$S$23</definedName>
    <definedName name="Huila">Conceptos!$T$23:$T$27</definedName>
    <definedName name="Magdalena">Conceptos!$U$23:$U$24</definedName>
    <definedName name="Meta">Conceptos!$V$23:$V$24</definedName>
    <definedName name="Nariño">Conceptos!$W$23:$W$25</definedName>
    <definedName name="Norte_de_Santander">Conceptos!$X$23:$X$24</definedName>
    <definedName name="Putumayo">Conceptos!$Y$23</definedName>
    <definedName name="Quindío">Conceptos!$Z$23:$Z$25</definedName>
    <definedName name="Regionales">Conceptos!$A$22:$AH$22</definedName>
    <definedName name="Risaralda">Conceptos!$AA$23:$AA$25</definedName>
    <definedName name="San_Andrés">Conceptos!$AB$23</definedName>
    <definedName name="Santander">Conceptos!$AC$23:$AC$30</definedName>
    <definedName name="Seleccione">Conceptos!$A$23</definedName>
    <definedName name="Sucre">Conceptos!$AD$23</definedName>
    <definedName name="Tolima">Conceptos!$AE$23:$AE$25</definedName>
    <definedName name="Valle">Conceptos!$AF$23:$AF$33</definedName>
    <definedName name="Vaupés">Conceptos!$AG$23</definedName>
    <definedName name="Vichada">Conceptos!$AH$23</definedName>
  </definedNames>
  <calcPr calcId="191029"/>
</workbook>
</file>

<file path=xl/calcChain.xml><?xml version="1.0" encoding="utf-8"?>
<calcChain xmlns="http://schemas.openxmlformats.org/spreadsheetml/2006/main">
  <c r="P38" i="4" l="1"/>
  <c r="C38" i="4"/>
  <c r="P37" i="4"/>
  <c r="C37" i="4"/>
  <c r="P36" i="4"/>
  <c r="C36" i="4"/>
  <c r="P35" i="4"/>
  <c r="C35" i="4"/>
  <c r="P34" i="4"/>
  <c r="C34" i="4"/>
  <c r="AF33" i="4"/>
  <c r="P33" i="4"/>
  <c r="C33" i="4"/>
  <c r="AF32" i="4"/>
  <c r="P32" i="4"/>
  <c r="C32" i="4"/>
  <c r="AF31" i="4"/>
  <c r="P31" i="4"/>
  <c r="C31" i="4"/>
  <c r="AF30" i="4"/>
  <c r="AC30" i="4"/>
  <c r="P30" i="4"/>
  <c r="C30" i="4"/>
  <c r="AF29" i="4"/>
  <c r="AC29" i="4"/>
  <c r="P29" i="4"/>
  <c r="C29" i="4"/>
  <c r="AF28" i="4"/>
  <c r="AC28" i="4"/>
  <c r="P28" i="4"/>
  <c r="O28" i="4"/>
  <c r="C28" i="4"/>
  <c r="AF27" i="4"/>
  <c r="AC27" i="4"/>
  <c r="T27" i="4"/>
  <c r="P27" i="4"/>
  <c r="O27" i="4"/>
  <c r="H27" i="4"/>
  <c r="C27" i="4"/>
  <c r="AF26" i="4"/>
  <c r="AC26" i="4"/>
  <c r="T26" i="4"/>
  <c r="P26" i="4"/>
  <c r="O26" i="4"/>
  <c r="H26" i="4"/>
  <c r="G26" i="4"/>
  <c r="F26" i="4"/>
  <c r="E26" i="4"/>
  <c r="C26" i="4"/>
  <c r="AF25" i="4"/>
  <c r="AE25" i="4"/>
  <c r="AC25" i="4"/>
  <c r="AA25" i="4"/>
  <c r="Z25" i="4"/>
  <c r="W25" i="4"/>
  <c r="T25" i="4"/>
  <c r="P25" i="4"/>
  <c r="O25" i="4"/>
  <c r="L25" i="4"/>
  <c r="K25" i="4"/>
  <c r="H25" i="4"/>
  <c r="G25" i="4"/>
  <c r="F25" i="4"/>
  <c r="E25" i="4"/>
  <c r="C25" i="4"/>
  <c r="AF24" i="4"/>
  <c r="AE24" i="4"/>
  <c r="AC24" i="4"/>
  <c r="AA24" i="4"/>
  <c r="Z24" i="4"/>
  <c r="X24" i="4"/>
  <c r="W24" i="4"/>
  <c r="V24" i="4"/>
  <c r="U24" i="4"/>
  <c r="T24" i="4"/>
  <c r="R24" i="4"/>
  <c r="P24" i="4"/>
  <c r="O24" i="4"/>
  <c r="N24" i="4"/>
  <c r="L24" i="4"/>
  <c r="K24" i="4"/>
  <c r="H24" i="4"/>
  <c r="G24" i="4"/>
  <c r="F24" i="4"/>
  <c r="E24" i="4"/>
  <c r="C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J44" i="6" l="1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16" i="6"/>
  <c r="J50" i="6" l="1"/>
  <c r="B50" i="6" s="1"/>
  <c r="L50" i="6" s="1"/>
  <c r="J52" i="6"/>
  <c r="B52" i="6" s="1"/>
  <c r="L52" i="6" s="1"/>
  <c r="J54" i="6"/>
  <c r="B54" i="6" s="1"/>
  <c r="L54" i="6" s="1"/>
  <c r="J51" i="6"/>
  <c r="B51" i="6" s="1"/>
  <c r="L51" i="6" s="1"/>
  <c r="J53" i="6"/>
  <c r="J49" i="6"/>
  <c r="B49" i="6" s="1"/>
  <c r="L49" i="6" s="1"/>
  <c r="J55" i="6"/>
  <c r="B55" i="6" s="1"/>
  <c r="B53" i="6" l="1"/>
  <c r="L53" i="6" s="1"/>
  <c r="L55" i="6"/>
  <c r="J67" i="6"/>
  <c r="K67" i="6"/>
  <c r="L67" i="6"/>
  <c r="M67" i="6"/>
  <c r="L62" i="6"/>
  <c r="J62" i="6"/>
  <c r="M62" i="6"/>
  <c r="K62" i="6"/>
  <c r="L66" i="6"/>
  <c r="J66" i="6"/>
  <c r="M66" i="6"/>
  <c r="K66" i="6"/>
  <c r="M63" i="6"/>
  <c r="J63" i="6"/>
  <c r="K63" i="6"/>
  <c r="L63" i="6"/>
  <c r="M64" i="6"/>
  <c r="L64" i="6"/>
  <c r="K64" i="6"/>
  <c r="J64" i="6"/>
  <c r="J57" i="6"/>
  <c r="B57" i="6" s="1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L65" i="6" l="1"/>
  <c r="J65" i="6"/>
  <c r="M65" i="6"/>
  <c r="K65" i="6"/>
  <c r="B67" i="6"/>
  <c r="J68" i="6"/>
  <c r="B66" i="6"/>
  <c r="B62" i="6"/>
  <c r="B63" i="6"/>
  <c r="B64" i="6"/>
  <c r="L61" i="6"/>
  <c r="J61" i="6"/>
  <c r="M61" i="6"/>
  <c r="K61" i="6"/>
  <c r="J51" i="5"/>
  <c r="B51" i="5" s="1"/>
  <c r="L63" i="5" s="1"/>
  <c r="J49" i="5"/>
  <c r="B49" i="5" s="1"/>
  <c r="J50" i="5"/>
  <c r="B50" i="5" s="1"/>
  <c r="J62" i="5" s="1"/>
  <c r="J52" i="5"/>
  <c r="B52" i="5" s="1"/>
  <c r="L64" i="5" s="1"/>
  <c r="J54" i="5"/>
  <c r="B54" i="5" s="1"/>
  <c r="L66" i="5" s="1"/>
  <c r="J55" i="5"/>
  <c r="B55" i="5" s="1"/>
  <c r="L67" i="5" s="1"/>
  <c r="J53" i="5"/>
  <c r="B53" i="5" s="1"/>
  <c r="J65" i="5" s="1"/>
  <c r="I45" i="1"/>
  <c r="B45" i="1" s="1"/>
  <c r="J57" i="1" s="1"/>
  <c r="I50" i="1"/>
  <c r="B50" i="1" s="1"/>
  <c r="K62" i="1" s="1"/>
  <c r="I46" i="1"/>
  <c r="B46" i="1" s="1"/>
  <c r="K58" i="1" s="1"/>
  <c r="I49" i="1"/>
  <c r="B49" i="1" s="1"/>
  <c r="J61" i="1" s="1"/>
  <c r="I47" i="1"/>
  <c r="B47" i="1" s="1"/>
  <c r="K59" i="1" s="1"/>
  <c r="I51" i="1"/>
  <c r="B51" i="1" s="1"/>
  <c r="J63" i="1" s="1"/>
  <c r="I48" i="1"/>
  <c r="B65" i="6" l="1"/>
  <c r="M68" i="6"/>
  <c r="K68" i="6"/>
  <c r="L68" i="6"/>
  <c r="B61" i="6"/>
  <c r="K63" i="5"/>
  <c r="J63" i="5"/>
  <c r="L62" i="5"/>
  <c r="J67" i="5"/>
  <c r="L65" i="5"/>
  <c r="K65" i="5"/>
  <c r="J64" i="5"/>
  <c r="K62" i="5"/>
  <c r="K64" i="5"/>
  <c r="J57" i="5"/>
  <c r="B57" i="5" s="1"/>
  <c r="L68" i="5" s="1"/>
  <c r="J66" i="5"/>
  <c r="K66" i="5"/>
  <c r="K67" i="5"/>
  <c r="J61" i="5"/>
  <c r="K61" i="5"/>
  <c r="L61" i="5"/>
  <c r="I62" i="1"/>
  <c r="J59" i="1"/>
  <c r="I57" i="1"/>
  <c r="J62" i="1"/>
  <c r="I53" i="1"/>
  <c r="B53" i="1" s="1"/>
  <c r="J64" i="1" s="1"/>
  <c r="K57" i="1"/>
  <c r="I61" i="1"/>
  <c r="I58" i="1"/>
  <c r="K63" i="1"/>
  <c r="J58" i="1"/>
  <c r="I59" i="1"/>
  <c r="K61" i="1"/>
  <c r="I63" i="1"/>
  <c r="B48" i="1"/>
  <c r="K60" i="1" s="1"/>
  <c r="B61" i="5" l="1"/>
  <c r="B68" i="6"/>
  <c r="B63" i="5"/>
  <c r="B65" i="5"/>
  <c r="B62" i="5"/>
  <c r="B67" i="5"/>
  <c r="B64" i="5"/>
  <c r="J68" i="5"/>
  <c r="K68" i="5"/>
  <c r="B66" i="5"/>
  <c r="B58" i="1"/>
  <c r="B62" i="1"/>
  <c r="B59" i="1"/>
  <c r="B61" i="1"/>
  <c r="B57" i="1"/>
  <c r="K64" i="1"/>
  <c r="I64" i="1"/>
  <c r="B63" i="1"/>
  <c r="J60" i="1"/>
  <c r="I60" i="1"/>
  <c r="B68" i="5" l="1"/>
  <c r="B64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Omar Mantilla Noguera</author>
  </authors>
  <commentList>
    <comment ref="B8" authorId="0" shapeId="0" xr:uid="{00000000-0006-0000-0200-000001000000}">
      <text>
        <r>
          <rPr>
            <sz val="9"/>
            <color indexed="81"/>
            <rFont val="Tahoma"/>
            <charset val="1"/>
          </rPr>
          <t>Formato dd/mm/aaaa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Melba Jazmin Tapiero Beltran</author>
  </authors>
  <commentList>
    <comment ref="H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Melba Jazmin Tapiero Beltran:</t>
        </r>
        <r>
          <rPr>
            <sz val="9"/>
            <color indexed="81"/>
            <rFont val="Tahoma"/>
            <family val="2"/>
          </rPr>
          <t xml:space="preserve">
1. Asunción de riesgos
2. Capacidad de Negociación
3. Confianza en si mismo
4. Flexibilidad y adaptarse a cambios
5. Innovación y Creatividad
6. Liderazgo de Equipos
7. Tenacidad para el trabajo</t>
        </r>
      </text>
    </comment>
  </commentList>
</comments>
</file>

<file path=xl/sharedStrings.xml><?xml version="1.0" encoding="utf-8"?>
<sst xmlns="http://schemas.openxmlformats.org/spreadsheetml/2006/main" count="572" uniqueCount="288">
  <si>
    <t>ASPECTO</t>
  </si>
  <si>
    <t>SUPERIOR</t>
  </si>
  <si>
    <t>MEDIO</t>
  </si>
  <si>
    <t>BASICO</t>
  </si>
  <si>
    <t>BAJA</t>
  </si>
  <si>
    <t>Asunción de riesgos (0-8)</t>
  </si>
  <si>
    <t>Este aspecto es muy favorable en la consecución de sus objetivos empresariales, no obstante se recomienda cierta prudencia para que esta competencia no reste importancia a las demás</t>
  </si>
  <si>
    <t>Cuenta con una actitud suficiente para afrontar riesgos e incertidumbre propios de la actividad empresarial. Aún así busque fortalecer esta competencia</t>
  </si>
  <si>
    <t>Sería aconsejable una actitud más elevada en este aspecto para así poder aprovechar más oportunidades de negocio</t>
  </si>
  <si>
    <t>Es probable que usted sea mas feliz en relación de dependencia</t>
  </si>
  <si>
    <t>Capacidad de negociación (0-6)</t>
  </si>
  <si>
    <t>Este aspecto es muy favorable en la consecución de sus objetivos empresariales, no obstante se recomienda cierta prudencia para que esta actitud no reste importancia a las demás</t>
  </si>
  <si>
    <t xml:space="preserve">Cuenta con habilidades suficientes para negociar teniendo como objetivo que las dos partes ganen. Aún así busque fortalecer esta competencia
</t>
  </si>
  <si>
    <t>En una negociación, sería aconsejable una actitud superior que le permita conseguir sus objetivos a la vez que preservar las relaciones personales con la otra parte.</t>
  </si>
  <si>
    <t>Confianza en sí mismo(0-8)</t>
  </si>
  <si>
    <t>La elevada confianza en sí mismo y en sus capacidades es un aspecto extremadamente favorable para la consecución de sus objetivos empresariales, no obstante se recomienda cierta prudencia para que esta actitud no reste importancia a las demás</t>
  </si>
  <si>
    <t>Cuenta con una confianza en sí mismo y en sus habilidades suficiente para adaptarse a las necesidades del entorno y conseguir los objetivos empresariales marcados. Aún así busque fortalecer esta competencia</t>
  </si>
  <si>
    <t>Un mayor control sobre sus emociones sería altamente beneficioso para alcanzar los objetivos empresariales propuestos</t>
  </si>
  <si>
    <r>
      <t>Flexibilidad y adaptarse a cambios (0-</t>
    </r>
    <r>
      <rPr>
        <sz val="11"/>
        <color rgb="FFFF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</t>
    </r>
  </si>
  <si>
    <t>Su competencia en este aspecto parece suficiente para ser competitivos en el mercado empresarial. Aún así busque fortalecer esta competencia</t>
  </si>
  <si>
    <t>Sería aconsejable una actitud superior y gozar de mayor capacidad en este sentido para así poder aprovechar más oportunidades de negocio</t>
  </si>
  <si>
    <r>
      <t>Innovación y creatividad (0-</t>
    </r>
    <r>
      <rPr>
        <sz val="11"/>
        <color rgb="FFFF0000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)</t>
    </r>
  </si>
  <si>
    <t>Cuenta con habilidad suficiente para superar de manera innovadora los desafíos del entorno empresarial. Aún así busque fortalecer esta competencia</t>
  </si>
  <si>
    <t>Sería aconsejable una actitud más elevada en este aspecto para procurar siempre la competitividad. Puede formarse y entrenarse en el tema</t>
  </si>
  <si>
    <r>
      <t>Liderazgo de Equipos (0-</t>
    </r>
    <r>
      <rPr>
        <sz val="11"/>
        <color rgb="FFFF0000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)</t>
    </r>
  </si>
  <si>
    <t>Este aspecto es muy favorable en la consecución de sus objetivos empresariales, no obstante se recomienda cierta prudencia para que esta actitud no reste importancia a las demás.</t>
  </si>
  <si>
    <t>Cuenta con competencia suficiente para liderar un equipo de trabajo. Aún así busque fortalecer esta competencia</t>
  </si>
  <si>
    <t>Sería necesario que esta habilidad fuese superior para responsabilizarse de un equipo de trabajo</t>
  </si>
  <si>
    <t>Tenacidad para el Trabajo (0-10)</t>
  </si>
  <si>
    <t>Su elevada actitud hacia el trabajo es un aspecto extremadamente favorable para la consecución de sus objetivos empresariales, no obstante se recomienda cierta prudencia para que esta actitud no reste importancia a las demás</t>
  </si>
  <si>
    <t>Cuenta con una actitud favorable hacia el trabajo lo que contribuirá de forma positiva a la consecución de sus metas empresariales</t>
  </si>
  <si>
    <t>Sería conveniente contar con una actitud superior, hacia su capacidad y disposición de  trabajo  para responder de forma satisfactoria a las demandas de su proyecto empresarial</t>
  </si>
  <si>
    <t>Valoración total (0-56)</t>
  </si>
  <si>
    <t>¡Adelante con su proyecto!, su elevada capacidad emprendedora le augura el éxito. Programe una cita con su gestor en el SENA-SBDC Centro de Desarrollo Empresarial</t>
  </si>
  <si>
    <t>Usted tiene potencial pero requiere de esfuerzo y dedicación para mejorar sus áreas más débiles</t>
  </si>
  <si>
    <t>Se recomienda que usted no comience su empresa solo(a). Busque a alguien que pueda complementar sus áreas débiles.</t>
  </si>
  <si>
    <t>Auto-empleo no es para usted. Es probable que usted sea mas feliz en relación de dependencia. Sin embargo, solo usted puede tomar la decisión.</t>
  </si>
  <si>
    <t>Seleccione</t>
  </si>
  <si>
    <t>Amazonas</t>
  </si>
  <si>
    <t>Antioquia</t>
  </si>
  <si>
    <t>Arauca</t>
  </si>
  <si>
    <t>Atlántico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</si>
  <si>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</si>
  <si>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</si>
  <si>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</si>
  <si>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</si>
  <si>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</si>
  <si>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</si>
  <si>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</si>
  <si>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</si>
  <si>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</si>
  <si>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</si>
  <si>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Distrito_Capital</t>
  </si>
  <si>
    <t>Guainía</t>
  </si>
  <si>
    <t>Guajira</t>
  </si>
  <si>
    <t>Guaviare</t>
  </si>
  <si>
    <t>Huila</t>
  </si>
  <si>
    <t>Magdalena</t>
  </si>
  <si>
    <t>Meta</t>
  </si>
  <si>
    <t>Nariño</t>
  </si>
  <si>
    <t>Norte_de_Santander</t>
  </si>
  <si>
    <t>Putumayo</t>
  </si>
  <si>
    <t>Quindío</t>
  </si>
  <si>
    <t>Risaralda</t>
  </si>
  <si>
    <t>San_Andrés</t>
  </si>
  <si>
    <t>Santander</t>
  </si>
  <si>
    <t>Sucre</t>
  </si>
  <si>
    <t>Tolima</t>
  </si>
  <si>
    <t>Valle</t>
  </si>
  <si>
    <t>Vaupés</t>
  </si>
  <si>
    <t>Vichada</t>
  </si>
  <si>
    <t>COD.</t>
  </si>
  <si>
    <t>REGIONAL</t>
  </si>
  <si>
    <t xml:space="preserve">CENTRO </t>
  </si>
  <si>
    <t>Centro para la Biodiversidad y el Turismo del Amazonas</t>
  </si>
  <si>
    <t>Centro de los Recursos Naturales Renovables -La Salada</t>
  </si>
  <si>
    <t>Centro del Diseño y Manufactura del Cuero</t>
  </si>
  <si>
    <t>Centro de Formación en Diseño, Confección y Moda.</t>
  </si>
  <si>
    <t>Centro para el Desarrollo del Hábitat y la Construcción</t>
  </si>
  <si>
    <t>Centro de Tecnología de la Manufactura Avanzada.</t>
  </si>
  <si>
    <t>Centro Tecnológico del Mobiliario</t>
  </si>
  <si>
    <t>Centro Tecnológico de Gestión Industrial</t>
  </si>
  <si>
    <t>Centro de Comercio</t>
  </si>
  <si>
    <t>Centro de Servicios de Salud</t>
  </si>
  <si>
    <t xml:space="preserve">Centro de Servicios y Gestión Empresarial </t>
  </si>
  <si>
    <t>Complejo Tecnológico para la Gestión Agroempresarial</t>
  </si>
  <si>
    <t xml:space="preserve">Complejo Tecnológico Minero Agroempresarial </t>
  </si>
  <si>
    <t>Centro de la Innovación, la Agroindustria y el Turismo</t>
  </si>
  <si>
    <t>Complejo Tecnológico Agroindustrial, Pecuario y Turístico</t>
  </si>
  <si>
    <t>Complejo Tecnológico, Turístico y Agroindustrial del Occidente Antioqueño</t>
  </si>
  <si>
    <t>Centro de Formación Profesional Minero Ambiental</t>
  </si>
  <si>
    <t>Centro de Gestión y Desarrollo Agroindustrial de Arauca</t>
  </si>
  <si>
    <t>Centro para el Desarrollo Agroecologico y Agroindustrial</t>
  </si>
  <si>
    <t>Centro Nacional Colombo Alemán</t>
  </si>
  <si>
    <t xml:space="preserve">Centro Industrial y de Aviación  </t>
  </si>
  <si>
    <t>Centro de Comercio y Servicios</t>
  </si>
  <si>
    <t>Centro Agroempresarial y Minero</t>
  </si>
  <si>
    <t>Centro Internacional Náutico, Fluvial y Portuario</t>
  </si>
  <si>
    <t>Centro para la Industria Petroquímica</t>
  </si>
  <si>
    <t xml:space="preserve">Centro de Desarrollo Agropecuario y Agroindustrial </t>
  </si>
  <si>
    <t>Centro  Minero</t>
  </si>
  <si>
    <t xml:space="preserve">Centro de Gestión Administrativa y Fortalecimiento Empresarial </t>
  </si>
  <si>
    <t>Centro Industrial de Mantenimiento y Manufactura</t>
  </si>
  <si>
    <t>Centro para la Formación Cafetera</t>
  </si>
  <si>
    <t>Centro de Automatización Industrial</t>
  </si>
  <si>
    <t>Centro de Procesos Industriales</t>
  </si>
  <si>
    <t>Centro Pecuario y Agroempresarial</t>
  </si>
  <si>
    <t>Centro Tecnológico de la Amazonia</t>
  </si>
  <si>
    <t>Centro Agroindustrial y Fortalecimiento Empresarial de Casanare</t>
  </si>
  <si>
    <t xml:space="preserve">Centro Agropecuario </t>
  </si>
  <si>
    <t xml:space="preserve">Centro de Teleinformática y Producción Industrial </t>
  </si>
  <si>
    <t>Centro Biotecnológico del Caribe</t>
  </si>
  <si>
    <t>Centro Agroempresarial</t>
  </si>
  <si>
    <t>Centro de Operación y Mantenimiento Minero</t>
  </si>
  <si>
    <t>Choco</t>
  </si>
  <si>
    <t>Centro de Recursos Naturales, Industria y Biodiversidad</t>
  </si>
  <si>
    <t>Centro Agropecuario y de Biotecnología el Porvenir</t>
  </si>
  <si>
    <t>Centro de Comercio, Industria y Turismo de Córdoba</t>
  </si>
  <si>
    <t>Centro Industrial y de Desarrollo Empresarial de Soacha</t>
  </si>
  <si>
    <t>Centro de Desarrollo Agroindustrial y Empresarial</t>
  </si>
  <si>
    <t xml:space="preserve">Centro Agroecológico y Empresarial </t>
  </si>
  <si>
    <t>Centro de la Tecnología de Diseño y la Productividad Empresarial</t>
  </si>
  <si>
    <t>Centro de Biotecnología Agropecuaria</t>
  </si>
  <si>
    <t xml:space="preserve">Centro de Desarrollo Agroempresarial </t>
  </si>
  <si>
    <t>Distrito Capital</t>
  </si>
  <si>
    <t>Centro de Tecnologías para la Construcción y la Madera</t>
  </si>
  <si>
    <t>Centro de Electricidad, Electrónica y Telecomunicaciones</t>
  </si>
  <si>
    <t>Centro de Gestión Industrial</t>
  </si>
  <si>
    <t>Centro de Manufactura en Textil y Cuero</t>
  </si>
  <si>
    <t>Centro de Tecnologías del Transporte</t>
  </si>
  <si>
    <t>Centro Metalmecánico</t>
  </si>
  <si>
    <t>Centro de Materiales y Ensayos</t>
  </si>
  <si>
    <t>Centro de Diseño y Metrología</t>
  </si>
  <si>
    <t>Centro para la Industria de la Comunicación Grafica</t>
  </si>
  <si>
    <t>Centro de Gestión de Mercados, Logística y Tecnologías de la Información</t>
  </si>
  <si>
    <t>Centro de Formación de Talento Humano en Salud</t>
  </si>
  <si>
    <t>Centro de Gestión Administrativa</t>
  </si>
  <si>
    <t>Centro de Servicios Financieros</t>
  </si>
  <si>
    <t>Centro Nacional de Hoteleria, Turismo y Alimentos</t>
  </si>
  <si>
    <t>Centro de Formación en Actividad Física y cultura</t>
  </si>
  <si>
    <t>Unidad de Emprendimiento Especializada de Tecnoparque Regional Distrito Capital</t>
  </si>
  <si>
    <t>Centro Ambiental y Ecoturistico del Nororiente Amazónico</t>
  </si>
  <si>
    <t>Centro Industrial y de Energías Alternativas</t>
  </si>
  <si>
    <t>Centro Agroempresarial y Acuícola</t>
  </si>
  <si>
    <t>Centro de Desarrollo Agroindustrial, Turístico y Tecnológico del Guaviare</t>
  </si>
  <si>
    <t>Centro de Formación Agroindustrial</t>
  </si>
  <si>
    <t>Centro Agroempresarial y Desarrollo Pecuario del Huila</t>
  </si>
  <si>
    <t>Centro de Desarrollo Agroempresarial y Turístico del Huila</t>
  </si>
  <si>
    <t xml:space="preserve">Centro de la Industria, la Empresa y los Servicios </t>
  </si>
  <si>
    <t>Centro de Gestión y Desarrollo Sostenible Surcolombiano</t>
  </si>
  <si>
    <t>Centro Acuícola y Agroindustrial de Gaira</t>
  </si>
  <si>
    <t>Centro de Logística y Promoción Ecoturística del Magdalena</t>
  </si>
  <si>
    <t>Centro Agroindustrial del Meta</t>
  </si>
  <si>
    <t>Centro de Industria y Servicios del Meta</t>
  </si>
  <si>
    <t>Centro Sur Colombiano de Logística Internacional</t>
  </si>
  <si>
    <t>Centro Agroindustrial y Pesquero de la Costa Pacifica</t>
  </si>
  <si>
    <t>Centro Internacional de Producción Limpia - Lope</t>
  </si>
  <si>
    <t>Norte de Santander</t>
  </si>
  <si>
    <t>Centro de Formación para el Desarrollo Rural y Minero</t>
  </si>
  <si>
    <t>Centro Agroforestal y Acuícola Arapaima</t>
  </si>
  <si>
    <t>Centro Agroindustrial</t>
  </si>
  <si>
    <t>Centro para el Desarrollo Tecnológico de la Construcción y la Industria</t>
  </si>
  <si>
    <t>Centro de Comercio y Turismo</t>
  </si>
  <si>
    <t>Centro Atención Sector Agropecuario</t>
  </si>
  <si>
    <t>Centro de Diseño e Innovación Tecnológica Industrial</t>
  </si>
  <si>
    <t>San Andrés</t>
  </si>
  <si>
    <t>Centro de Formación Turística, Gente de Mar y de Servicios</t>
  </si>
  <si>
    <t>Centro Industrial de Mantenimiento Integral</t>
  </si>
  <si>
    <t>Centro Industrial del Diseño y la Manufactura</t>
  </si>
  <si>
    <t>Centro de Servicios Empresariales y Turísticos</t>
  </si>
  <si>
    <t>Centro Industrial y del Desarrollo Tecnológico</t>
  </si>
  <si>
    <t>Centro Agroturístico</t>
  </si>
  <si>
    <t>Centro Agroempresarial y Turístico de los Andes</t>
  </si>
  <si>
    <t>Centro de Gestión Agroempresarial del Oriente</t>
  </si>
  <si>
    <t>Centro de la Innovación, la Tecnología y los Servicios</t>
  </si>
  <si>
    <t>Centro Agropecuario la Granja</t>
  </si>
  <si>
    <t>Centro de Industria y Construcción</t>
  </si>
  <si>
    <t>Centro Agropecuario de Buga</t>
  </si>
  <si>
    <t>Centro Latinoamericano de  Especies Menores</t>
  </si>
  <si>
    <t>Centro Náutico Pesquero de Buenaventura</t>
  </si>
  <si>
    <t>Centro de Electricidad y Automatización Industrial -CEAI</t>
  </si>
  <si>
    <t>Centro de la Construcción</t>
  </si>
  <si>
    <t>Centro de Diseño Tecnológico Industrial</t>
  </si>
  <si>
    <t>Centro Nacional de Asistencia Técnica a la Industria -ASTIN</t>
  </si>
  <si>
    <t>Centro de Gestión Tecnológica de Servicios</t>
  </si>
  <si>
    <t>Centro de Tecnologías Agroindustriales</t>
  </si>
  <si>
    <t>Centro de Biotecnología Industrial</t>
  </si>
  <si>
    <t>Unidad de Emprendimiento Especializada de Tecnoparque ASTIN</t>
  </si>
  <si>
    <t>Centro Agropecuario y de Servicios Ambientales "Jiri-jirimo"</t>
  </si>
  <si>
    <t>Centro de Producción y Transformación Agroindustrial de la Orinoquia</t>
  </si>
  <si>
    <t>TEST DE CUALIDADES  EMPRENDEDORAS</t>
  </si>
  <si>
    <t>Tomado de: http://www.ildefe.es/ildefefront/frontIldefeAction.do?action=viewCategory&amp;categoryName=Test+de+Evaluaci%F3n+de+Emprendedores&amp;id=6261</t>
  </si>
  <si>
    <t>Regional</t>
  </si>
  <si>
    <t>Unidad de emprendimiento</t>
  </si>
  <si>
    <t>Nombre</t>
  </si>
  <si>
    <t>Fecha</t>
  </si>
  <si>
    <t>Sexo</t>
  </si>
  <si>
    <t>Edad</t>
  </si>
  <si>
    <t>TEST DE EVALUACION DE EMPRENDEDORES</t>
  </si>
  <si>
    <t>Marque de forma objetiva  con una X  de acuerdo a lo que considera que se acomoda mas a su perfil en cada pregunta</t>
  </si>
  <si>
    <t>Preguntas</t>
  </si>
  <si>
    <t>A veces</t>
  </si>
  <si>
    <t>De acuerdo</t>
  </si>
  <si>
    <t>En desacuerdo</t>
  </si>
  <si>
    <t>1. En una empresa hay que estar atento, siempre se están presentando nuevas oportunidades de negocio</t>
  </si>
  <si>
    <t>X</t>
  </si>
  <si>
    <t xml:space="preserve">2.Me identifico con la frase "El 90% del éxito se basa simplemente en insistir". </t>
  </si>
  <si>
    <t>x</t>
  </si>
  <si>
    <t>3. La toma de decisiones es un acto exlusivamente racional</t>
  </si>
  <si>
    <t>4. No me gustan los imprevistos, prefiero saber cada día con qué me voy a encontrar</t>
  </si>
  <si>
    <t>5. Un buen negociador solo tiene en cuenta sus intereses</t>
  </si>
  <si>
    <t>6. A menudo tengo la sensación de que lo que digo no se tiene mucho en cuenta</t>
  </si>
  <si>
    <t>7. Me concentro con facilidad, y no me cuesta pasar de una tarea a otra</t>
  </si>
  <si>
    <t>8. Tiendo a disfrutar con las personas y las situaciones nuevas</t>
  </si>
  <si>
    <t>9. Me molesta tener que dedicar parte de mi tiempo libre a asuntos de la empresa.</t>
  </si>
  <si>
    <t>10. Me suelen decir que "ponga los pies en el suelo", tengo mucha imaginación</t>
  </si>
  <si>
    <t>11. Después de tomar una decisión, me preocupa mucho que ésta no sea la mejor</t>
  </si>
  <si>
    <t>12. Muchos operarios para que trabajen, necesitan "mano dura"</t>
  </si>
  <si>
    <t>13. Soy de los que piensan que los pequeños fracasos son peldaños hacia el éxito</t>
  </si>
  <si>
    <t>14. En ocasiones sin saber por qué me siento tenso (a)</t>
  </si>
  <si>
    <t>15. Me podrían criticar por faltarme siempre tiempo para escuchar a mis colaboradores</t>
  </si>
  <si>
    <t>16. Me gusta proponer nuevas formas de hacer las cosas. No soporto la rutina</t>
  </si>
  <si>
    <t>17. No me resulta fácil ponerme en el lugar de la otra persona</t>
  </si>
  <si>
    <t>18. Me entusiasma la idea de desarrollar un nuevo proyecto aunque ello suponga más trabajo</t>
  </si>
  <si>
    <t>19. Soporto mal los cambios, me siento cómodo (a) con lo establecido</t>
  </si>
  <si>
    <t>20. Prefiero actuar según el momento que invertir tiempo en planificar</t>
  </si>
  <si>
    <t>21. Me gusta trabajar sobre seguro y no correr riesgos por pequeños que éstos sean</t>
  </si>
  <si>
    <t>22. Mis amigos me ven como a una persona con éxito</t>
  </si>
  <si>
    <t>23. Si un método funciona no merece la pena cambiarlo</t>
  </si>
  <si>
    <t>24. Ante una situación tensa con un colaborador tiendo a resolverla cuanto antes</t>
  </si>
  <si>
    <t>25. Cuando me comprometo con algo, no escatimo ni esfuerzos ni tiempo para realizarlo</t>
  </si>
  <si>
    <t>26. Antes de tomar una decisión, me gusta analizar la información y prever las consecuencias</t>
  </si>
  <si>
    <t>27. Considero que los problemas solo tienen una solución posible</t>
  </si>
  <si>
    <t>28. En una negociación exitosa siempre hay una parte ganadora y otra perdedora</t>
  </si>
  <si>
    <t>Area</t>
  </si>
  <si>
    <t>Concepto</t>
  </si>
  <si>
    <t>Asunción de riesgos</t>
  </si>
  <si>
    <t>Capacidad de negociación</t>
  </si>
  <si>
    <t>Confianza en sí mismo</t>
  </si>
  <si>
    <t>Flexibilidad y adaptarse a cambios</t>
  </si>
  <si>
    <t>Innovación y creatividad</t>
  </si>
  <si>
    <t>Liderazgo de Equipos</t>
  </si>
  <si>
    <t>Tenacidad para el Trabajo</t>
  </si>
  <si>
    <t>TOTAL</t>
  </si>
  <si>
    <t>COMPETENCIAS</t>
  </si>
  <si>
    <t>DESCRIPCION DE LOS RESULTADOS</t>
  </si>
  <si>
    <t>Regional:</t>
  </si>
  <si>
    <t>Unidad de emprendimiento:</t>
  </si>
  <si>
    <t>Nombres y Apellidos:</t>
  </si>
  <si>
    <t>Fecha de realización del Test:</t>
  </si>
  <si>
    <t>Sexo:</t>
  </si>
  <si>
    <t>Edad (en años) al momento del Test:</t>
  </si>
  <si>
    <t>Fecha de Nacimiento (dd/mm/aaaa):</t>
  </si>
  <si>
    <t>TEST</t>
  </si>
  <si>
    <t>Marque de forma objetiva  con una "X" de acuerdo a lo que considera que se acomoda más a su perfil en cada pregunta</t>
  </si>
  <si>
    <t>competencias</t>
  </si>
  <si>
    <t>1. Soy persistente. Soy muy persistente.</t>
  </si>
  <si>
    <t xml:space="preserve">2. Tengo capital o activos para invertir y estoy dispuesto a perder parte de mis ahorros. </t>
  </si>
  <si>
    <t xml:space="preserve">3. Estoy preparado (a), si fuera necesario, a bajar mis estándares de vida hasta que mi negocio sea rentable. </t>
  </si>
  <si>
    <t>4. Tengo ideas nuevas y diferentes</t>
  </si>
  <si>
    <t>5. Me adapto a los cambios.</t>
  </si>
  <si>
    <t xml:space="preserve">6. Percibo los problemas como desafíos y oportunidades. </t>
  </si>
  <si>
    <t>7. Me recupero rápido de contratiempos personales.</t>
  </si>
  <si>
    <t xml:space="preserve">8. Soy positivo (a) y seguro (a) de mi mismo (a). </t>
  </si>
  <si>
    <t xml:space="preserve">9. Disfruto la competencia. </t>
  </si>
  <si>
    <t xml:space="preserve">10. He estado involucrado (a) en un negocio parecido al que quiero empezar. </t>
  </si>
  <si>
    <t xml:space="preserve">11. Tengo amigos y familiares que me pueden ayudar a empezar y quienes han sido exitosos en sus propios negocios. </t>
  </si>
  <si>
    <t xml:space="preserve">12. Mi familia y esposo (a) apoyan mi decisión y están preparados a soportar el stress que tendré como consecuencia de mi empresa. </t>
  </si>
  <si>
    <t xml:space="preserve">13. Tengo la resistencia física y la fortaleza emocional para manejar el stress del trabajo, las horas extras, y el trabajo durante los fines de semana y feriados. </t>
  </si>
  <si>
    <t xml:space="preserve">14. Soy organizado (a) y me gusta planear con antelación. </t>
  </si>
  <si>
    <t xml:space="preserve">15. Me llevo bien con toda clase de gente, desde Gerentes hasta empleados. </t>
  </si>
  <si>
    <t xml:space="preserve">16. Tengo buen juicio y seré capaz de emplear a la gente indicada para mi negocio. </t>
  </si>
  <si>
    <t xml:space="preserve">17. Puedo manejar y supervisar empleados de forma tal de sacar lo mejor de ellos. </t>
  </si>
  <si>
    <t xml:space="preserve">18. Si descubro que no tengo las habilidades básicas o el capital necesario para iniciar mi negocio, estoy dispuesto(a) a retrasar mis planes hasta que lo adquiera. </t>
  </si>
  <si>
    <t>19. Puedo convivir con gente que no me agrada.</t>
  </si>
  <si>
    <t xml:space="preserve">20. Puedo reconocer, admitir y aprender de mis errores. </t>
  </si>
  <si>
    <t>21. Tengo la habilidad de observar el contexto en el que estoy y darme cuenta de lo que quiere la gente.</t>
  </si>
  <si>
    <t xml:space="preserve">22. Soy buen vendedor y puedo vender mis ideas y servicios a otras personas. </t>
  </si>
  <si>
    <t xml:space="preserve">23. Siempre busco formas de hacer las cosas de una mejor manera. </t>
  </si>
  <si>
    <t>24. Soy una persona que nunca se da por vencido (a), hago que las cosas sucedan, en vez de esperar a que sucedan.</t>
  </si>
  <si>
    <t xml:space="preserve">25. Busco ayuda, retroalimentación y criticismo constructivo para mejorar como persona. </t>
  </si>
  <si>
    <t xml:space="preserve">26. Soy bueno (a) para escuchar. </t>
  </si>
  <si>
    <t>27. Soy bueno(a) tomando decisiones</t>
  </si>
  <si>
    <t xml:space="preserve">28. Tengo una buena o muy buena historia crediticia. </t>
  </si>
  <si>
    <t>RESULTADOS</t>
  </si>
  <si>
    <t xml:space="preserve">2. Tengo capital o activos para invertir y estoy dispuesto a perder gran parte de mis ahorros. </t>
  </si>
  <si>
    <t>Masculino</t>
  </si>
  <si>
    <t xml:space="preserve">Michael sanchez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</si>
</sst>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\ * #,##0.00_);_(&quot;$&quot;\ * \(#,##0.00\);_(&quot;$&quot;\ 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555555"/>
      <name val="Trebuchet MS"/>
      <family val="2"/>
    </font>
    <font>
      <sz val="12"/>
      <color theme="1"/>
      <name val="Calibri"/>
      <family val="2"/>
      <scheme val="minor"/>
    </font>
    <font>
      <b/>
      <sz val="12"/>
      <color rgb="FF55555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i/>
      <u/>
      <sz val="10"/>
      <color rgb="FF555555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6FCFC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7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7" fillId="0" borderId="0"/>
  </cellStyleXfs>
  <cellXfs count="13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2" fontId="0" fillId="0" borderId="0" xfId="0" applyNumberFormat="1"/>
    <xf numFmtId="10" fontId="0" fillId="0" borderId="1" xfId="0" applyNumberFormat="1" applyBorder="1" applyAlignment="1">
      <alignment horizontal="center" wrapText="1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3" xfId="0" applyFont="1" applyBorder="1"/>
    <xf numFmtId="0" fontId="1" fillId="0" borderId="4" xfId="0" applyFont="1" applyBorder="1"/>
    <xf numFmtId="10" fontId="0" fillId="0" borderId="5" xfId="0" applyNumberFormat="1" applyBorder="1" applyAlignment="1">
      <alignment horizontal="center" wrapText="1"/>
    </xf>
    <xf numFmtId="10" fontId="0" fillId="0" borderId="2" xfId="0" applyNumberFormat="1" applyBorder="1" applyAlignment="1">
      <alignment horizontal="center" wrapText="1"/>
    </xf>
    <xf numFmtId="10" fontId="0" fillId="0" borderId="6" xfId="0" applyNumberFormat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1" fillId="0" borderId="0" xfId="0" applyFont="1"/>
    <xf numFmtId="10" fontId="0" fillId="0" borderId="7" xfId="0" applyNumberFormat="1" applyBorder="1" applyAlignment="1">
      <alignment wrapText="1"/>
    </xf>
    <xf numFmtId="0" fontId="4" fillId="0" borderId="0" xfId="0" applyFont="1"/>
    <xf numFmtId="0" fontId="0" fillId="0" borderId="1" xfId="1" applyFont="1" applyBorder="1" applyAlignment="1" applyProtection="1">
      <alignment horizontal="center"/>
      <protection locked="0"/>
    </xf>
    <xf numFmtId="0" fontId="3" fillId="0" borderId="1" xfId="1" applyBorder="1" applyAlignment="1" applyProtection="1">
      <alignment horizontal="center"/>
      <protection locked="0"/>
    </xf>
    <xf numFmtId="0" fontId="7" fillId="0" borderId="0" xfId="0" applyFont="1"/>
    <xf numFmtId="0" fontId="8" fillId="0" borderId="0" xfId="0" applyFont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7" fillId="0" borderId="1" xfId="1" applyFont="1" applyBorder="1" applyAlignment="1" applyProtection="1">
      <alignment horizontal="center"/>
      <protection locked="0"/>
    </xf>
    <xf numFmtId="0" fontId="7" fillId="0" borderId="0" xfId="1" applyFont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 applyAlignment="1">
      <alignment horizontal="center"/>
    </xf>
    <xf numFmtId="10" fontId="7" fillId="0" borderId="1" xfId="0" applyNumberFormat="1" applyFont="1" applyBorder="1" applyAlignment="1">
      <alignment horizontal="center" wrapText="1"/>
    </xf>
    <xf numFmtId="10" fontId="7" fillId="0" borderId="0" xfId="0" applyNumberFormat="1" applyFont="1" applyAlignment="1">
      <alignment horizontal="center" wrapText="1"/>
    </xf>
    <xf numFmtId="10" fontId="7" fillId="0" borderId="5" xfId="0" applyNumberFormat="1" applyFont="1" applyBorder="1" applyAlignment="1">
      <alignment horizontal="center" wrapText="1"/>
    </xf>
    <xf numFmtId="0" fontId="5" fillId="0" borderId="4" xfId="0" applyFont="1" applyBorder="1"/>
    <xf numFmtId="10" fontId="7" fillId="0" borderId="6" xfId="0" applyNumberFormat="1" applyFont="1" applyBorder="1" applyAlignment="1">
      <alignment horizontal="center" wrapText="1"/>
    </xf>
    <xf numFmtId="0" fontId="5" fillId="0" borderId="3" xfId="0" applyFont="1" applyBorder="1"/>
    <xf numFmtId="10" fontId="7" fillId="3" borderId="2" xfId="0" applyNumberFormat="1" applyFont="1" applyFill="1" applyBorder="1" applyAlignment="1">
      <alignment horizontal="center" wrapText="1"/>
    </xf>
    <xf numFmtId="0" fontId="7" fillId="0" borderId="7" xfId="0" applyFont="1" applyBorder="1" applyProtection="1">
      <protection locked="0"/>
    </xf>
    <xf numFmtId="14" fontId="7" fillId="0" borderId="7" xfId="0" applyNumberFormat="1" applyFont="1" applyBorder="1" applyProtection="1">
      <protection locked="0"/>
    </xf>
    <xf numFmtId="0" fontId="0" fillId="4" borderId="1" xfId="1" applyFont="1" applyFill="1" applyBorder="1" applyAlignment="1" applyProtection="1">
      <alignment horizontal="center"/>
      <protection locked="0"/>
    </xf>
    <xf numFmtId="0" fontId="5" fillId="4" borderId="1" xfId="0" applyFont="1" applyFill="1" applyBorder="1" applyAlignment="1">
      <alignment horizontal="center"/>
    </xf>
    <xf numFmtId="0" fontId="7" fillId="4" borderId="1" xfId="1" applyFont="1" applyFill="1" applyBorder="1" applyAlignment="1" applyProtection="1">
      <alignment horizontal="center"/>
      <protection locked="0"/>
    </xf>
    <xf numFmtId="0" fontId="10" fillId="0" borderId="1" xfId="0" applyFont="1" applyBorder="1"/>
    <xf numFmtId="10" fontId="0" fillId="0" borderId="0" xfId="0" applyNumberFormat="1"/>
    <xf numFmtId="10" fontId="7" fillId="0" borderId="10" xfId="0" applyNumberFormat="1" applyFont="1" applyBorder="1" applyAlignment="1">
      <alignment horizontal="center" wrapText="1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/>
    <xf numFmtId="0" fontId="7" fillId="0" borderId="0" xfId="1" applyFont="1" applyAlignment="1">
      <alignment horizontal="center"/>
    </xf>
    <xf numFmtId="0" fontId="2" fillId="0" borderId="0" xfId="0" applyFont="1"/>
    <xf numFmtId="0" fontId="15" fillId="6" borderId="1" xfId="2" applyFont="1" applyFill="1" applyBorder="1" applyAlignment="1">
      <alignment horizontal="center" vertical="center" wrapText="1"/>
    </xf>
    <xf numFmtId="0" fontId="16" fillId="0" borderId="1" xfId="2" applyFont="1" applyBorder="1" applyAlignment="1">
      <alignment horizontal="right" vertical="center" wrapText="1"/>
    </xf>
    <xf numFmtId="0" fontId="16" fillId="0" borderId="1" xfId="2" applyFont="1" applyBorder="1" applyAlignment="1">
      <alignment horizontal="left" vertical="center" wrapText="1"/>
    </xf>
    <xf numFmtId="0" fontId="16" fillId="0" borderId="1" xfId="2" applyFont="1" applyBorder="1" applyAlignment="1">
      <alignment horizontal="left" vertical="center"/>
    </xf>
    <xf numFmtId="0" fontId="16" fillId="0" borderId="1" xfId="2" applyFont="1" applyBorder="1"/>
    <xf numFmtId="0" fontId="16" fillId="4" borderId="1" xfId="2" applyFont="1" applyFill="1" applyBorder="1" applyAlignment="1">
      <alignment horizontal="right" vertical="center" wrapText="1"/>
    </xf>
    <xf numFmtId="0" fontId="16" fillId="4" borderId="1" xfId="2" applyFont="1" applyFill="1" applyBorder="1" applyAlignment="1">
      <alignment horizontal="left" vertical="center" wrapText="1"/>
    </xf>
    <xf numFmtId="0" fontId="16" fillId="4" borderId="1" xfId="2" applyFont="1" applyFill="1" applyBorder="1"/>
    <xf numFmtId="0" fontId="16" fillId="4" borderId="1" xfId="2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/>
    <xf numFmtId="0" fontId="10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7" xfId="0" applyFont="1" applyBorder="1" applyAlignment="1">
      <alignment horizontal="left"/>
    </xf>
    <xf numFmtId="0" fontId="7" fillId="0" borderId="8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0" fontId="0" fillId="0" borderId="9" xfId="0" applyNumberFormat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4" fontId="7" fillId="0" borderId="7" xfId="0" applyNumberFormat="1" applyFont="1" applyBorder="1" applyAlignment="1" applyProtection="1">
      <alignment horizontal="center"/>
      <protection locked="0"/>
    </xf>
    <xf numFmtId="14" fontId="7" fillId="0" borderId="6" xfId="0" applyNumberFormat="1" applyFont="1" applyBorder="1" applyAlignment="1" applyProtection="1">
      <alignment horizontal="center"/>
      <protection locked="0"/>
    </xf>
    <xf numFmtId="14" fontId="7" fillId="0" borderId="8" xfId="0" applyNumberFormat="1" applyFont="1" applyBorder="1" applyAlignment="1" applyProtection="1">
      <alignment horizontal="center"/>
      <protection locked="0"/>
    </xf>
    <xf numFmtId="10" fontId="5" fillId="3" borderId="7" xfId="0" applyNumberFormat="1" applyFont="1" applyFill="1" applyBorder="1" applyAlignment="1">
      <alignment horizontal="center" wrapText="1"/>
    </xf>
    <xf numFmtId="10" fontId="5" fillId="3" borderId="6" xfId="0" applyNumberFormat="1" applyFont="1" applyFill="1" applyBorder="1" applyAlignment="1">
      <alignment horizontal="center" wrapText="1"/>
    </xf>
    <xf numFmtId="10" fontId="5" fillId="3" borderId="8" xfId="0" applyNumberFormat="1" applyFont="1" applyFill="1" applyBorder="1" applyAlignment="1">
      <alignment horizontal="center" wrapText="1"/>
    </xf>
    <xf numFmtId="1" fontId="7" fillId="0" borderId="7" xfId="0" applyNumberFormat="1" applyFont="1" applyBorder="1" applyAlignment="1" applyProtection="1">
      <alignment horizontal="center"/>
      <protection locked="0"/>
    </xf>
    <xf numFmtId="1" fontId="7" fillId="0" borderId="6" xfId="0" applyNumberFormat="1" applyFont="1" applyBorder="1" applyAlignment="1" applyProtection="1">
      <alignment horizontal="center"/>
      <protection locked="0"/>
    </xf>
    <xf numFmtId="1" fontId="7" fillId="0" borderId="8" xfId="0" applyNumberFormat="1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2" fillId="7" borderId="7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14" fillId="0" borderId="6" xfId="0" applyFont="1" applyBorder="1" applyAlignment="1">
      <alignment horizontal="center" vertical="center"/>
    </xf>
    <xf numFmtId="10" fontId="7" fillId="0" borderId="7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10" fontId="7" fillId="0" borderId="9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/>
    </xf>
    <xf numFmtId="10" fontId="7" fillId="0" borderId="0" xfId="0" applyNumberFormat="1" applyFont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3" fillId="0" borderId="12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7" xfId="0" applyFont="1" applyBorder="1" applyAlignment="1">
      <alignment horizontal="left" vertical="center" wrapText="1"/>
    </xf>
    <xf numFmtId="10" fontId="7" fillId="0" borderId="9" xfId="0" applyNumberFormat="1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0" fontId="7" fillId="0" borderId="1" xfId="0" applyNumberFormat="1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2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0" xfId="1" applyFont="1" applyBorder="1" applyAlignment="1" applyProtection="1">
      <alignment horizontal="center"/>
      <protection locked="0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 wrapText="1"/>
    </xf>
  </cellXfs>
  <cellStyles count="7">
    <cellStyle name="Moneda 2" xfId="5" xr:uid="{00000000-0005-0000-0000-000000000000}"/>
    <cellStyle name="Normal" xfId="0" builtinId="0"/>
    <cellStyle name="Normal 2" xfId="2" xr:uid="{00000000-0005-0000-0000-000002000000}"/>
    <cellStyle name="Normal 2 2" xfId="6" xr:uid="{00000000-0005-0000-0000-000003000000}"/>
    <cellStyle name="Normal 3" xfId="1" xr:uid="{00000000-0005-0000-0000-000004000000}"/>
    <cellStyle name="Normal 4" xfId="3" xr:uid="{00000000-0005-0000-0000-000005000000}"/>
    <cellStyle name="Porcentaje 2" xfId="4" xr:uid="{00000000-0005-0000-0000-000006000000}"/>
  </cellStyles>
  <dxfs count="12"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6FCFC6"/>
      <color rgb="FF117B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4E-2"/>
          <c:y val="0.18481907751610774"/>
          <c:w val="0.900439238653003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9-4432-BC2E-82A0E74D8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6944"/>
        <c:axId val="248787336"/>
      </c:barChart>
      <c:catAx>
        <c:axId val="248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87336"/>
        <c:crosses val="autoZero"/>
        <c:auto val="1"/>
        <c:lblAlgn val="ctr"/>
        <c:lblOffset val="100"/>
        <c:noMultiLvlLbl val="0"/>
      </c:catAx>
      <c:valAx>
        <c:axId val="24878733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8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Test!$B$48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Test!$A$49:$A$55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Test!$B$49:$B$55</c:f>
              <c:numCache>
                <c:formatCode>0.00%</c:formatCode>
                <c:ptCount val="7"/>
                <c:pt idx="0">
                  <c:v>0.375</c:v>
                </c:pt>
                <c:pt idx="1">
                  <c:v>0.83333333333333337</c:v>
                </c:pt>
                <c:pt idx="2">
                  <c:v>1</c:v>
                </c:pt>
                <c:pt idx="3">
                  <c:v>0.75</c:v>
                </c:pt>
                <c:pt idx="4">
                  <c:v>1</c:v>
                </c:pt>
                <c:pt idx="5">
                  <c:v>1.1666666666666667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C-4193-B971-EAA4BAEFC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9688"/>
        <c:axId val="248790080"/>
      </c:barChart>
      <c:catAx>
        <c:axId val="2487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90080"/>
        <c:crosses val="autoZero"/>
        <c:auto val="1"/>
        <c:lblAlgn val="ctr"/>
        <c:lblOffset val="100"/>
        <c:noMultiLvlLbl val="0"/>
      </c:catAx>
      <c:valAx>
        <c:axId val="24879008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8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es-ES"/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5885797950219968E-2"/>
          <c:y val="0.18481907751610782"/>
          <c:w val="0.90043923865300413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Test_Ant!$B$44</c:f>
              <c:strCache>
                <c:ptCount val="1"/>
                <c:pt idx="0">
                  <c:v>Concepto</c:v>
                </c:pt>
              </c:strCache>
            </c:strRef>
          </c:tx>
          <c:invertIfNegative val="0"/>
          <c:cat>
            <c:strRef>
              <c:f>Test_Ant!$A$45:$A$51</c:f>
              <c:strCache>
                <c:ptCount val="7"/>
                <c:pt idx="0">
                  <c:v>Asunción de riesgos</c:v>
                </c:pt>
                <c:pt idx="1">
                  <c:v>Capacidad de negociación</c:v>
                </c:pt>
                <c:pt idx="2">
                  <c:v>Confianza en sí mismo</c:v>
                </c:pt>
                <c:pt idx="3">
                  <c:v>Flexibilidad y adaptarse a cambios</c:v>
                </c:pt>
                <c:pt idx="4">
                  <c:v>Innovación y creatividad</c:v>
                </c:pt>
                <c:pt idx="5">
                  <c:v>Liderazgo de Equipos</c:v>
                </c:pt>
                <c:pt idx="6">
                  <c:v>Tenacidad para el Trabajo</c:v>
                </c:pt>
              </c:strCache>
            </c:strRef>
          </c:cat>
          <c:val>
            <c:numRef>
              <c:f>Test_Ant!$B$45:$B$51</c:f>
              <c:numCache>
                <c:formatCode>0.00%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7-4B58-82A1-D2441831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8789296"/>
        <c:axId val="248788904"/>
      </c:barChart>
      <c:catAx>
        <c:axId val="24878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88904"/>
        <c:crosses val="autoZero"/>
        <c:auto val="1"/>
        <c:lblAlgn val="ctr"/>
        <c:lblOffset val="100"/>
        <c:noMultiLvlLbl val="0"/>
      </c:catAx>
      <c:valAx>
        <c:axId val="2487889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CO"/>
          </a:p>
        </c:txPr>
        <c:crossAx val="248789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90489</xdr:rowOff>
    </xdr:from>
    <xdr:to>
      <xdr:col>7</xdr:col>
      <xdr:colOff>916781</xdr:colOff>
      <xdr:row>51</xdr:row>
      <xdr:rowOff>59531</xdr:rowOff>
    </xdr:to>
    <xdr:graphicFrame macro="">
      <xdr:nvGraphicFramePr>
        <xdr:cNvPr id="1035" name="7 Gráfico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10</xdr:col>
      <xdr:colOff>0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523875</xdr:colOff>
      <xdr:row>0</xdr:row>
      <xdr:rowOff>57150</xdr:rowOff>
    </xdr:from>
    <xdr:to>
      <xdr:col>1</xdr:col>
      <xdr:colOff>6031230</xdr:colOff>
      <xdr:row>0</xdr:row>
      <xdr:rowOff>1710690</xdr:rowOff>
    </xdr:to>
    <xdr:pic>
      <xdr:nvPicPr>
        <xdr:cNvPr id="4" name="1 Imagen" descr="C:\Users\gsarmientom\AppData\Local\Microsoft\Windows\Temporary Internet Files\Content.Outlook\QR0NHLK0\LogoSBD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7150"/>
          <a:ext cx="5507355" cy="165354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90489</xdr:rowOff>
    </xdr:from>
    <xdr:to>
      <xdr:col>8</xdr:col>
      <xdr:colOff>916781</xdr:colOff>
      <xdr:row>55</xdr:row>
      <xdr:rowOff>59531</xdr:rowOff>
    </xdr:to>
    <xdr:graphicFrame macro="">
      <xdr:nvGraphicFramePr>
        <xdr:cNvPr id="2" name="7 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image" Target="../media/image2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AM141"/>
  <sheetViews>
    <sheetView topLeftCell="A7" zoomScale="80" zoomScaleNormal="80" workbookViewId="0">
      <selection activeCell="A6" sqref="A6"/>
    </sheetView>
  </sheetViews>
  <sheetFormatPr baseColWidth="10" defaultColWidth="11.42578125" defaultRowHeight="15" x14ac:dyDescent="0.25"/>
  <cols>
    <col min="1" max="1" width="46.28515625" customWidth="1"/>
    <col min="2" max="2" width="30.140625" customWidth="1"/>
    <col min="3" max="3" width="35.85546875" customWidth="1"/>
    <col min="4" max="5" width="29.42578125" customWidth="1"/>
    <col min="37" max="37" width="21.42578125" customWidth="1"/>
  </cols>
  <sheetData>
    <row r="2" spans="1:5" x14ac:dyDescent="0.25">
      <c r="A2" s="2" t="s">
        <v>0</v>
      </c>
      <c r="B2" s="41" t="s">
        <v>1</v>
      </c>
      <c r="C2" s="41" t="s">
        <v>2</v>
      </c>
      <c r="D2" s="41" t="s">
        <v>3</v>
      </c>
      <c r="E2" s="41" t="s">
        <v>4</v>
      </c>
    </row>
    <row r="3" spans="1:5" ht="105" x14ac:dyDescent="0.25">
      <c r="A3" s="41" t="s">
        <v>5</v>
      </c>
      <c r="B3" s="9" t="s">
        <v>6</v>
      </c>
      <c r="C3" s="9" t="s">
        <v>7</v>
      </c>
      <c r="D3" s="9" t="s">
        <v>8</v>
      </c>
      <c r="E3" s="61" t="s">
        <v>9</v>
      </c>
    </row>
    <row r="4" spans="1:5" ht="105" x14ac:dyDescent="0.25">
      <c r="A4" s="41" t="s">
        <v>10</v>
      </c>
      <c r="B4" s="9" t="s">
        <v>11</v>
      </c>
      <c r="C4" s="9" t="s">
        <v>12</v>
      </c>
      <c r="D4" s="9" t="s">
        <v>13</v>
      </c>
      <c r="E4" s="61" t="s">
        <v>9</v>
      </c>
    </row>
    <row r="5" spans="1:5" ht="135" x14ac:dyDescent="0.25">
      <c r="A5" s="41" t="s">
        <v>14</v>
      </c>
      <c r="B5" s="9" t="s">
        <v>15</v>
      </c>
      <c r="C5" s="9" t="s">
        <v>16</v>
      </c>
      <c r="D5" s="9" t="s">
        <v>17</v>
      </c>
      <c r="E5" s="61" t="s">
        <v>9</v>
      </c>
    </row>
    <row r="6" spans="1:5" ht="105" x14ac:dyDescent="0.25">
      <c r="A6" s="15" t="s">
        <v>18</v>
      </c>
      <c r="B6" s="9" t="s">
        <v>6</v>
      </c>
      <c r="C6" s="9" t="s">
        <v>19</v>
      </c>
      <c r="D6" s="9" t="s">
        <v>20</v>
      </c>
      <c r="E6" s="61" t="s">
        <v>9</v>
      </c>
    </row>
    <row r="7" spans="1:5" ht="105" x14ac:dyDescent="0.25">
      <c r="A7" s="2" t="s">
        <v>21</v>
      </c>
      <c r="B7" s="9" t="s">
        <v>6</v>
      </c>
      <c r="C7" s="9" t="s">
        <v>22</v>
      </c>
      <c r="D7" s="9" t="s">
        <v>23</v>
      </c>
      <c r="E7" s="61" t="s">
        <v>9</v>
      </c>
    </row>
    <row r="8" spans="1:5" ht="105" x14ac:dyDescent="0.25">
      <c r="A8" s="2" t="s">
        <v>24</v>
      </c>
      <c r="B8" s="9" t="s">
        <v>25</v>
      </c>
      <c r="C8" s="9" t="s">
        <v>26</v>
      </c>
      <c r="D8" s="9" t="s">
        <v>27</v>
      </c>
      <c r="E8" s="61" t="s">
        <v>9</v>
      </c>
    </row>
    <row r="9" spans="1:5" ht="120" x14ac:dyDescent="0.25">
      <c r="A9" s="41" t="s">
        <v>28</v>
      </c>
      <c r="B9" s="9" t="s">
        <v>29</v>
      </c>
      <c r="C9" s="9" t="s">
        <v>30</v>
      </c>
      <c r="D9" s="9" t="s">
        <v>31</v>
      </c>
      <c r="E9" s="61" t="s">
        <v>9</v>
      </c>
    </row>
    <row r="10" spans="1:5" x14ac:dyDescent="0.25">
      <c r="A10" s="2"/>
      <c r="B10" s="9"/>
      <c r="C10" s="9"/>
      <c r="D10" s="9"/>
      <c r="E10" s="61"/>
    </row>
    <row r="11" spans="1:5" ht="90" x14ac:dyDescent="0.25">
      <c r="A11" s="2" t="s">
        <v>32</v>
      </c>
      <c r="B11" s="61" t="s">
        <v>33</v>
      </c>
      <c r="C11" s="61" t="s">
        <v>34</v>
      </c>
      <c r="D11" s="61" t="s">
        <v>35</v>
      </c>
      <c r="E11" s="61" t="s">
        <v>36</v>
      </c>
    </row>
    <row r="22" spans="1:39" x14ac:dyDescent="0.25">
      <c r="A22" t="s">
        <v>37</v>
      </c>
      <c r="B22" t="s">
        <v>38</v>
      </c>
      <c r="C22" t="s">
        <v>39</v>
      </c>
      <c r="D22" t="s">
        <v>40</v>
      </c>
      <c r="E22" t="s">
        <v>41</v>
      </c>
      <c r="F22" t="s">
        <v>42</v>
      </c>
      <c r="G22" t="s">
        <v>43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50</v>
      </c>
      <c r="O22" t="s">
        <v>51</v>
      </c>
      <c r="P22" t="s">
        <v>52</v>
      </c>
      <c r="Q22" t="s">
        <v>53</v>
      </c>
      <c r="R22" t="s">
        <v>54</v>
      </c>
      <c r="S22" t="s">
        <v>55</v>
      </c>
      <c r="T22" t="s">
        <v>56</v>
      </c>
      <c r="U22" t="s">
        <v>57</v>
      </c>
      <c r="V22" t="s">
        <v>58</v>
      </c>
      <c r="W22" t="s">
        <v>59</v>
      </c>
      <c r="X22" t="s">
        <v>60</v>
      </c>
      <c r="Y22" t="s">
        <v>61</v>
      </c>
      <c r="Z22" t="s">
        <v>62</v>
      </c>
      <c r="AA22" t="s">
        <v>63</v>
      </c>
      <c r="AB22" t="s">
        <v>64</v>
      </c>
      <c r="AC22" t="s">
        <v>65</v>
      </c>
      <c r="AD22" t="s">
        <v>66</v>
      </c>
      <c r="AE22" t="s">
        <v>67</v>
      </c>
      <c r="AF22" t="s">
        <v>68</v>
      </c>
      <c r="AG22" t="s">
        <v>69</v>
      </c>
      <c r="AH22" t="s">
        <v>70</v>
      </c>
      <c r="AJ22" s="49" t="s">
        <v>71</v>
      </c>
      <c r="AK22" s="49" t="s">
        <v>72</v>
      </c>
      <c r="AL22" s="49" t="s">
        <v>71</v>
      </c>
      <c r="AM22" s="49" t="s">
        <v>73</v>
      </c>
    </row>
    <row r="23" spans="1:39" x14ac:dyDescent="0.25">
      <c r="A23" t="s">
        <v>37</v>
      </c>
      <c r="B23" t="str">
        <f>+AM23</f>
        <v>Centro para la Biodiversidad y el Turismo del Amazonas</v>
      </c>
      <c r="C23" t="str">
        <f>+AM24</f>
        <v>Centro de los Recursos Naturales Renovables -La Salada</v>
      </c>
      <c r="D23" t="str">
        <f>+AM40</f>
        <v>Centro de Gestión y Desarrollo Agroindustrial de Arauca</v>
      </c>
      <c r="E23" t="str">
        <f>+AM41</f>
        <v>Centro para el Desarrollo Agroecologico y Agroindustrial</v>
      </c>
      <c r="F23" t="str">
        <f>+AM45</f>
        <v>Centro Agroempresarial y Minero</v>
      </c>
      <c r="G23" t="str">
        <f>+AM49</f>
        <v xml:space="preserve">Centro de Desarrollo Agropecuario y Agroindustrial </v>
      </c>
      <c r="H23" t="str">
        <f>+AM53</f>
        <v>Centro para la Formación Cafetera</v>
      </c>
      <c r="I23" t="str">
        <f>+AM58</f>
        <v>Centro Tecnológico de la Amazonia</v>
      </c>
      <c r="J23" t="str">
        <f>+AM59</f>
        <v>Centro Agroindustrial y Fortalecimiento Empresarial de Casanare</v>
      </c>
      <c r="K23" t="str">
        <f>+AM60</f>
        <v xml:space="preserve">Centro Agropecuario </v>
      </c>
      <c r="L23" t="str">
        <f>+AM63</f>
        <v>Centro Biotecnológico del Caribe</v>
      </c>
      <c r="M23" t="str">
        <f>+AM66</f>
        <v>Centro de Recursos Naturales, Industria y Biodiversidad</v>
      </c>
      <c r="N23" t="str">
        <f>+AM67</f>
        <v>Centro Agropecuario y de Biotecnología el Porvenir</v>
      </c>
      <c r="O23" t="str">
        <f>+AM69</f>
        <v>Centro Industrial y de Desarrollo Empresarial de Soacha</v>
      </c>
      <c r="P23" t="str">
        <f>+AM75</f>
        <v>Centro de Tecnologías para la Construcción y la Madera</v>
      </c>
      <c r="Q23" t="str">
        <f>+AM91</f>
        <v>Centro Ambiental y Ecoturistico del Nororiente Amazónico</v>
      </c>
      <c r="R23" t="str">
        <f>+AM92</f>
        <v>Centro Industrial y de Energías Alternativas</v>
      </c>
      <c r="S23" t="str">
        <f>+AM94</f>
        <v>Centro de Desarrollo Agroindustrial, Turístico y Tecnológico del Guaviare</v>
      </c>
      <c r="T23" t="str">
        <f>+AM95</f>
        <v>Centro de Formación Agroindustrial</v>
      </c>
      <c r="U23" t="str">
        <f>+AM100</f>
        <v>Centro Acuícola y Agroindustrial de Gaira</v>
      </c>
      <c r="V23" t="str">
        <f>+AM102</f>
        <v>Centro Agroindustrial del Meta</v>
      </c>
      <c r="W23" t="str">
        <f>+AM104</f>
        <v>Centro Sur Colombiano de Logística Internacional</v>
      </c>
      <c r="X23" t="str">
        <f>+AM107</f>
        <v>Centro de Formación para el Desarrollo Rural y Minero</v>
      </c>
      <c r="Y23" t="str">
        <f>+AM109</f>
        <v>Centro Agroforestal y Acuícola Arapaima</v>
      </c>
      <c r="Z23" t="str">
        <f>+AM110</f>
        <v>Centro Agroindustrial</v>
      </c>
      <c r="AA23" t="str">
        <f>+AM113</f>
        <v>Centro Atención Sector Agropecuario</v>
      </c>
      <c r="AB23" t="str">
        <f>+AM116</f>
        <v>Centro de Formación Turística, Gente de Mar y de Servicios</v>
      </c>
      <c r="AC23" t="str">
        <f>+AM117</f>
        <v>Centro Atención Sector Agropecuario</v>
      </c>
      <c r="AD23" t="str">
        <f>+AM125</f>
        <v>Centro de la Innovación, la Tecnología y los Servicios</v>
      </c>
      <c r="AE23" t="str">
        <f>+AM126</f>
        <v>Centro Agropecuario la Granja</v>
      </c>
      <c r="AF23" t="str">
        <f>+AM129</f>
        <v>Centro Agropecuario de Buga</v>
      </c>
      <c r="AG23" t="str">
        <f>+AM140</f>
        <v>Centro Agropecuario y de Servicios Ambientales "Jiri-jirimo"</v>
      </c>
      <c r="AH23" t="str">
        <f>+AM141</f>
        <v>Centro de Producción y Transformación Agroindustrial de la Orinoquia</v>
      </c>
      <c r="AJ23" s="50">
        <v>91</v>
      </c>
      <c r="AK23" s="51" t="s">
        <v>38</v>
      </c>
      <c r="AL23" s="50">
        <v>9517</v>
      </c>
      <c r="AM23" s="52" t="s">
        <v>74</v>
      </c>
    </row>
    <row r="24" spans="1:39" x14ac:dyDescent="0.25">
      <c r="C24" t="str">
        <f>+AM25</f>
        <v>Centro del Diseño y Manufactura del Cuero</v>
      </c>
      <c r="E24" t="str">
        <f t="shared" ref="E24:E26" si="0">+AM42</f>
        <v>Centro Nacional Colombo Alemán</v>
      </c>
      <c r="F24" t="str">
        <f t="shared" ref="F24:F25" si="1">+AM46</f>
        <v>Centro Internacional Náutico, Fluvial y Portuario</v>
      </c>
      <c r="G24" t="str">
        <f t="shared" ref="G24:G25" si="2">+AM50</f>
        <v>Centro  Minero</v>
      </c>
      <c r="H24" t="str">
        <f t="shared" ref="H24:H26" si="3">+AM54</f>
        <v>Centro de Automatización Industrial</v>
      </c>
      <c r="K24" t="str">
        <f t="shared" ref="K24" si="4">+AM61</f>
        <v xml:space="preserve">Centro de Teleinformática y Producción Industrial </v>
      </c>
      <c r="L24" t="str">
        <f t="shared" ref="L24" si="5">+AM64</f>
        <v>Centro Agroempresarial</v>
      </c>
      <c r="N24" t="str">
        <f>+AM68</f>
        <v>Centro de Comercio, Industria y Turismo de Córdoba</v>
      </c>
      <c r="O24" t="str">
        <f t="shared" ref="O24:O28" si="6">+AM70</f>
        <v>Centro de Desarrollo Agroindustrial y Empresarial</v>
      </c>
      <c r="P24" t="str">
        <f t="shared" ref="P24:P36" si="7">+AM76</f>
        <v>Centro de Electricidad, Electrónica y Telecomunicaciones</v>
      </c>
      <c r="R24" t="str">
        <f>+AM93</f>
        <v>Centro Agroempresarial y Acuícola</v>
      </c>
      <c r="T24" t="str">
        <f t="shared" ref="T24" si="8">+AM96</f>
        <v>Centro Agroempresarial y Desarrollo Pecuario del Huila</v>
      </c>
      <c r="U24" t="str">
        <f>+AM101</f>
        <v>Centro de Logística y Promoción Ecoturística del Magdalena</v>
      </c>
      <c r="V24" t="str">
        <f>+AM103</f>
        <v>Centro de Industria y Servicios del Meta</v>
      </c>
      <c r="W24" t="str">
        <f t="shared" ref="W24" si="9">+AM105</f>
        <v>Centro Agroindustrial y Pesquero de la Costa Pacifica</v>
      </c>
      <c r="X24" t="str">
        <f>+AM108</f>
        <v xml:space="preserve">Centro de la Industria, la Empresa y los Servicios </v>
      </c>
      <c r="Z24" t="str">
        <f t="shared" ref="Z24" si="10">+AM111</f>
        <v>Centro para el Desarrollo Tecnológico de la Construcción y la Industria</v>
      </c>
      <c r="AA24" t="str">
        <f t="shared" ref="AA24" si="11">+AM114</f>
        <v>Centro de Diseño e Innovación Tecnológica Industrial</v>
      </c>
      <c r="AC24" t="str">
        <f t="shared" ref="AC24:AC29" si="12">+AM118</f>
        <v>Centro Industrial de Mantenimiento Integral</v>
      </c>
      <c r="AE24" t="str">
        <f t="shared" ref="AE24" si="13">+AM127</f>
        <v>Centro de Industria y Construcción</v>
      </c>
      <c r="AF24" t="str">
        <f t="shared" ref="AF24:AF33" si="14">+AM130</f>
        <v>Centro Latinoamericano de  Especies Menores</v>
      </c>
      <c r="AJ24" s="50">
        <v>5</v>
      </c>
      <c r="AK24" s="51" t="s">
        <v>39</v>
      </c>
      <c r="AL24" s="50">
        <v>9101</v>
      </c>
      <c r="AM24" s="52" t="s">
        <v>75</v>
      </c>
    </row>
    <row r="25" spans="1:39" x14ac:dyDescent="0.25">
      <c r="C25" t="str">
        <f t="shared" ref="C25:C38" si="15">+AM26</f>
        <v>Centro de Formación en Diseño, Confección y Moda.</v>
      </c>
      <c r="E25" t="str">
        <f t="shared" si="0"/>
        <v xml:space="preserve">Centro Industrial y de Aviación  </v>
      </c>
      <c r="F25" t="str">
        <f t="shared" si="1"/>
        <v>Centro para la Industria Petroquímica</v>
      </c>
      <c r="G25" t="str">
        <f t="shared" si="2"/>
        <v xml:space="preserve">Centro de Gestión Administrativa y Fortalecimiento Empresarial </v>
      </c>
      <c r="H25" t="str">
        <f t="shared" si="3"/>
        <v>Centro de Procesos Industriales</v>
      </c>
      <c r="K25" t="str">
        <f>+AM62</f>
        <v>Centro de Comercio y Servicios</v>
      </c>
      <c r="L25" t="str">
        <f>+AM65</f>
        <v>Centro de Operación y Mantenimiento Minero</v>
      </c>
      <c r="O25" t="str">
        <f t="shared" si="6"/>
        <v xml:space="preserve">Centro Agroecológico y Empresarial </v>
      </c>
      <c r="P25" t="str">
        <f t="shared" si="7"/>
        <v>Centro de Gestión Industrial</v>
      </c>
      <c r="T25" t="str">
        <f>+AM97</f>
        <v>Centro de Desarrollo Agroempresarial y Turístico del Huila</v>
      </c>
      <c r="W25" t="str">
        <f>+AM106</f>
        <v>Centro Internacional de Producción Limpia - Lope</v>
      </c>
      <c r="Z25" t="str">
        <f>+AM112</f>
        <v>Centro de Comercio y Turismo</v>
      </c>
      <c r="AA25" t="str">
        <f>+AM115</f>
        <v>Centro de Comercio y Servicios</v>
      </c>
      <c r="AC25" t="str">
        <f t="shared" si="12"/>
        <v>Centro Industrial del Diseño y la Manufactura</v>
      </c>
      <c r="AE25" t="str">
        <f>+AM128</f>
        <v>Centro de Comercio y Servicios</v>
      </c>
      <c r="AF25" t="str">
        <f t="shared" si="14"/>
        <v>Centro Náutico Pesquero de Buenaventura</v>
      </c>
      <c r="AJ25" s="50">
        <v>5</v>
      </c>
      <c r="AK25" s="51" t="s">
        <v>39</v>
      </c>
      <c r="AL25" s="50">
        <v>9201</v>
      </c>
      <c r="AM25" s="52" t="s">
        <v>76</v>
      </c>
    </row>
    <row r="26" spans="1:39" x14ac:dyDescent="0.25">
      <c r="C26" t="str">
        <f t="shared" si="15"/>
        <v>Centro para el Desarrollo del Hábitat y la Construcción</v>
      </c>
      <c r="E26" t="str">
        <f t="shared" si="0"/>
        <v>Centro de Comercio y Servicios</v>
      </c>
      <c r="F26" t="str">
        <f>+AM48</f>
        <v>Centro de Comercio y Servicios</v>
      </c>
      <c r="G26" t="str">
        <f>+AM52</f>
        <v>Centro Industrial de Mantenimiento y Manufactura</v>
      </c>
      <c r="H26" t="str">
        <f t="shared" si="3"/>
        <v>Centro de Comercio y Servicios</v>
      </c>
      <c r="O26" t="str">
        <f t="shared" si="6"/>
        <v>Centro de la Tecnología de Diseño y la Productividad Empresarial</v>
      </c>
      <c r="P26" t="str">
        <f t="shared" si="7"/>
        <v>Centro de Manufactura en Textil y Cuero</v>
      </c>
      <c r="T26" t="str">
        <f>+AM98</f>
        <v xml:space="preserve">Centro de la Industria, la Empresa y los Servicios </v>
      </c>
      <c r="AC26" t="str">
        <f t="shared" si="12"/>
        <v>Centro de Servicios Empresariales y Turísticos</v>
      </c>
      <c r="AF26" t="str">
        <f t="shared" si="14"/>
        <v>Centro de Electricidad y Automatización Industrial -CEAI</v>
      </c>
      <c r="AJ26" s="50">
        <v>5</v>
      </c>
      <c r="AK26" s="51" t="s">
        <v>39</v>
      </c>
      <c r="AL26" s="50">
        <v>9202</v>
      </c>
      <c r="AM26" s="52" t="s">
        <v>77</v>
      </c>
    </row>
    <row r="27" spans="1:39" x14ac:dyDescent="0.25">
      <c r="C27" t="str">
        <f t="shared" si="15"/>
        <v>Centro de Tecnología de la Manufactura Avanzada.</v>
      </c>
      <c r="H27" t="str">
        <f>+AM57</f>
        <v>Centro Pecuario y Agroempresarial</v>
      </c>
      <c r="O27" t="str">
        <f t="shared" si="6"/>
        <v>Centro de Biotecnología Agropecuaria</v>
      </c>
      <c r="P27" t="str">
        <f t="shared" si="7"/>
        <v>Centro de Tecnologías del Transporte</v>
      </c>
      <c r="T27" t="str">
        <f>+AM99</f>
        <v>Centro de Gestión y Desarrollo Sostenible Surcolombiano</v>
      </c>
      <c r="AC27" t="str">
        <f t="shared" si="12"/>
        <v>Centro Industrial y del Desarrollo Tecnológico</v>
      </c>
      <c r="AF27" t="str">
        <f t="shared" si="14"/>
        <v>Centro de la Construcción</v>
      </c>
      <c r="AJ27" s="50">
        <v>5</v>
      </c>
      <c r="AK27" s="51" t="s">
        <v>39</v>
      </c>
      <c r="AL27" s="50">
        <v>9203</v>
      </c>
      <c r="AM27" s="52" t="s">
        <v>78</v>
      </c>
    </row>
    <row r="28" spans="1:39" x14ac:dyDescent="0.25">
      <c r="C28" t="str">
        <f t="shared" si="15"/>
        <v>Centro Tecnológico del Mobiliario</v>
      </c>
      <c r="O28" t="str">
        <f t="shared" si="6"/>
        <v xml:space="preserve">Centro de Desarrollo Agroempresarial </v>
      </c>
      <c r="P28" t="str">
        <f t="shared" si="7"/>
        <v>Centro Metalmecánico</v>
      </c>
      <c r="AC28" t="str">
        <f t="shared" si="12"/>
        <v>Centro Agroturístico</v>
      </c>
      <c r="AF28" t="str">
        <f t="shared" si="14"/>
        <v>Centro de Diseño Tecnológico Industrial</v>
      </c>
      <c r="AJ28" s="50">
        <v>5</v>
      </c>
      <c r="AK28" s="51" t="s">
        <v>39</v>
      </c>
      <c r="AL28" s="50">
        <v>9204</v>
      </c>
      <c r="AM28" s="52" t="s">
        <v>79</v>
      </c>
    </row>
    <row r="29" spans="1:39" x14ac:dyDescent="0.25">
      <c r="C29" t="str">
        <f t="shared" si="15"/>
        <v>Centro Tecnológico de Gestión Industrial</v>
      </c>
      <c r="P29" t="str">
        <f t="shared" si="7"/>
        <v>Centro de Materiales y Ensayos</v>
      </c>
      <c r="AC29" t="str">
        <f t="shared" si="12"/>
        <v>Centro Agroempresarial y Turístico de los Andes</v>
      </c>
      <c r="AF29" t="str">
        <f t="shared" si="14"/>
        <v>Centro Nacional de Asistencia Técnica a la Industria -ASTIN</v>
      </c>
      <c r="AJ29" s="50">
        <v>5</v>
      </c>
      <c r="AK29" s="51" t="s">
        <v>39</v>
      </c>
      <c r="AL29" s="50">
        <v>9205</v>
      </c>
      <c r="AM29" s="52" t="s">
        <v>80</v>
      </c>
    </row>
    <row r="30" spans="1:39" x14ac:dyDescent="0.25">
      <c r="C30" t="str">
        <f t="shared" si="15"/>
        <v>Centro de Comercio</v>
      </c>
      <c r="P30" t="str">
        <f t="shared" si="7"/>
        <v>Centro de Diseño y Metrología</v>
      </c>
      <c r="AC30" t="str">
        <f>+AM124</f>
        <v>Centro de Gestión Agroempresarial del Oriente</v>
      </c>
      <c r="AF30" t="str">
        <f t="shared" si="14"/>
        <v>Centro de Gestión Tecnológica de Servicios</v>
      </c>
      <c r="AJ30" s="50">
        <v>5</v>
      </c>
      <c r="AK30" s="51" t="s">
        <v>39</v>
      </c>
      <c r="AL30" s="50">
        <v>9206</v>
      </c>
      <c r="AM30" s="52" t="s">
        <v>81</v>
      </c>
    </row>
    <row r="31" spans="1:39" x14ac:dyDescent="0.25">
      <c r="C31" t="str">
        <f t="shared" si="15"/>
        <v>Centro de Servicios de Salud</v>
      </c>
      <c r="P31" t="str">
        <f t="shared" si="7"/>
        <v>Centro para la Industria de la Comunicación Grafica</v>
      </c>
      <c r="AF31" t="str">
        <f t="shared" si="14"/>
        <v>Centro de Tecnologías Agroindustriales</v>
      </c>
      <c r="AJ31" s="50">
        <v>5</v>
      </c>
      <c r="AK31" s="51" t="s">
        <v>39</v>
      </c>
      <c r="AL31" s="50">
        <v>9301</v>
      </c>
      <c r="AM31" s="52" t="s">
        <v>82</v>
      </c>
    </row>
    <row r="32" spans="1:39" x14ac:dyDescent="0.25">
      <c r="C32" t="str">
        <f t="shared" si="15"/>
        <v xml:space="preserve">Centro de Servicios y Gestión Empresarial </v>
      </c>
      <c r="P32" t="str">
        <f t="shared" si="7"/>
        <v>Centro de Gestión de Mercados, Logística y Tecnologías de la Información</v>
      </c>
      <c r="AF32" t="str">
        <f t="shared" si="14"/>
        <v>Centro de Biotecnología Industrial</v>
      </c>
      <c r="AJ32" s="50">
        <v>5</v>
      </c>
      <c r="AK32" s="51" t="s">
        <v>39</v>
      </c>
      <c r="AL32" s="50">
        <v>9401</v>
      </c>
      <c r="AM32" s="52" t="s">
        <v>83</v>
      </c>
    </row>
    <row r="33" spans="3:39" x14ac:dyDescent="0.25">
      <c r="C33" t="str">
        <f t="shared" si="15"/>
        <v>Complejo Tecnológico para la Gestión Agroempresarial</v>
      </c>
      <c r="P33" t="str">
        <f t="shared" si="7"/>
        <v>Centro de Formación de Talento Humano en Salud</v>
      </c>
      <c r="AF33" t="str">
        <f t="shared" si="14"/>
        <v>Unidad de Emprendimiento Especializada de Tecnoparque ASTIN</v>
      </c>
      <c r="AJ33" s="50">
        <v>5</v>
      </c>
      <c r="AK33" s="51" t="s">
        <v>39</v>
      </c>
      <c r="AL33" s="50">
        <v>9402</v>
      </c>
      <c r="AM33" s="52" t="s">
        <v>84</v>
      </c>
    </row>
    <row r="34" spans="3:39" x14ac:dyDescent="0.25">
      <c r="C34" t="str">
        <f t="shared" si="15"/>
        <v xml:space="preserve">Complejo Tecnológico Minero Agroempresarial </v>
      </c>
      <c r="P34" t="str">
        <f t="shared" si="7"/>
        <v>Centro de Gestión Administrativa</v>
      </c>
      <c r="AJ34" s="50">
        <v>5</v>
      </c>
      <c r="AK34" s="51" t="s">
        <v>39</v>
      </c>
      <c r="AL34" s="50">
        <v>9501</v>
      </c>
      <c r="AM34" s="52" t="s">
        <v>85</v>
      </c>
    </row>
    <row r="35" spans="3:39" x14ac:dyDescent="0.25">
      <c r="C35" t="str">
        <f t="shared" si="15"/>
        <v>Centro de la Innovación, la Agroindustria y el Turismo</v>
      </c>
      <c r="P35" t="str">
        <f t="shared" si="7"/>
        <v>Centro de Servicios Financieros</v>
      </c>
      <c r="AJ35" s="50">
        <v>5</v>
      </c>
      <c r="AK35" s="51" t="s">
        <v>39</v>
      </c>
      <c r="AL35" s="50">
        <v>9502</v>
      </c>
      <c r="AM35" s="52" t="s">
        <v>86</v>
      </c>
    </row>
    <row r="36" spans="3:39" x14ac:dyDescent="0.25">
      <c r="C36" t="str">
        <f t="shared" si="15"/>
        <v>Complejo Tecnológico Agroindustrial, Pecuario y Turístico</v>
      </c>
      <c r="P36" t="str">
        <f t="shared" si="7"/>
        <v>Centro Nacional de Hoteleria, Turismo y Alimentos</v>
      </c>
      <c r="AJ36" s="50">
        <v>5</v>
      </c>
      <c r="AK36" s="51" t="s">
        <v>39</v>
      </c>
      <c r="AL36" s="50">
        <v>9503</v>
      </c>
      <c r="AM36" s="52" t="s">
        <v>87</v>
      </c>
    </row>
    <row r="37" spans="3:39" x14ac:dyDescent="0.25">
      <c r="C37" t="str">
        <f t="shared" si="15"/>
        <v>Complejo Tecnológico, Turístico y Agroindustrial del Occidente Antioqueño</v>
      </c>
      <c r="P37" t="str">
        <f>+AM89</f>
        <v>Centro de Formación en Actividad Física y cultura</v>
      </c>
      <c r="AJ37" s="50">
        <v>5</v>
      </c>
      <c r="AK37" s="51" t="s">
        <v>39</v>
      </c>
      <c r="AL37" s="50">
        <v>9504</v>
      </c>
      <c r="AM37" s="52" t="s">
        <v>88</v>
      </c>
    </row>
    <row r="38" spans="3:39" x14ac:dyDescent="0.25">
      <c r="C38" t="str">
        <f t="shared" si="15"/>
        <v>Centro de Formación Profesional Minero Ambiental</v>
      </c>
      <c r="P38" t="str">
        <f>+AM90</f>
        <v>Unidad de Emprendimiento Especializada de Tecnoparque Regional Distrito Capital</v>
      </c>
      <c r="AJ38" s="50">
        <v>5</v>
      </c>
      <c r="AK38" s="51" t="s">
        <v>39</v>
      </c>
      <c r="AL38" s="50">
        <v>9549</v>
      </c>
      <c r="AM38" s="52" t="s">
        <v>89</v>
      </c>
    </row>
    <row r="39" spans="3:39" x14ac:dyDescent="0.25">
      <c r="AJ39" s="50">
        <v>5</v>
      </c>
      <c r="AK39" s="51" t="s">
        <v>39</v>
      </c>
      <c r="AL39" s="50">
        <v>9127</v>
      </c>
      <c r="AM39" s="52" t="s">
        <v>90</v>
      </c>
    </row>
    <row r="40" spans="3:39" x14ac:dyDescent="0.25">
      <c r="AJ40" s="50">
        <v>81</v>
      </c>
      <c r="AK40" s="51" t="s">
        <v>40</v>
      </c>
      <c r="AL40" s="50">
        <v>9530</v>
      </c>
      <c r="AM40" s="52" t="s">
        <v>91</v>
      </c>
    </row>
    <row r="41" spans="3:39" x14ac:dyDescent="0.25">
      <c r="AJ41" s="50">
        <v>8</v>
      </c>
      <c r="AK41" s="51" t="s">
        <v>41</v>
      </c>
      <c r="AL41" s="50">
        <v>9103</v>
      </c>
      <c r="AM41" s="52" t="s">
        <v>92</v>
      </c>
    </row>
    <row r="42" spans="3:39" x14ac:dyDescent="0.25">
      <c r="AJ42" s="50">
        <v>8</v>
      </c>
      <c r="AK42" s="51" t="s">
        <v>41</v>
      </c>
      <c r="AL42" s="50">
        <v>9207</v>
      </c>
      <c r="AM42" s="52" t="s">
        <v>93</v>
      </c>
    </row>
    <row r="43" spans="3:39" x14ac:dyDescent="0.25">
      <c r="AJ43" s="50">
        <v>8</v>
      </c>
      <c r="AK43" s="51" t="s">
        <v>41</v>
      </c>
      <c r="AL43" s="50">
        <v>9208</v>
      </c>
      <c r="AM43" s="52" t="s">
        <v>94</v>
      </c>
    </row>
    <row r="44" spans="3:39" x14ac:dyDescent="0.25">
      <c r="AJ44" s="50">
        <v>8</v>
      </c>
      <c r="AK44" s="51" t="s">
        <v>41</v>
      </c>
      <c r="AL44" s="50">
        <v>9302</v>
      </c>
      <c r="AM44" s="52" t="s">
        <v>95</v>
      </c>
    </row>
    <row r="45" spans="3:39" x14ac:dyDescent="0.25">
      <c r="AJ45" s="50">
        <v>13</v>
      </c>
      <c r="AK45" s="51" t="s">
        <v>42</v>
      </c>
      <c r="AL45" s="50">
        <v>9104</v>
      </c>
      <c r="AM45" s="52" t="s">
        <v>96</v>
      </c>
    </row>
    <row r="46" spans="3:39" x14ac:dyDescent="0.25">
      <c r="AJ46" s="50">
        <v>13</v>
      </c>
      <c r="AK46" s="51" t="s">
        <v>42</v>
      </c>
      <c r="AL46" s="50">
        <v>9105</v>
      </c>
      <c r="AM46" s="52" t="s">
        <v>97</v>
      </c>
    </row>
    <row r="47" spans="3:39" x14ac:dyDescent="0.25">
      <c r="AJ47" s="50">
        <v>13</v>
      </c>
      <c r="AK47" s="51" t="s">
        <v>42</v>
      </c>
      <c r="AL47" s="50">
        <v>9218</v>
      </c>
      <c r="AM47" s="52" t="s">
        <v>98</v>
      </c>
    </row>
    <row r="48" spans="3:39" x14ac:dyDescent="0.25">
      <c r="AJ48" s="50">
        <v>13</v>
      </c>
      <c r="AK48" s="51" t="s">
        <v>42</v>
      </c>
      <c r="AL48" s="50">
        <v>9304</v>
      </c>
      <c r="AM48" s="52" t="s">
        <v>95</v>
      </c>
    </row>
    <row r="49" spans="36:39" x14ac:dyDescent="0.25">
      <c r="AJ49" s="50">
        <v>15</v>
      </c>
      <c r="AK49" s="51" t="s">
        <v>43</v>
      </c>
      <c r="AL49" s="50">
        <v>9110</v>
      </c>
      <c r="AM49" s="52" t="s">
        <v>99</v>
      </c>
    </row>
    <row r="50" spans="36:39" x14ac:dyDescent="0.25">
      <c r="AJ50" s="50">
        <v>15</v>
      </c>
      <c r="AK50" s="51" t="s">
        <v>43</v>
      </c>
      <c r="AL50" s="50">
        <v>9111</v>
      </c>
      <c r="AM50" s="52" t="s">
        <v>100</v>
      </c>
    </row>
    <row r="51" spans="36:39" x14ac:dyDescent="0.25">
      <c r="AJ51" s="50">
        <v>15</v>
      </c>
      <c r="AK51" s="51" t="s">
        <v>43</v>
      </c>
      <c r="AL51" s="50">
        <v>9305</v>
      </c>
      <c r="AM51" s="52" t="s">
        <v>101</v>
      </c>
    </row>
    <row r="52" spans="36:39" x14ac:dyDescent="0.25">
      <c r="AJ52" s="50">
        <v>15</v>
      </c>
      <c r="AK52" s="51" t="s">
        <v>43</v>
      </c>
      <c r="AL52" s="50">
        <v>9514</v>
      </c>
      <c r="AM52" s="52" t="s">
        <v>102</v>
      </c>
    </row>
    <row r="53" spans="36:39" x14ac:dyDescent="0.25">
      <c r="AJ53" s="50">
        <v>17</v>
      </c>
      <c r="AK53" s="51" t="s">
        <v>44</v>
      </c>
      <c r="AL53" s="50">
        <v>9112</v>
      </c>
      <c r="AM53" s="52" t="s">
        <v>103</v>
      </c>
    </row>
    <row r="54" spans="36:39" x14ac:dyDescent="0.25">
      <c r="AJ54" s="50">
        <v>17</v>
      </c>
      <c r="AK54" s="51" t="s">
        <v>44</v>
      </c>
      <c r="AL54" s="50">
        <v>9219</v>
      </c>
      <c r="AM54" s="52" t="s">
        <v>104</v>
      </c>
    </row>
    <row r="55" spans="36:39" x14ac:dyDescent="0.25">
      <c r="AJ55" s="50">
        <v>17</v>
      </c>
      <c r="AK55" s="51" t="s">
        <v>44</v>
      </c>
      <c r="AL55" s="50">
        <v>9220</v>
      </c>
      <c r="AM55" s="52" t="s">
        <v>105</v>
      </c>
    </row>
    <row r="56" spans="36:39" x14ac:dyDescent="0.25">
      <c r="AJ56" s="50">
        <v>17</v>
      </c>
      <c r="AK56" s="51" t="s">
        <v>44</v>
      </c>
      <c r="AL56" s="50">
        <v>9306</v>
      </c>
      <c r="AM56" s="52" t="s">
        <v>95</v>
      </c>
    </row>
    <row r="57" spans="36:39" x14ac:dyDescent="0.25">
      <c r="AJ57" s="50">
        <v>17</v>
      </c>
      <c r="AK57" s="51" t="s">
        <v>44</v>
      </c>
      <c r="AL57" s="50">
        <v>9515</v>
      </c>
      <c r="AM57" s="52" t="s">
        <v>106</v>
      </c>
    </row>
    <row r="58" spans="36:39" x14ac:dyDescent="0.25">
      <c r="AJ58" s="50">
        <v>18</v>
      </c>
      <c r="AK58" s="51" t="s">
        <v>45</v>
      </c>
      <c r="AL58" s="50">
        <v>9516</v>
      </c>
      <c r="AM58" s="52" t="s">
        <v>107</v>
      </c>
    </row>
    <row r="59" spans="36:39" x14ac:dyDescent="0.25">
      <c r="AJ59" s="50">
        <v>85</v>
      </c>
      <c r="AK59" s="51" t="s">
        <v>46</v>
      </c>
      <c r="AL59" s="50">
        <v>9519</v>
      </c>
      <c r="AM59" s="52" t="s">
        <v>108</v>
      </c>
    </row>
    <row r="60" spans="36:39" x14ac:dyDescent="0.25">
      <c r="AJ60" s="50">
        <v>19</v>
      </c>
      <c r="AK60" s="51" t="s">
        <v>47</v>
      </c>
      <c r="AL60" s="50">
        <v>9113</v>
      </c>
      <c r="AM60" s="52" t="s">
        <v>109</v>
      </c>
    </row>
    <row r="61" spans="36:39" x14ac:dyDescent="0.25">
      <c r="AJ61" s="50">
        <v>19</v>
      </c>
      <c r="AK61" s="51" t="s">
        <v>47</v>
      </c>
      <c r="AL61" s="50">
        <v>9221</v>
      </c>
      <c r="AM61" s="52" t="s">
        <v>110</v>
      </c>
    </row>
    <row r="62" spans="36:39" x14ac:dyDescent="0.25">
      <c r="AJ62" s="50">
        <v>19</v>
      </c>
      <c r="AK62" s="51" t="s">
        <v>47</v>
      </c>
      <c r="AL62" s="50">
        <v>9307</v>
      </c>
      <c r="AM62" s="52" t="s">
        <v>95</v>
      </c>
    </row>
    <row r="63" spans="36:39" x14ac:dyDescent="0.25">
      <c r="AJ63" s="50">
        <v>20</v>
      </c>
      <c r="AK63" s="51" t="s">
        <v>48</v>
      </c>
      <c r="AL63" s="50">
        <v>9114</v>
      </c>
      <c r="AM63" s="52" t="s">
        <v>111</v>
      </c>
    </row>
    <row r="64" spans="36:39" x14ac:dyDescent="0.25">
      <c r="AJ64" s="50">
        <v>20</v>
      </c>
      <c r="AK64" s="51" t="s">
        <v>48</v>
      </c>
      <c r="AL64" s="50">
        <v>9520</v>
      </c>
      <c r="AM64" s="52" t="s">
        <v>112</v>
      </c>
    </row>
    <row r="65" spans="36:39" x14ac:dyDescent="0.25">
      <c r="AJ65" s="50">
        <v>20</v>
      </c>
      <c r="AK65" s="51" t="s">
        <v>48</v>
      </c>
      <c r="AL65" s="50">
        <v>9521</v>
      </c>
      <c r="AM65" s="52" t="s">
        <v>113</v>
      </c>
    </row>
    <row r="66" spans="36:39" x14ac:dyDescent="0.25">
      <c r="AJ66" s="50">
        <v>27</v>
      </c>
      <c r="AK66" s="51" t="s">
        <v>114</v>
      </c>
      <c r="AL66" s="50">
        <v>9522</v>
      </c>
      <c r="AM66" s="52" t="s">
        <v>115</v>
      </c>
    </row>
    <row r="67" spans="36:39" x14ac:dyDescent="0.25">
      <c r="AJ67" s="50">
        <v>23</v>
      </c>
      <c r="AK67" s="51" t="s">
        <v>50</v>
      </c>
      <c r="AL67" s="50">
        <v>9115</v>
      </c>
      <c r="AM67" s="52" t="s">
        <v>116</v>
      </c>
    </row>
    <row r="68" spans="36:39" x14ac:dyDescent="0.25">
      <c r="AJ68" s="50">
        <v>23</v>
      </c>
      <c r="AK68" s="51" t="s">
        <v>50</v>
      </c>
      <c r="AL68" s="50">
        <v>9523</v>
      </c>
      <c r="AM68" s="52" t="s">
        <v>117</v>
      </c>
    </row>
    <row r="69" spans="36:39" x14ac:dyDescent="0.25">
      <c r="AJ69" s="50">
        <v>25</v>
      </c>
      <c r="AK69" s="51" t="s">
        <v>51</v>
      </c>
      <c r="AL69" s="50">
        <v>9232</v>
      </c>
      <c r="AM69" s="52" t="s">
        <v>118</v>
      </c>
    </row>
    <row r="70" spans="36:39" x14ac:dyDescent="0.25">
      <c r="AJ70" s="50">
        <v>25</v>
      </c>
      <c r="AK70" s="51" t="s">
        <v>51</v>
      </c>
      <c r="AL70" s="50">
        <v>9509</v>
      </c>
      <c r="AM70" s="52" t="s">
        <v>119</v>
      </c>
    </row>
    <row r="71" spans="36:39" x14ac:dyDescent="0.25">
      <c r="AJ71" s="50">
        <v>25</v>
      </c>
      <c r="AK71" s="51" t="s">
        <v>51</v>
      </c>
      <c r="AL71" s="50">
        <v>9510</v>
      </c>
      <c r="AM71" s="52" t="s">
        <v>120</v>
      </c>
    </row>
    <row r="72" spans="36:39" x14ac:dyDescent="0.25">
      <c r="AJ72" s="50">
        <v>25</v>
      </c>
      <c r="AK72" s="51" t="s">
        <v>51</v>
      </c>
      <c r="AL72" s="50">
        <v>9511</v>
      </c>
      <c r="AM72" s="52" t="s">
        <v>121</v>
      </c>
    </row>
    <row r="73" spans="36:39" x14ac:dyDescent="0.25">
      <c r="AJ73" s="50">
        <v>25</v>
      </c>
      <c r="AK73" s="51" t="s">
        <v>51</v>
      </c>
      <c r="AL73" s="50">
        <v>9512</v>
      </c>
      <c r="AM73" s="52" t="s">
        <v>122</v>
      </c>
    </row>
    <row r="74" spans="36:39" x14ac:dyDescent="0.25">
      <c r="AJ74" s="50">
        <v>25</v>
      </c>
      <c r="AK74" s="51" t="s">
        <v>51</v>
      </c>
      <c r="AL74" s="50">
        <v>9513</v>
      </c>
      <c r="AM74" s="52" t="s">
        <v>123</v>
      </c>
    </row>
    <row r="75" spans="36:39" x14ac:dyDescent="0.25">
      <c r="AJ75" s="50">
        <v>11</v>
      </c>
      <c r="AK75" s="51" t="s">
        <v>124</v>
      </c>
      <c r="AL75" s="50">
        <v>9209</v>
      </c>
      <c r="AM75" s="52" t="s">
        <v>125</v>
      </c>
    </row>
    <row r="76" spans="36:39" x14ac:dyDescent="0.25">
      <c r="AJ76" s="50">
        <v>11</v>
      </c>
      <c r="AK76" s="51" t="s">
        <v>124</v>
      </c>
      <c r="AL76" s="50">
        <v>9210</v>
      </c>
      <c r="AM76" s="52" t="s">
        <v>126</v>
      </c>
    </row>
    <row r="77" spans="36:39" x14ac:dyDescent="0.25">
      <c r="AJ77" s="50">
        <v>11</v>
      </c>
      <c r="AK77" s="51" t="s">
        <v>124</v>
      </c>
      <c r="AL77" s="50">
        <v>9211</v>
      </c>
      <c r="AM77" s="52" t="s">
        <v>127</v>
      </c>
    </row>
    <row r="78" spans="36:39" x14ac:dyDescent="0.25">
      <c r="AJ78" s="50">
        <v>11</v>
      </c>
      <c r="AK78" s="51" t="s">
        <v>124</v>
      </c>
      <c r="AL78" s="50">
        <v>9212</v>
      </c>
      <c r="AM78" s="52" t="s">
        <v>128</v>
      </c>
    </row>
    <row r="79" spans="36:39" x14ac:dyDescent="0.25">
      <c r="AJ79" s="50">
        <v>11</v>
      </c>
      <c r="AK79" s="51" t="s">
        <v>124</v>
      </c>
      <c r="AL79" s="50">
        <v>9213</v>
      </c>
      <c r="AM79" s="52" t="s">
        <v>129</v>
      </c>
    </row>
    <row r="80" spans="36:39" x14ac:dyDescent="0.25">
      <c r="AJ80" s="50">
        <v>11</v>
      </c>
      <c r="AK80" s="51" t="s">
        <v>124</v>
      </c>
      <c r="AL80" s="50">
        <v>9214</v>
      </c>
      <c r="AM80" s="52" t="s">
        <v>130</v>
      </c>
    </row>
    <row r="81" spans="36:39" x14ac:dyDescent="0.25">
      <c r="AJ81" s="50">
        <v>11</v>
      </c>
      <c r="AK81" s="51" t="s">
        <v>124</v>
      </c>
      <c r="AL81" s="50">
        <v>9215</v>
      </c>
      <c r="AM81" s="52" t="s">
        <v>131</v>
      </c>
    </row>
    <row r="82" spans="36:39" x14ac:dyDescent="0.25">
      <c r="AJ82" s="50">
        <v>11</v>
      </c>
      <c r="AK82" s="51" t="s">
        <v>124</v>
      </c>
      <c r="AL82" s="50">
        <v>9216</v>
      </c>
      <c r="AM82" s="52" t="s">
        <v>132</v>
      </c>
    </row>
    <row r="83" spans="36:39" x14ac:dyDescent="0.25">
      <c r="AJ83" s="50">
        <v>11</v>
      </c>
      <c r="AK83" s="51" t="s">
        <v>124</v>
      </c>
      <c r="AL83" s="50">
        <v>9217</v>
      </c>
      <c r="AM83" s="52" t="s">
        <v>133</v>
      </c>
    </row>
    <row r="84" spans="36:39" x14ac:dyDescent="0.25">
      <c r="AJ84" s="50">
        <v>11</v>
      </c>
      <c r="AK84" s="51" t="s">
        <v>124</v>
      </c>
      <c r="AL84" s="50">
        <v>9303</v>
      </c>
      <c r="AM84" s="52" t="s">
        <v>134</v>
      </c>
    </row>
    <row r="85" spans="36:39" x14ac:dyDescent="0.25">
      <c r="AJ85" s="50">
        <v>11</v>
      </c>
      <c r="AK85" s="51" t="s">
        <v>124</v>
      </c>
      <c r="AL85" s="50">
        <v>9403</v>
      </c>
      <c r="AM85" s="52" t="s">
        <v>135</v>
      </c>
    </row>
    <row r="86" spans="36:39" x14ac:dyDescent="0.25">
      <c r="AJ86" s="50">
        <v>11</v>
      </c>
      <c r="AK86" s="51" t="s">
        <v>124</v>
      </c>
      <c r="AL86" s="50">
        <v>9404</v>
      </c>
      <c r="AM86" s="52" t="s">
        <v>136</v>
      </c>
    </row>
    <row r="87" spans="36:39" x14ac:dyDescent="0.25">
      <c r="AJ87" s="50">
        <v>11</v>
      </c>
      <c r="AK87" s="51" t="s">
        <v>124</v>
      </c>
      <c r="AL87" s="50">
        <v>9405</v>
      </c>
      <c r="AM87" s="52" t="s">
        <v>137</v>
      </c>
    </row>
    <row r="88" spans="36:39" x14ac:dyDescent="0.25">
      <c r="AJ88" s="50">
        <v>11</v>
      </c>
      <c r="AK88" s="51" t="s">
        <v>124</v>
      </c>
      <c r="AL88" s="50">
        <v>9406</v>
      </c>
      <c r="AM88" s="52" t="s">
        <v>138</v>
      </c>
    </row>
    <row r="89" spans="36:39" x14ac:dyDescent="0.25">
      <c r="AJ89" s="50">
        <v>11</v>
      </c>
      <c r="AK89" s="51" t="s">
        <v>124</v>
      </c>
      <c r="AL89" s="50">
        <v>9508</v>
      </c>
      <c r="AM89" s="53" t="s">
        <v>139</v>
      </c>
    </row>
    <row r="90" spans="36:39" x14ac:dyDescent="0.25">
      <c r="AJ90" s="54">
        <v>11</v>
      </c>
      <c r="AK90" s="55" t="s">
        <v>124</v>
      </c>
      <c r="AL90" s="54"/>
      <c r="AM90" s="56" t="s">
        <v>140</v>
      </c>
    </row>
    <row r="91" spans="36:39" x14ac:dyDescent="0.25">
      <c r="AJ91" s="50">
        <v>94</v>
      </c>
      <c r="AK91" s="51" t="s">
        <v>53</v>
      </c>
      <c r="AL91" s="50">
        <v>9547</v>
      </c>
      <c r="AM91" s="52" t="s">
        <v>141</v>
      </c>
    </row>
    <row r="92" spans="36:39" x14ac:dyDescent="0.25">
      <c r="AJ92" s="50">
        <v>44</v>
      </c>
      <c r="AK92" s="51" t="s">
        <v>54</v>
      </c>
      <c r="AL92" s="50">
        <v>9222</v>
      </c>
      <c r="AM92" s="52" t="s">
        <v>142</v>
      </c>
    </row>
    <row r="93" spans="36:39" x14ac:dyDescent="0.25">
      <c r="AJ93" s="50">
        <v>44</v>
      </c>
      <c r="AK93" s="51" t="s">
        <v>54</v>
      </c>
      <c r="AL93" s="50">
        <v>9524</v>
      </c>
      <c r="AM93" s="52" t="s">
        <v>143</v>
      </c>
    </row>
    <row r="94" spans="36:39" x14ac:dyDescent="0.25">
      <c r="AJ94" s="50">
        <v>95</v>
      </c>
      <c r="AK94" s="51" t="s">
        <v>55</v>
      </c>
      <c r="AL94" s="50">
        <v>9533</v>
      </c>
      <c r="AM94" s="52" t="s">
        <v>144</v>
      </c>
    </row>
    <row r="95" spans="36:39" x14ac:dyDescent="0.25">
      <c r="AJ95" s="50">
        <v>41</v>
      </c>
      <c r="AK95" s="51" t="s">
        <v>56</v>
      </c>
      <c r="AL95" s="50">
        <v>9116</v>
      </c>
      <c r="AM95" s="52" t="s">
        <v>145</v>
      </c>
    </row>
    <row r="96" spans="36:39" x14ac:dyDescent="0.25">
      <c r="AJ96" s="50">
        <v>41</v>
      </c>
      <c r="AK96" s="51" t="s">
        <v>56</v>
      </c>
      <c r="AL96" s="50">
        <v>9525</v>
      </c>
      <c r="AM96" s="52" t="s">
        <v>146</v>
      </c>
    </row>
    <row r="97" spans="36:39" x14ac:dyDescent="0.25">
      <c r="AJ97" s="50">
        <v>41</v>
      </c>
      <c r="AK97" s="51" t="s">
        <v>56</v>
      </c>
      <c r="AL97" s="50">
        <v>9526</v>
      </c>
      <c r="AM97" s="52" t="s">
        <v>147</v>
      </c>
    </row>
    <row r="98" spans="36:39" x14ac:dyDescent="0.25">
      <c r="AJ98" s="50">
        <v>41</v>
      </c>
      <c r="AK98" s="51" t="s">
        <v>56</v>
      </c>
      <c r="AL98" s="50">
        <v>9527</v>
      </c>
      <c r="AM98" s="52" t="s">
        <v>148</v>
      </c>
    </row>
    <row r="99" spans="36:39" x14ac:dyDescent="0.25">
      <c r="AJ99" s="50">
        <v>41</v>
      </c>
      <c r="AK99" s="51" t="s">
        <v>56</v>
      </c>
      <c r="AL99" s="50">
        <v>9528</v>
      </c>
      <c r="AM99" s="52" t="s">
        <v>149</v>
      </c>
    </row>
    <row r="100" spans="36:39" x14ac:dyDescent="0.25">
      <c r="AJ100" s="50">
        <v>47</v>
      </c>
      <c r="AK100" s="51" t="s">
        <v>57</v>
      </c>
      <c r="AL100" s="50">
        <v>9118</v>
      </c>
      <c r="AM100" s="52" t="s">
        <v>150</v>
      </c>
    </row>
    <row r="101" spans="36:39" x14ac:dyDescent="0.25">
      <c r="AJ101" s="50">
        <v>47</v>
      </c>
      <c r="AK101" s="51" t="s">
        <v>57</v>
      </c>
      <c r="AL101" s="50">
        <v>9529</v>
      </c>
      <c r="AM101" s="52" t="s">
        <v>151</v>
      </c>
    </row>
    <row r="102" spans="36:39" x14ac:dyDescent="0.25">
      <c r="AJ102" s="50">
        <v>50</v>
      </c>
      <c r="AK102" s="51" t="s">
        <v>58</v>
      </c>
      <c r="AL102" s="50">
        <v>9117</v>
      </c>
      <c r="AM102" s="52" t="s">
        <v>152</v>
      </c>
    </row>
    <row r="103" spans="36:39" x14ac:dyDescent="0.25">
      <c r="AJ103" s="50">
        <v>50</v>
      </c>
      <c r="AK103" s="51" t="s">
        <v>58</v>
      </c>
      <c r="AL103" s="50">
        <v>9532</v>
      </c>
      <c r="AM103" s="52" t="s">
        <v>153</v>
      </c>
    </row>
    <row r="104" spans="36:39" x14ac:dyDescent="0.25">
      <c r="AJ104" s="50">
        <v>52</v>
      </c>
      <c r="AK104" s="51" t="s">
        <v>59</v>
      </c>
      <c r="AL104" s="50">
        <v>9534</v>
      </c>
      <c r="AM104" s="52" t="s">
        <v>154</v>
      </c>
    </row>
    <row r="105" spans="36:39" x14ac:dyDescent="0.25">
      <c r="AJ105" s="50">
        <v>52</v>
      </c>
      <c r="AK105" s="51" t="s">
        <v>59</v>
      </c>
      <c r="AL105" s="50">
        <v>9535</v>
      </c>
      <c r="AM105" s="52" t="s">
        <v>155</v>
      </c>
    </row>
    <row r="106" spans="36:39" x14ac:dyDescent="0.25">
      <c r="AJ106" s="50">
        <v>52</v>
      </c>
      <c r="AK106" s="51" t="s">
        <v>59</v>
      </c>
      <c r="AL106" s="50">
        <v>9536</v>
      </c>
      <c r="AM106" s="52" t="s">
        <v>156</v>
      </c>
    </row>
    <row r="107" spans="36:39" x14ac:dyDescent="0.25">
      <c r="AJ107" s="50">
        <v>54</v>
      </c>
      <c r="AK107" s="51" t="s">
        <v>157</v>
      </c>
      <c r="AL107" s="50">
        <v>9119</v>
      </c>
      <c r="AM107" s="52" t="s">
        <v>158</v>
      </c>
    </row>
    <row r="108" spans="36:39" x14ac:dyDescent="0.25">
      <c r="AJ108" s="50">
        <v>54</v>
      </c>
      <c r="AK108" s="51" t="s">
        <v>157</v>
      </c>
      <c r="AL108" s="50">
        <v>9537</v>
      </c>
      <c r="AM108" s="52" t="s">
        <v>148</v>
      </c>
    </row>
    <row r="109" spans="36:39" x14ac:dyDescent="0.25">
      <c r="AJ109" s="50">
        <v>86</v>
      </c>
      <c r="AK109" s="51" t="s">
        <v>61</v>
      </c>
      <c r="AL109" s="50">
        <v>9518</v>
      </c>
      <c r="AM109" s="52" t="s">
        <v>159</v>
      </c>
    </row>
    <row r="110" spans="36:39" x14ac:dyDescent="0.25">
      <c r="AJ110" s="50">
        <v>63</v>
      </c>
      <c r="AK110" s="51" t="s">
        <v>62</v>
      </c>
      <c r="AL110" s="50">
        <v>9120</v>
      </c>
      <c r="AM110" s="52" t="s">
        <v>160</v>
      </c>
    </row>
    <row r="111" spans="36:39" x14ac:dyDescent="0.25">
      <c r="AJ111" s="50">
        <v>63</v>
      </c>
      <c r="AK111" s="51" t="s">
        <v>62</v>
      </c>
      <c r="AL111" s="50">
        <v>9231</v>
      </c>
      <c r="AM111" s="52" t="s">
        <v>161</v>
      </c>
    </row>
    <row r="112" spans="36:39" x14ac:dyDescent="0.25">
      <c r="AJ112" s="50">
        <v>63</v>
      </c>
      <c r="AK112" s="51" t="s">
        <v>62</v>
      </c>
      <c r="AL112" s="50">
        <v>9538</v>
      </c>
      <c r="AM112" s="52" t="s">
        <v>162</v>
      </c>
    </row>
    <row r="113" spans="36:39" x14ac:dyDescent="0.25">
      <c r="AJ113" s="50">
        <v>66</v>
      </c>
      <c r="AK113" s="51" t="s">
        <v>63</v>
      </c>
      <c r="AL113" s="50">
        <v>9121</v>
      </c>
      <c r="AM113" s="52" t="s">
        <v>163</v>
      </c>
    </row>
    <row r="114" spans="36:39" x14ac:dyDescent="0.25">
      <c r="AJ114" s="50">
        <v>66</v>
      </c>
      <c r="AK114" s="51" t="s">
        <v>63</v>
      </c>
      <c r="AL114" s="50">
        <v>9223</v>
      </c>
      <c r="AM114" s="52" t="s">
        <v>164</v>
      </c>
    </row>
    <row r="115" spans="36:39" x14ac:dyDescent="0.25">
      <c r="AJ115" s="50">
        <v>66</v>
      </c>
      <c r="AK115" s="51" t="s">
        <v>63</v>
      </c>
      <c r="AL115" s="50">
        <v>9308</v>
      </c>
      <c r="AM115" s="52" t="s">
        <v>95</v>
      </c>
    </row>
    <row r="116" spans="36:39" x14ac:dyDescent="0.25">
      <c r="AJ116" s="50">
        <v>88</v>
      </c>
      <c r="AK116" s="51" t="s">
        <v>165</v>
      </c>
      <c r="AL116" s="50">
        <v>9539</v>
      </c>
      <c r="AM116" s="52" t="s">
        <v>166</v>
      </c>
    </row>
    <row r="117" spans="36:39" x14ac:dyDescent="0.25">
      <c r="AJ117" s="50">
        <v>68</v>
      </c>
      <c r="AK117" s="51" t="s">
        <v>65</v>
      </c>
      <c r="AL117" s="50">
        <v>9122</v>
      </c>
      <c r="AM117" s="52" t="s">
        <v>163</v>
      </c>
    </row>
    <row r="118" spans="36:39" x14ac:dyDescent="0.25">
      <c r="AJ118" s="50">
        <v>68</v>
      </c>
      <c r="AK118" s="51" t="s">
        <v>65</v>
      </c>
      <c r="AL118" s="50">
        <v>9224</v>
      </c>
      <c r="AM118" s="52" t="s">
        <v>167</v>
      </c>
    </row>
    <row r="119" spans="36:39" x14ac:dyDescent="0.25">
      <c r="AJ119" s="50">
        <v>68</v>
      </c>
      <c r="AK119" s="51" t="s">
        <v>65</v>
      </c>
      <c r="AL119" s="50">
        <v>9225</v>
      </c>
      <c r="AM119" s="52" t="s">
        <v>168</v>
      </c>
    </row>
    <row r="120" spans="36:39" x14ac:dyDescent="0.25">
      <c r="AJ120" s="50">
        <v>68</v>
      </c>
      <c r="AK120" s="51" t="s">
        <v>65</v>
      </c>
      <c r="AL120" s="50">
        <v>9309</v>
      </c>
      <c r="AM120" s="52" t="s">
        <v>169</v>
      </c>
    </row>
    <row r="121" spans="36:39" x14ac:dyDescent="0.25">
      <c r="AJ121" s="50">
        <v>68</v>
      </c>
      <c r="AK121" s="51" t="s">
        <v>65</v>
      </c>
      <c r="AL121" s="50">
        <v>9540</v>
      </c>
      <c r="AM121" s="52" t="s">
        <v>170</v>
      </c>
    </row>
    <row r="122" spans="36:39" x14ac:dyDescent="0.25">
      <c r="AJ122" s="50">
        <v>68</v>
      </c>
      <c r="AK122" s="51" t="s">
        <v>65</v>
      </c>
      <c r="AL122" s="50">
        <v>9541</v>
      </c>
      <c r="AM122" s="52" t="s">
        <v>171</v>
      </c>
    </row>
    <row r="123" spans="36:39" x14ac:dyDescent="0.25">
      <c r="AJ123" s="50">
        <v>68</v>
      </c>
      <c r="AK123" s="51" t="s">
        <v>65</v>
      </c>
      <c r="AL123" s="50">
        <v>9545</v>
      </c>
      <c r="AM123" s="52" t="s">
        <v>172</v>
      </c>
    </row>
    <row r="124" spans="36:39" x14ac:dyDescent="0.25">
      <c r="AJ124" s="50">
        <v>68</v>
      </c>
      <c r="AK124" s="51" t="s">
        <v>65</v>
      </c>
      <c r="AL124" s="50">
        <v>9546</v>
      </c>
      <c r="AM124" s="52" t="s">
        <v>173</v>
      </c>
    </row>
    <row r="125" spans="36:39" x14ac:dyDescent="0.25">
      <c r="AJ125" s="50">
        <v>70</v>
      </c>
      <c r="AK125" s="51" t="s">
        <v>66</v>
      </c>
      <c r="AL125" s="50">
        <v>9542</v>
      </c>
      <c r="AM125" s="52" t="s">
        <v>174</v>
      </c>
    </row>
    <row r="126" spans="36:39" x14ac:dyDescent="0.25">
      <c r="AJ126" s="50">
        <v>73</v>
      </c>
      <c r="AK126" s="51" t="s">
        <v>67</v>
      </c>
      <c r="AL126" s="50">
        <v>9123</v>
      </c>
      <c r="AM126" s="52" t="s">
        <v>175</v>
      </c>
    </row>
    <row r="127" spans="36:39" x14ac:dyDescent="0.25">
      <c r="AJ127" s="50">
        <v>73</v>
      </c>
      <c r="AK127" s="51" t="s">
        <v>67</v>
      </c>
      <c r="AL127" s="50">
        <v>9226</v>
      </c>
      <c r="AM127" s="52" t="s">
        <v>176</v>
      </c>
    </row>
    <row r="128" spans="36:39" x14ac:dyDescent="0.25">
      <c r="AJ128" s="50">
        <v>73</v>
      </c>
      <c r="AK128" s="51" t="s">
        <v>67</v>
      </c>
      <c r="AL128" s="50">
        <v>9310</v>
      </c>
      <c r="AM128" s="52" t="s">
        <v>95</v>
      </c>
    </row>
    <row r="129" spans="36:39" x14ac:dyDescent="0.25">
      <c r="AJ129" s="50">
        <v>76</v>
      </c>
      <c r="AK129" s="51" t="s">
        <v>68</v>
      </c>
      <c r="AL129" s="50">
        <v>9124</v>
      </c>
      <c r="AM129" s="52" t="s">
        <v>177</v>
      </c>
    </row>
    <row r="130" spans="36:39" x14ac:dyDescent="0.25">
      <c r="AJ130" s="50">
        <v>76</v>
      </c>
      <c r="AK130" s="51" t="s">
        <v>68</v>
      </c>
      <c r="AL130" s="50">
        <v>9125</v>
      </c>
      <c r="AM130" s="52" t="s">
        <v>178</v>
      </c>
    </row>
    <row r="131" spans="36:39" x14ac:dyDescent="0.25">
      <c r="AJ131" s="50">
        <v>76</v>
      </c>
      <c r="AK131" s="51" t="s">
        <v>68</v>
      </c>
      <c r="AL131" s="50">
        <v>9126</v>
      </c>
      <c r="AM131" s="52" t="s">
        <v>179</v>
      </c>
    </row>
    <row r="132" spans="36:39" x14ac:dyDescent="0.25">
      <c r="AJ132" s="50">
        <v>76</v>
      </c>
      <c r="AK132" s="51" t="s">
        <v>68</v>
      </c>
      <c r="AL132" s="50">
        <v>9227</v>
      </c>
      <c r="AM132" s="52" t="s">
        <v>180</v>
      </c>
    </row>
    <row r="133" spans="36:39" x14ac:dyDescent="0.25">
      <c r="AJ133" s="50">
        <v>76</v>
      </c>
      <c r="AK133" s="51" t="s">
        <v>68</v>
      </c>
      <c r="AL133" s="50">
        <v>9228</v>
      </c>
      <c r="AM133" s="52" t="s">
        <v>181</v>
      </c>
    </row>
    <row r="134" spans="36:39" x14ac:dyDescent="0.25">
      <c r="AJ134" s="50">
        <v>76</v>
      </c>
      <c r="AK134" s="51" t="s">
        <v>68</v>
      </c>
      <c r="AL134" s="50">
        <v>9229</v>
      </c>
      <c r="AM134" s="52" t="s">
        <v>182</v>
      </c>
    </row>
    <row r="135" spans="36:39" x14ac:dyDescent="0.25">
      <c r="AJ135" s="50">
        <v>76</v>
      </c>
      <c r="AK135" s="51" t="s">
        <v>68</v>
      </c>
      <c r="AL135" s="50">
        <v>9230</v>
      </c>
      <c r="AM135" s="52" t="s">
        <v>183</v>
      </c>
    </row>
    <row r="136" spans="36:39" x14ac:dyDescent="0.25">
      <c r="AJ136" s="50">
        <v>76</v>
      </c>
      <c r="AK136" s="51" t="s">
        <v>68</v>
      </c>
      <c r="AL136" s="50">
        <v>9311</v>
      </c>
      <c r="AM136" s="52" t="s">
        <v>184</v>
      </c>
    </row>
    <row r="137" spans="36:39" x14ac:dyDescent="0.25">
      <c r="AJ137" s="50">
        <v>76</v>
      </c>
      <c r="AK137" s="51" t="s">
        <v>68</v>
      </c>
      <c r="AL137" s="50">
        <v>9543</v>
      </c>
      <c r="AM137" s="52" t="s">
        <v>185</v>
      </c>
    </row>
    <row r="138" spans="36:39" x14ac:dyDescent="0.25">
      <c r="AJ138" s="50">
        <v>76</v>
      </c>
      <c r="AK138" s="51" t="s">
        <v>68</v>
      </c>
      <c r="AL138" s="50">
        <v>9544</v>
      </c>
      <c r="AM138" s="52" t="s">
        <v>186</v>
      </c>
    </row>
    <row r="139" spans="36:39" x14ac:dyDescent="0.25">
      <c r="AJ139" s="54">
        <v>76</v>
      </c>
      <c r="AK139" s="55" t="s">
        <v>68</v>
      </c>
      <c r="AL139" s="54">
        <v>9230</v>
      </c>
      <c r="AM139" s="57" t="s">
        <v>187</v>
      </c>
    </row>
    <row r="140" spans="36:39" x14ac:dyDescent="0.25">
      <c r="AJ140" s="50">
        <v>97</v>
      </c>
      <c r="AK140" s="51" t="s">
        <v>69</v>
      </c>
      <c r="AL140" s="50">
        <v>9548</v>
      </c>
      <c r="AM140" s="52" t="s">
        <v>188</v>
      </c>
    </row>
    <row r="141" spans="36:39" x14ac:dyDescent="0.25">
      <c r="AJ141" s="50">
        <v>99</v>
      </c>
      <c r="AK141" s="51" t="s">
        <v>70</v>
      </c>
      <c r="AL141" s="50">
        <v>9531</v>
      </c>
      <c r="AM141" s="52" t="s">
        <v>189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K64"/>
  <sheetViews>
    <sheetView topLeftCell="A35" zoomScaleNormal="100" workbookViewId="0">
      <selection activeCell="A52" sqref="A52"/>
    </sheetView>
  </sheetViews>
  <sheetFormatPr baseColWidth="10" defaultColWidth="11.42578125" defaultRowHeight="15" x14ac:dyDescent="0.25"/>
  <cols>
    <col min="1" max="1" width="31" customWidth="1"/>
    <col min="2" max="2" width="83.7109375" customWidth="1"/>
    <col min="3" max="3" width="12.28515625" customWidth="1"/>
    <col min="4" max="4" width="12.7109375" customWidth="1"/>
    <col min="5" max="6" width="11.42578125" customWidth="1"/>
    <col min="7" max="7" width="7" customWidth="1"/>
    <col min="8" max="8" width="13.85546875" bestFit="1" customWidth="1"/>
    <col min="9" max="9" width="10" customWidth="1"/>
    <col min="10" max="10" width="6.85546875" customWidth="1"/>
    <col min="11" max="11" width="11.42578125" customWidth="1"/>
  </cols>
  <sheetData>
    <row r="1" spans="1:9" ht="106.5" customHeight="1" x14ac:dyDescent="0.25"/>
    <row r="2" spans="1:9" ht="28.5" x14ac:dyDescent="0.45">
      <c r="A2" s="68" t="s">
        <v>190</v>
      </c>
      <c r="B2" s="68"/>
      <c r="C2" s="68"/>
      <c r="D2" s="68"/>
      <c r="E2" s="68"/>
      <c r="F2" s="68"/>
      <c r="G2" s="68"/>
      <c r="H2" s="68"/>
      <c r="I2" s="68"/>
    </row>
    <row r="3" spans="1:9" x14ac:dyDescent="0.25">
      <c r="A3" s="18" t="s">
        <v>191</v>
      </c>
    </row>
    <row r="4" spans="1:9" x14ac:dyDescent="0.25">
      <c r="A4" s="2" t="s">
        <v>192</v>
      </c>
      <c r="B4" s="71"/>
      <c r="C4" s="71"/>
    </row>
    <row r="5" spans="1:9" x14ac:dyDescent="0.25">
      <c r="A5" s="2" t="s">
        <v>193</v>
      </c>
      <c r="B5" s="71"/>
      <c r="C5" s="71"/>
    </row>
    <row r="6" spans="1:9" x14ac:dyDescent="0.25">
      <c r="A6" s="2" t="s">
        <v>194</v>
      </c>
      <c r="B6" s="71"/>
      <c r="C6" s="71"/>
    </row>
    <row r="7" spans="1:9" x14ac:dyDescent="0.25">
      <c r="A7" s="2" t="s">
        <v>195</v>
      </c>
      <c r="B7" s="72"/>
      <c r="C7" s="71"/>
    </row>
    <row r="8" spans="1:9" x14ac:dyDescent="0.25">
      <c r="A8" s="2" t="s">
        <v>196</v>
      </c>
      <c r="B8" s="71"/>
      <c r="C8" s="71"/>
    </row>
    <row r="9" spans="1:9" x14ac:dyDescent="0.25">
      <c r="A9" s="2" t="s">
        <v>197</v>
      </c>
      <c r="B9" s="71"/>
      <c r="C9" s="71"/>
    </row>
    <row r="11" spans="1:9" x14ac:dyDescent="0.25">
      <c r="A11" s="67" t="s">
        <v>198</v>
      </c>
      <c r="B11" s="67"/>
      <c r="C11" s="67"/>
      <c r="D11" s="67"/>
      <c r="E11" s="67"/>
      <c r="F11" s="67"/>
      <c r="G11" s="67"/>
      <c r="H11" s="67"/>
    </row>
    <row r="13" spans="1:9" ht="18.75" customHeight="1" x14ac:dyDescent="0.25">
      <c r="A13" s="73" t="s">
        <v>199</v>
      </c>
      <c r="B13" s="73"/>
      <c r="C13" s="73"/>
      <c r="D13" s="73"/>
      <c r="E13" s="73"/>
      <c r="F13" s="73"/>
      <c r="G13" s="73"/>
      <c r="H13" s="73"/>
    </row>
    <row r="14" spans="1:9" ht="15.75" x14ac:dyDescent="0.25">
      <c r="A14" s="69" t="s">
        <v>200</v>
      </c>
      <c r="B14" s="70"/>
      <c r="C14" s="3" t="s">
        <v>201</v>
      </c>
      <c r="D14" s="3" t="s">
        <v>202</v>
      </c>
      <c r="E14" s="3"/>
      <c r="F14" s="3"/>
      <c r="G14" s="3"/>
      <c r="H14" s="3" t="s">
        <v>203</v>
      </c>
    </row>
    <row r="15" spans="1:9" ht="18" x14ac:dyDescent="0.35">
      <c r="A15" s="65" t="s">
        <v>204</v>
      </c>
      <c r="B15" s="66"/>
      <c r="C15" s="19"/>
      <c r="D15" s="38" t="s">
        <v>205</v>
      </c>
      <c r="E15" s="20"/>
      <c r="F15" s="20"/>
      <c r="G15" s="20"/>
      <c r="H15" s="19"/>
      <c r="I15">
        <f>IF(C15="x",1,IF(D15="x",2,IF(H15="x",0,-1)))</f>
        <v>2</v>
      </c>
    </row>
    <row r="16" spans="1:9" ht="18" x14ac:dyDescent="0.35">
      <c r="A16" s="65" t="s">
        <v>206</v>
      </c>
      <c r="B16" s="66"/>
      <c r="C16" s="19"/>
      <c r="D16" s="38" t="s">
        <v>207</v>
      </c>
      <c r="E16" s="20"/>
      <c r="F16" s="20"/>
      <c r="G16" s="20"/>
      <c r="H16" s="19"/>
      <c r="I16">
        <f>IF(C16="x",1,IF(D16="x",2,IF(H16="x",0,-1)))</f>
        <v>2</v>
      </c>
    </row>
    <row r="17" spans="1:9" ht="18" x14ac:dyDescent="0.35">
      <c r="A17" s="65" t="s">
        <v>208</v>
      </c>
      <c r="B17" s="66"/>
      <c r="C17" s="19"/>
      <c r="D17" s="19"/>
      <c r="E17" s="20"/>
      <c r="F17" s="20"/>
      <c r="G17" s="20"/>
      <c r="H17" s="38" t="s">
        <v>207</v>
      </c>
      <c r="I17">
        <f>IF(C17="x",1,IF(D17="x",0,IF(H17="x",2,-1)))</f>
        <v>2</v>
      </c>
    </row>
    <row r="18" spans="1:9" ht="18" x14ac:dyDescent="0.35">
      <c r="A18" s="65" t="s">
        <v>209</v>
      </c>
      <c r="B18" s="66"/>
      <c r="C18" s="19"/>
      <c r="D18" s="19"/>
      <c r="E18" s="20"/>
      <c r="F18" s="20"/>
      <c r="G18" s="20"/>
      <c r="H18" s="38" t="s">
        <v>207</v>
      </c>
      <c r="I18">
        <f>IF(C18="x",1,IF(D18="x",0,IF(H18="x",2,-1)))</f>
        <v>2</v>
      </c>
    </row>
    <row r="19" spans="1:9" ht="18" x14ac:dyDescent="0.35">
      <c r="A19" s="65" t="s">
        <v>210</v>
      </c>
      <c r="B19" s="66"/>
      <c r="C19" s="19"/>
      <c r="D19" s="19"/>
      <c r="E19" s="20"/>
      <c r="F19" s="20"/>
      <c r="G19" s="20"/>
      <c r="H19" s="38" t="s">
        <v>207</v>
      </c>
      <c r="I19">
        <f>IF(C19="x",1,IF(D19="x",0,IF(H19="x",2,-1)))</f>
        <v>2</v>
      </c>
    </row>
    <row r="20" spans="1:9" ht="18" x14ac:dyDescent="0.35">
      <c r="A20" s="65" t="s">
        <v>211</v>
      </c>
      <c r="B20" s="66"/>
      <c r="C20" s="19"/>
      <c r="D20" s="19"/>
      <c r="E20" s="20"/>
      <c r="F20" s="20"/>
      <c r="G20" s="20"/>
      <c r="H20" s="38" t="s">
        <v>207</v>
      </c>
      <c r="I20">
        <f>IF(C20="x",1,IF(D20="x",0,IF(H20="x",2,-1)))</f>
        <v>2</v>
      </c>
    </row>
    <row r="21" spans="1:9" ht="18" x14ac:dyDescent="0.35">
      <c r="A21" s="65" t="s">
        <v>212</v>
      </c>
      <c r="B21" s="66"/>
      <c r="C21" s="19"/>
      <c r="D21" s="38" t="s">
        <v>207</v>
      </c>
      <c r="E21" s="20"/>
      <c r="F21" s="20"/>
      <c r="G21" s="20"/>
      <c r="H21" s="19"/>
      <c r="I21">
        <f>IF(C21="x",1,IF(D21="x",2,IF(H21="x",0,-1)))</f>
        <v>2</v>
      </c>
    </row>
    <row r="22" spans="1:9" ht="18" x14ac:dyDescent="0.35">
      <c r="A22" s="65" t="s">
        <v>213</v>
      </c>
      <c r="B22" s="66"/>
      <c r="C22" s="19"/>
      <c r="D22" s="38" t="s">
        <v>207</v>
      </c>
      <c r="E22" s="20"/>
      <c r="F22" s="20"/>
      <c r="G22" s="20"/>
      <c r="H22" s="19"/>
      <c r="I22">
        <f>IF(C22="x",1,IF(D22="x",2,IF(H22="x",0,-1)))</f>
        <v>2</v>
      </c>
    </row>
    <row r="23" spans="1:9" ht="18" x14ac:dyDescent="0.35">
      <c r="A23" s="65" t="s">
        <v>214</v>
      </c>
      <c r="B23" s="66"/>
      <c r="C23" s="19"/>
      <c r="D23" s="19"/>
      <c r="E23" s="20"/>
      <c r="F23" s="20"/>
      <c r="G23" s="20"/>
      <c r="H23" s="38" t="s">
        <v>207</v>
      </c>
      <c r="I23">
        <f>IF(C23="x",1,IF(D23="x",0,IF(H23="x",2,-1)))</f>
        <v>2</v>
      </c>
    </row>
    <row r="24" spans="1:9" ht="18" x14ac:dyDescent="0.35">
      <c r="A24" s="65" t="s">
        <v>215</v>
      </c>
      <c r="B24" s="66"/>
      <c r="C24" s="19"/>
      <c r="D24" s="38" t="s">
        <v>207</v>
      </c>
      <c r="E24" s="20"/>
      <c r="F24" s="20"/>
      <c r="G24" s="20"/>
      <c r="H24" s="19"/>
      <c r="I24">
        <f>IF(C24="x",1,IF(D24="x",2,IF(H24="x",0,-1)))</f>
        <v>2</v>
      </c>
    </row>
    <row r="25" spans="1:9" ht="18" x14ac:dyDescent="0.35">
      <c r="A25" s="65" t="s">
        <v>216</v>
      </c>
      <c r="B25" s="66"/>
      <c r="C25" s="19"/>
      <c r="D25" s="19"/>
      <c r="E25" s="20"/>
      <c r="F25" s="20"/>
      <c r="G25" s="20"/>
      <c r="H25" s="38" t="s">
        <v>207</v>
      </c>
      <c r="I25">
        <f>IF(C25="x",1,IF(D25="x",0,IF(H25="x",2,-1)))</f>
        <v>2</v>
      </c>
    </row>
    <row r="26" spans="1:9" ht="18" x14ac:dyDescent="0.35">
      <c r="A26" s="65" t="s">
        <v>217</v>
      </c>
      <c r="B26" s="66"/>
      <c r="C26" s="19"/>
      <c r="D26" s="19"/>
      <c r="E26" s="20"/>
      <c r="F26" s="20"/>
      <c r="G26" s="20"/>
      <c r="H26" s="38" t="s">
        <v>207</v>
      </c>
      <c r="I26">
        <f>IF(C26="x",1,IF(D26="x",0,IF(H26="x",2,-1)))</f>
        <v>2</v>
      </c>
    </row>
    <row r="27" spans="1:9" ht="18" x14ac:dyDescent="0.35">
      <c r="A27" s="65" t="s">
        <v>218</v>
      </c>
      <c r="B27" s="66"/>
      <c r="C27" s="19"/>
      <c r="D27" s="38" t="s">
        <v>207</v>
      </c>
      <c r="E27" s="20"/>
      <c r="F27" s="20"/>
      <c r="G27" s="20"/>
      <c r="H27" s="19"/>
      <c r="I27">
        <f>IF(C27="x",1,IF(D27="x",2,IF(H27="x",0,-1)))</f>
        <v>2</v>
      </c>
    </row>
    <row r="28" spans="1:9" ht="18" x14ac:dyDescent="0.35">
      <c r="A28" s="65" t="s">
        <v>219</v>
      </c>
      <c r="B28" s="66"/>
      <c r="C28" s="19"/>
      <c r="D28" s="19"/>
      <c r="E28" s="20"/>
      <c r="F28" s="20"/>
      <c r="G28" s="20"/>
      <c r="H28" s="38" t="s">
        <v>207</v>
      </c>
      <c r="I28">
        <f>IF(C28="x",1,IF(D28="x",0,IF(H28="x",2,-1)))</f>
        <v>2</v>
      </c>
    </row>
    <row r="29" spans="1:9" ht="18" x14ac:dyDescent="0.35">
      <c r="A29" s="65" t="s">
        <v>220</v>
      </c>
      <c r="B29" s="66"/>
      <c r="C29" s="19"/>
      <c r="D29" s="19"/>
      <c r="E29" s="20"/>
      <c r="F29" s="20"/>
      <c r="G29" s="20"/>
      <c r="H29" s="38" t="s">
        <v>207</v>
      </c>
      <c r="I29">
        <f>IF(C29="x",1,IF(D29="x",0,IF(H29="x",2,-1)))</f>
        <v>2</v>
      </c>
    </row>
    <row r="30" spans="1:9" ht="18" x14ac:dyDescent="0.35">
      <c r="A30" s="65" t="s">
        <v>221</v>
      </c>
      <c r="B30" s="66"/>
      <c r="C30" s="19"/>
      <c r="D30" s="38" t="s">
        <v>207</v>
      </c>
      <c r="E30" s="20"/>
      <c r="F30" s="20"/>
      <c r="G30" s="20"/>
      <c r="H30" s="19"/>
      <c r="I30">
        <f>IF(C30="x",1,IF(D30="x",2,IF(H30="x",0,-1)))</f>
        <v>2</v>
      </c>
    </row>
    <row r="31" spans="1:9" ht="18" x14ac:dyDescent="0.35">
      <c r="A31" s="65" t="s">
        <v>222</v>
      </c>
      <c r="B31" s="66"/>
      <c r="C31" s="19"/>
      <c r="D31" s="19"/>
      <c r="E31" s="20"/>
      <c r="F31" s="20"/>
      <c r="G31" s="20"/>
      <c r="H31" s="38" t="s">
        <v>207</v>
      </c>
      <c r="I31">
        <f>IF(C31="x",1,IF(D31="x",0,IF(H31="x",2,-1)))</f>
        <v>2</v>
      </c>
    </row>
    <row r="32" spans="1:9" ht="18" x14ac:dyDescent="0.35">
      <c r="A32" s="65" t="s">
        <v>223</v>
      </c>
      <c r="B32" s="66"/>
      <c r="C32" s="19"/>
      <c r="D32" s="38" t="s">
        <v>207</v>
      </c>
      <c r="E32" s="20"/>
      <c r="F32" s="20"/>
      <c r="G32" s="20"/>
      <c r="H32" s="19"/>
      <c r="I32">
        <f>IF(C32="x",1,IF(D32="x",2,IF(H32="x",0,-1)))</f>
        <v>2</v>
      </c>
    </row>
    <row r="33" spans="1:10" ht="18" x14ac:dyDescent="0.35">
      <c r="A33" s="65" t="s">
        <v>224</v>
      </c>
      <c r="B33" s="66"/>
      <c r="C33" s="19"/>
      <c r="D33" s="19"/>
      <c r="E33" s="20"/>
      <c r="F33" s="20"/>
      <c r="G33" s="20"/>
      <c r="H33" s="38" t="s">
        <v>207</v>
      </c>
      <c r="I33">
        <f>IF(C33="x",1,IF(D33="x",0,IF(H33="x",2,-1)))</f>
        <v>2</v>
      </c>
    </row>
    <row r="34" spans="1:10" ht="18" x14ac:dyDescent="0.35">
      <c r="A34" s="65" t="s">
        <v>225</v>
      </c>
      <c r="B34" s="66"/>
      <c r="C34" s="19"/>
      <c r="D34" s="19"/>
      <c r="E34" s="20"/>
      <c r="F34" s="20"/>
      <c r="G34" s="20"/>
      <c r="H34" s="38" t="s">
        <v>207</v>
      </c>
      <c r="I34">
        <f>IF(C34="x",1,IF(D34="x",0,IF(H34="x",2,-1)))</f>
        <v>2</v>
      </c>
    </row>
    <row r="35" spans="1:10" ht="18" x14ac:dyDescent="0.35">
      <c r="A35" s="65" t="s">
        <v>226</v>
      </c>
      <c r="B35" s="66"/>
      <c r="C35" s="19"/>
      <c r="D35" s="19"/>
      <c r="E35" s="20"/>
      <c r="F35" s="20"/>
      <c r="G35" s="20"/>
      <c r="H35" s="38" t="s">
        <v>207</v>
      </c>
      <c r="I35">
        <f>IF(C35="x",1,IF(D35="x",0,IF(H35="x",2,-1)))</f>
        <v>2</v>
      </c>
    </row>
    <row r="36" spans="1:10" ht="18" x14ac:dyDescent="0.35">
      <c r="A36" s="65" t="s">
        <v>227</v>
      </c>
      <c r="B36" s="66"/>
      <c r="C36" s="19"/>
      <c r="D36" s="38" t="s">
        <v>207</v>
      </c>
      <c r="E36" s="20"/>
      <c r="F36" s="20"/>
      <c r="G36" s="20"/>
      <c r="H36" s="19"/>
      <c r="I36">
        <f>IF(C36="x",1,IF(D36="x",2,IF(H36="x",0,-1)))</f>
        <v>2</v>
      </c>
    </row>
    <row r="37" spans="1:10" ht="18" x14ac:dyDescent="0.35">
      <c r="A37" s="65" t="s">
        <v>228</v>
      </c>
      <c r="B37" s="66"/>
      <c r="C37" s="19"/>
      <c r="D37" s="19"/>
      <c r="E37" s="20"/>
      <c r="F37" s="20"/>
      <c r="G37" s="20"/>
      <c r="H37" s="38" t="s">
        <v>207</v>
      </c>
      <c r="I37">
        <f>IF(C37="x",1,IF(D37="x",0,IF(H37="x",2,-1)))</f>
        <v>2</v>
      </c>
    </row>
    <row r="38" spans="1:10" ht="18" x14ac:dyDescent="0.35">
      <c r="A38" s="65" t="s">
        <v>229</v>
      </c>
      <c r="B38" s="66"/>
      <c r="C38" s="19"/>
      <c r="D38" s="38" t="s">
        <v>207</v>
      </c>
      <c r="E38" s="20"/>
      <c r="F38" s="20"/>
      <c r="G38" s="20"/>
      <c r="H38" s="19"/>
      <c r="I38">
        <f>IF(C38="x",1,IF(D38="x",2,IF(H38="x",0,-1)))</f>
        <v>2</v>
      </c>
    </row>
    <row r="39" spans="1:10" ht="18" x14ac:dyDescent="0.35">
      <c r="A39" s="65" t="s">
        <v>230</v>
      </c>
      <c r="B39" s="66"/>
      <c r="C39" s="19"/>
      <c r="D39" s="38" t="s">
        <v>207</v>
      </c>
      <c r="E39" s="20"/>
      <c r="F39" s="20"/>
      <c r="G39" s="20"/>
      <c r="H39" s="19"/>
      <c r="I39">
        <f>IF(C39="x",1,IF(D39="x",2,IF(H39="x",0,-1)))</f>
        <v>2</v>
      </c>
    </row>
    <row r="40" spans="1:10" ht="18" x14ac:dyDescent="0.35">
      <c r="A40" s="65" t="s">
        <v>231</v>
      </c>
      <c r="B40" s="66"/>
      <c r="C40" s="19"/>
      <c r="D40" s="38" t="s">
        <v>207</v>
      </c>
      <c r="E40" s="20"/>
      <c r="F40" s="20"/>
      <c r="G40" s="20"/>
      <c r="H40" s="19"/>
      <c r="I40">
        <f>IF(C40="x",1,IF(D40="x",2,IF(H40="x",0,-1)))</f>
        <v>2</v>
      </c>
    </row>
    <row r="41" spans="1:10" ht="18" x14ac:dyDescent="0.35">
      <c r="A41" s="65" t="s">
        <v>232</v>
      </c>
      <c r="B41" s="66"/>
      <c r="C41" s="19"/>
      <c r="D41" s="19"/>
      <c r="E41" s="20"/>
      <c r="F41" s="20"/>
      <c r="G41" s="20"/>
      <c r="H41" s="38" t="s">
        <v>207</v>
      </c>
      <c r="I41">
        <f>IF(C41="x",1,IF(D41="x",0,IF(H41="x",2,-1)))</f>
        <v>2</v>
      </c>
    </row>
    <row r="42" spans="1:10" ht="18" x14ac:dyDescent="0.35">
      <c r="A42" s="65" t="s">
        <v>233</v>
      </c>
      <c r="B42" s="66"/>
      <c r="C42" s="19"/>
      <c r="D42" s="38" t="s">
        <v>207</v>
      </c>
      <c r="E42" s="20"/>
      <c r="F42" s="20"/>
      <c r="G42" s="20"/>
      <c r="H42" s="19"/>
      <c r="I42">
        <f>IF(C42="x",1,IF(D42="x",2,IF(H42="x",0,-1)))</f>
        <v>2</v>
      </c>
    </row>
    <row r="44" spans="1:10" x14ac:dyDescent="0.25">
      <c r="A44" s="1" t="s">
        <v>234</v>
      </c>
      <c r="B44" s="3" t="s">
        <v>235</v>
      </c>
      <c r="C44" s="7"/>
      <c r="D44" s="7"/>
      <c r="E44" s="7"/>
      <c r="F44" s="7"/>
      <c r="G44" s="7"/>
      <c r="I44" s="2"/>
    </row>
    <row r="45" spans="1:10" ht="30" customHeight="1" x14ac:dyDescent="0.25">
      <c r="A45" s="1" t="s">
        <v>236</v>
      </c>
      <c r="B45" s="6">
        <f>IF(I45&gt;0,(I45/8),0)</f>
        <v>1</v>
      </c>
      <c r="C45" s="8"/>
      <c r="D45" s="8"/>
      <c r="E45" s="8"/>
      <c r="F45" s="8"/>
      <c r="G45" s="8"/>
      <c r="I45" s="2">
        <f>I17+I25+I35+I40</f>
        <v>8</v>
      </c>
      <c r="J45" s="5"/>
    </row>
    <row r="46" spans="1:10" ht="30" customHeight="1" x14ac:dyDescent="0.25">
      <c r="A46" s="1" t="s">
        <v>237</v>
      </c>
      <c r="B46" s="6">
        <f>IF(I46&gt;0,I46/6,0)</f>
        <v>1</v>
      </c>
      <c r="C46" s="8"/>
      <c r="D46" s="8"/>
      <c r="E46" s="8"/>
      <c r="F46" s="8"/>
      <c r="G46" s="8"/>
      <c r="I46" s="2">
        <f>I19+I31+I42</f>
        <v>6</v>
      </c>
      <c r="J46" s="5"/>
    </row>
    <row r="47" spans="1:10" ht="30" customHeight="1" x14ac:dyDescent="0.25">
      <c r="A47" s="1" t="s">
        <v>238</v>
      </c>
      <c r="B47" s="6">
        <f>IF(I47&gt;0,I47/8,0)</f>
        <v>1</v>
      </c>
      <c r="C47" s="8"/>
      <c r="D47" s="8"/>
      <c r="E47" s="8"/>
      <c r="F47" s="8"/>
      <c r="G47" s="8"/>
      <c r="I47" s="2">
        <f>I20+I27+I28+I36</f>
        <v>8</v>
      </c>
      <c r="J47" s="5"/>
    </row>
    <row r="48" spans="1:10" ht="30" customHeight="1" x14ac:dyDescent="0.25">
      <c r="A48" s="1" t="s">
        <v>239</v>
      </c>
      <c r="B48" s="6">
        <f>IF(I48&gt;0,I48/8,0)</f>
        <v>1</v>
      </c>
      <c r="C48" s="8"/>
      <c r="D48" s="8"/>
      <c r="E48" s="8"/>
      <c r="F48" s="8"/>
      <c r="G48" s="8"/>
      <c r="I48" s="4">
        <f>I15+I18+I22+I33</f>
        <v>8</v>
      </c>
      <c r="J48" s="5"/>
    </row>
    <row r="49" spans="1:11" ht="30" customHeight="1" x14ac:dyDescent="0.25">
      <c r="A49" s="1" t="s">
        <v>240</v>
      </c>
      <c r="B49" s="6">
        <f>IF(I49&gt;0,I49/10,0)</f>
        <v>1</v>
      </c>
      <c r="C49" s="8"/>
      <c r="D49" s="8"/>
      <c r="E49" s="8"/>
      <c r="F49" s="8"/>
      <c r="G49" s="8"/>
      <c r="I49" s="2">
        <f>I24+I30+I32+I37+I41</f>
        <v>10</v>
      </c>
      <c r="J49" s="5"/>
    </row>
    <row r="50" spans="1:11" ht="30" customHeight="1" x14ac:dyDescent="0.25">
      <c r="A50" s="1" t="s">
        <v>241</v>
      </c>
      <c r="B50" s="6">
        <f>IF(I50&gt;0,I50/6,0)</f>
        <v>1</v>
      </c>
      <c r="C50" s="8"/>
      <c r="D50" s="8"/>
      <c r="E50" s="8"/>
      <c r="F50" s="8"/>
      <c r="G50" s="8"/>
      <c r="I50" s="2">
        <f>I26+I29+I38</f>
        <v>6</v>
      </c>
      <c r="J50" s="5"/>
    </row>
    <row r="51" spans="1:11" ht="30" customHeight="1" x14ac:dyDescent="0.25">
      <c r="A51" s="1" t="s">
        <v>242</v>
      </c>
      <c r="B51" s="12">
        <f>IF(I51&gt;0,I51/10,0)</f>
        <v>1</v>
      </c>
      <c r="C51" s="8"/>
      <c r="D51" s="8"/>
      <c r="E51" s="8"/>
      <c r="F51" s="8"/>
      <c r="G51" s="8"/>
      <c r="I51" s="2">
        <f>I16+I21+I23+I34+I39</f>
        <v>10</v>
      </c>
      <c r="J51" s="5"/>
    </row>
    <row r="52" spans="1:11" ht="15" customHeight="1" x14ac:dyDescent="0.25">
      <c r="A52" s="11"/>
      <c r="B52" s="14"/>
      <c r="C52" s="8"/>
      <c r="D52" s="8"/>
      <c r="E52" s="8"/>
      <c r="F52" s="8"/>
      <c r="G52" s="8"/>
      <c r="J52" s="5"/>
    </row>
    <row r="53" spans="1:11" x14ac:dyDescent="0.25">
      <c r="A53" s="10" t="s">
        <v>243</v>
      </c>
      <c r="B53" s="13">
        <f>IF(I53&gt;0,I53/56,0)</f>
        <v>1</v>
      </c>
      <c r="I53">
        <f>SUM(I45:I51)</f>
        <v>56</v>
      </c>
    </row>
    <row r="54" spans="1:11" ht="15" customHeight="1" x14ac:dyDescent="0.25">
      <c r="A54" s="11"/>
      <c r="B54" s="14"/>
      <c r="C54" s="8"/>
      <c r="D54" s="8"/>
      <c r="E54" s="8"/>
      <c r="F54" s="8"/>
      <c r="G54" s="8"/>
      <c r="J54" s="5"/>
    </row>
    <row r="56" spans="1:11" ht="30" customHeight="1" x14ac:dyDescent="0.25">
      <c r="A56" s="1" t="s">
        <v>244</v>
      </c>
      <c r="B56" s="62" t="s">
        <v>245</v>
      </c>
      <c r="C56" s="63"/>
      <c r="D56" s="63"/>
      <c r="E56" s="63"/>
      <c r="F56" s="63"/>
      <c r="G56" s="63"/>
      <c r="H56" s="64"/>
      <c r="J56" s="16"/>
      <c r="K56" s="16"/>
    </row>
    <row r="57" spans="1:11" ht="57" customHeight="1" x14ac:dyDescent="0.25">
      <c r="A57" s="1" t="s">
        <v>236</v>
      </c>
      <c r="B57" s="77" t="str">
        <f>CONCATENATE(I57,J57,K57)</f>
        <v>Este aspecto es muy favorable en la consecución de sus objetivos empresariales, no obstante se recomienda cierta prudencia para que esta competencia no reste importancia a las demás</v>
      </c>
      <c r="C57" s="78"/>
      <c r="D57" s="78"/>
      <c r="E57" s="78"/>
      <c r="F57" s="78"/>
      <c r="G57" s="78"/>
      <c r="H57" s="79"/>
      <c r="I57" s="17" t="str">
        <f>IF(B45&gt;0.66, Conceptos!B3,"")</f>
        <v>Este aspecto es muy favorable en la consecución de sus objetivos empresariales, no obstante se recomienda cierta prudencia para que esta competencia no reste importancia a las demás</v>
      </c>
      <c r="J57" s="17" t="str">
        <f>IF(AND(B45&lt;=0.66,B45&gt;=0.33), Conceptos!C3,"")</f>
        <v/>
      </c>
      <c r="K57" s="17" t="str">
        <f>IF(B45&lt;0.33, Conceptos!D3,"")</f>
        <v/>
      </c>
    </row>
    <row r="58" spans="1:11" ht="57" customHeight="1" x14ac:dyDescent="0.25">
      <c r="A58" s="1" t="s">
        <v>237</v>
      </c>
      <c r="B58" s="77" t="str">
        <f t="shared" ref="B58:B63" si="0">CONCATENATE(I58,J58,K58)</f>
        <v>Este aspecto es muy favorable en la consecución de sus objetivos empresariales, no obstante se recomienda cierta prudencia para que esta actitud no reste importancia a las demás</v>
      </c>
      <c r="C58" s="78"/>
      <c r="D58" s="78"/>
      <c r="E58" s="78"/>
      <c r="F58" s="78"/>
      <c r="G58" s="78"/>
      <c r="H58" s="79"/>
      <c r="I58" s="17" t="str">
        <f>IF(B46&gt;0.66, Conceptos!B4,"")</f>
        <v>Este aspecto es muy favorable en la consecución de sus objetivos empresariales, no obstante se recomienda cierta prudencia para que esta actitud no reste importancia a las demás</v>
      </c>
      <c r="J58" s="17" t="str">
        <f>IF(AND(B46&lt;=0.66,B46&gt;=0.33), Conceptos!C4,"")</f>
        <v/>
      </c>
      <c r="K58" s="17" t="str">
        <f>IF(B46&lt;0.33, Conceptos!D4,"")</f>
        <v/>
      </c>
    </row>
    <row r="59" spans="1:11" ht="57" customHeight="1" x14ac:dyDescent="0.25">
      <c r="A59" s="1" t="s">
        <v>238</v>
      </c>
      <c r="B59" s="77" t="str">
        <f t="shared" si="0"/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C59" s="78"/>
      <c r="D59" s="78"/>
      <c r="E59" s="78"/>
      <c r="F59" s="78"/>
      <c r="G59" s="78"/>
      <c r="H59" s="79"/>
      <c r="I59" s="17" t="str">
        <f>IF(B47&gt;0.66, Conceptos!B5,"")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J59" s="17" t="str">
        <f>IF(AND(B47&lt;=0.66,B47&gt;=0.33), Conceptos!C5,"")</f>
        <v/>
      </c>
      <c r="K59" s="17" t="str">
        <f>IF(B47&lt;0.33, Conceptos!D5,"")</f>
        <v/>
      </c>
    </row>
    <row r="60" spans="1:11" ht="57" customHeight="1" x14ac:dyDescent="0.25">
      <c r="A60" s="1" t="s">
        <v>239</v>
      </c>
      <c r="B60" s="77" t="str">
        <f t="shared" si="0"/>
        <v>Este aspecto es muy favorable en la consecución de sus objetivos empresariales, no obstante se recomienda cierta prudencia para que esta competencia no reste importancia a las demás</v>
      </c>
      <c r="C60" s="78"/>
      <c r="D60" s="78"/>
      <c r="E60" s="78"/>
      <c r="F60" s="78"/>
      <c r="G60" s="78"/>
      <c r="H60" s="79"/>
      <c r="I60" s="17" t="str">
        <f>IF(B48&gt;0.66, Conceptos!B6,"")</f>
        <v>Este aspecto es muy favorable en la consecución de sus objetivos empresariales, no obstante se recomienda cierta prudencia para que esta competencia no reste importancia a las demás</v>
      </c>
      <c r="J60" s="17" t="str">
        <f>IF(AND(B48&lt;=0.66,B48&gt;=0.33), Conceptos!C6,"")</f>
        <v/>
      </c>
      <c r="K60" s="17" t="str">
        <f>IF(B48&lt;0.33, Conceptos!D6,"")</f>
        <v/>
      </c>
    </row>
    <row r="61" spans="1:11" ht="57" customHeight="1" x14ac:dyDescent="0.25">
      <c r="A61" s="1" t="s">
        <v>240</v>
      </c>
      <c r="B61" s="77" t="str">
        <f t="shared" si="0"/>
        <v>Este aspecto es muy favorable en la consecución de sus objetivos empresariales, no obstante se recomienda cierta prudencia para que esta competencia no reste importancia a las demás</v>
      </c>
      <c r="C61" s="78"/>
      <c r="D61" s="78"/>
      <c r="E61" s="78"/>
      <c r="F61" s="78"/>
      <c r="G61" s="78"/>
      <c r="H61" s="79"/>
      <c r="I61" s="17" t="str">
        <f>IF(B49&gt;0.66, Conceptos!B7,"")</f>
        <v>Este aspecto es muy favorable en la consecución de sus objetivos empresariales, no obstante se recomienda cierta prudencia para que esta competencia no reste importancia a las demás</v>
      </c>
      <c r="J61" s="17" t="str">
        <f>IF(AND(B49&lt;=0.66,B49&gt;=0.33), Conceptos!C7,"")</f>
        <v/>
      </c>
      <c r="K61" s="17" t="str">
        <f>IF(B49&lt;0.33, Conceptos!D7,"")</f>
        <v/>
      </c>
    </row>
    <row r="62" spans="1:11" ht="57" customHeight="1" x14ac:dyDescent="0.25">
      <c r="A62" s="1" t="s">
        <v>241</v>
      </c>
      <c r="B62" s="77" t="str">
        <f t="shared" si="0"/>
        <v>Este aspecto es muy favorable en la consecución de sus objetivos empresariales, no obstante se recomienda cierta prudencia para que esta actitud no reste importancia a las demás.</v>
      </c>
      <c r="C62" s="78"/>
      <c r="D62" s="78"/>
      <c r="E62" s="78"/>
      <c r="F62" s="78"/>
      <c r="G62" s="78"/>
      <c r="H62" s="79"/>
      <c r="I62" s="17" t="str">
        <f>IF(B50&gt;0.66, Conceptos!B8,"")</f>
        <v>Este aspecto es muy favorable en la consecución de sus objetivos empresariales, no obstante se recomienda cierta prudencia para que esta actitud no reste importancia a las demás.</v>
      </c>
      <c r="J62" s="17" t="str">
        <f>IF(AND(B50&lt;=0.66,B50&gt;=0.33), Conceptos!C8,"")</f>
        <v/>
      </c>
      <c r="K62" s="17" t="str">
        <f>IF(B50&lt;0.33, Conceptos!D8,"")</f>
        <v/>
      </c>
    </row>
    <row r="63" spans="1:11" ht="57" customHeight="1" x14ac:dyDescent="0.25">
      <c r="A63" s="1" t="s">
        <v>242</v>
      </c>
      <c r="B63" s="74" t="str">
        <f t="shared" si="0"/>
        <v>Su elevada actitud hacia el trabajo es un aspecto extremadamente favorable para la consecución de sus objetivos empresariales, no obstante se recomienda cierta prudencia para que esta actitud no reste importancia a las demás</v>
      </c>
      <c r="C63" s="75"/>
      <c r="D63" s="75"/>
      <c r="E63" s="75"/>
      <c r="F63" s="75"/>
      <c r="G63" s="75"/>
      <c r="H63" s="75"/>
      <c r="I63" s="17" t="str">
        <f>IF(B51&gt;0.66, Conceptos!B9,"")</f>
        <v>Su elevada actitud hacia el trabajo es un aspecto extremadamente favorable para la consecución de sus objetivos empresariales, no obstante se recomienda cierta prudencia para que esta actitud no reste importancia a las demás</v>
      </c>
      <c r="J63" s="17" t="str">
        <f>IF(AND(B51&lt;=0.66,B51&gt;=0.33), Conceptos!C9,"")</f>
        <v/>
      </c>
      <c r="K63" s="17" t="str">
        <f>IF(B51&lt;0.33, Conceptos!D9,"")</f>
        <v/>
      </c>
    </row>
    <row r="64" spans="1:11" ht="57" customHeight="1" x14ac:dyDescent="0.25">
      <c r="A64" s="1" t="s">
        <v>243</v>
      </c>
      <c r="B64" s="74" t="str">
        <f>CONCATENATE(I64,J64,K64)</f>
        <v>¡Adelante con su proyecto!, su elevada capacidad emprendedora le augura el éxito. Programe una cita con su gestor en el SENA-SBDC Centro de Desarrollo Empresarial</v>
      </c>
      <c r="C64" s="76"/>
      <c r="D64" s="76"/>
      <c r="E64" s="76"/>
      <c r="F64" s="76"/>
      <c r="G64" s="76"/>
      <c r="H64" s="76"/>
      <c r="I64" s="17" t="str">
        <f>IF(B53&gt;0.66, Conceptos!B11,"")</f>
        <v>¡Adelante con su proyecto!, su elevada capacidad emprendedora le augura el éxito. Programe una cita con su gestor en el SENA-SBDC Centro de Desarrollo Empresarial</v>
      </c>
      <c r="J64" s="17" t="str">
        <f>IF(AND(B53&lt;=0.66,B53&gt;=0.33), Conceptos!C11,"")</f>
        <v/>
      </c>
      <c r="K64" s="17" t="str">
        <f>IF(B53&lt;0.33, Conceptos!D11,"")</f>
        <v/>
      </c>
    </row>
  </sheetData>
  <sheetProtection password="D9F1" sheet="1" objects="1" scenarios="1" formatCells="0" formatColumns="0" formatRows="0"/>
  <mergeCells count="47">
    <mergeCell ref="B63:H63"/>
    <mergeCell ref="B64:H64"/>
    <mergeCell ref="B57:H57"/>
    <mergeCell ref="B58:H58"/>
    <mergeCell ref="B59:H59"/>
    <mergeCell ref="B60:H60"/>
    <mergeCell ref="B61:H61"/>
    <mergeCell ref="B62:H62"/>
    <mergeCell ref="A2:I2"/>
    <mergeCell ref="A14:B14"/>
    <mergeCell ref="B9:C9"/>
    <mergeCell ref="B4:C4"/>
    <mergeCell ref="B5:C5"/>
    <mergeCell ref="B6:C6"/>
    <mergeCell ref="B7:C7"/>
    <mergeCell ref="B8:C8"/>
    <mergeCell ref="A13:H13"/>
    <mergeCell ref="A38:B38"/>
    <mergeCell ref="A39:B39"/>
    <mergeCell ref="A40:B40"/>
    <mergeCell ref="A41:B41"/>
    <mergeCell ref="A42:B42"/>
    <mergeCell ref="A32:B32"/>
    <mergeCell ref="A31:B31"/>
    <mergeCell ref="A20:B20"/>
    <mergeCell ref="A21:B21"/>
    <mergeCell ref="A22:B22"/>
    <mergeCell ref="A23:B23"/>
    <mergeCell ref="A24:B24"/>
    <mergeCell ref="A29:B29"/>
    <mergeCell ref="A30:B30"/>
    <mergeCell ref="B56:H56"/>
    <mergeCell ref="A25:B25"/>
    <mergeCell ref="A11:H11"/>
    <mergeCell ref="A15:B15"/>
    <mergeCell ref="A16:B16"/>
    <mergeCell ref="A17:B17"/>
    <mergeCell ref="A18:B18"/>
    <mergeCell ref="A19:B19"/>
    <mergeCell ref="A33:B33"/>
    <mergeCell ref="A34:B34"/>
    <mergeCell ref="A35:B35"/>
    <mergeCell ref="A36:B36"/>
    <mergeCell ref="A37:B37"/>
    <mergeCell ref="A26:B26"/>
    <mergeCell ref="A27:B27"/>
    <mergeCell ref="A28:B28"/>
  </mergeCells>
  <conditionalFormatting sqref="B45:B51 B53 I57:K64">
    <cfRule type="cellIs" dxfId="11" priority="19" stopIfTrue="1" operator="greaterThan">
      <formula>0.6666</formula>
    </cfRule>
    <cfRule type="cellIs" dxfId="10" priority="20" stopIfTrue="1" operator="between">
      <formula>0.33</formula>
      <formula>0.66</formula>
    </cfRule>
    <cfRule type="cellIs" dxfId="9" priority="21" stopIfTrue="1" operator="lessThan">
      <formula>0.3333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70"/>
  <sheetViews>
    <sheetView showGridLines="0" tabSelected="1" topLeftCell="A25" zoomScale="130" zoomScaleNormal="130" workbookViewId="0">
      <selection activeCell="C32" sqref="C32"/>
    </sheetView>
  </sheetViews>
  <sheetFormatPr baseColWidth="10" defaultColWidth="0" defaultRowHeight="15.75" customHeight="1" zeroHeight="1" x14ac:dyDescent="0.25"/>
  <cols>
    <col min="1" max="1" width="38" style="21" customWidth="1"/>
    <col min="2" max="2" width="92" style="21" customWidth="1"/>
    <col min="3" max="3" width="12.28515625" style="21" customWidth="1"/>
    <col min="4" max="4" width="12.7109375" style="21" customWidth="1"/>
    <col min="5" max="6" width="11.42578125" style="21" hidden="1" customWidth="1"/>
    <col min="7" max="7" width="0.5703125" style="21" hidden="1" customWidth="1"/>
    <col min="8" max="8" width="8.7109375" style="21" hidden="1" customWidth="1"/>
    <col min="9" max="9" width="14.85546875" style="21" customWidth="1"/>
    <col min="10" max="10" width="0.140625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6" ht="138.75" customHeight="1" x14ac:dyDescent="0.25">
      <c r="A1" s="116"/>
      <c r="B1" s="117"/>
      <c r="C1" s="117"/>
      <c r="D1" s="117"/>
      <c r="E1" s="117"/>
      <c r="F1" s="117"/>
      <c r="G1" s="117"/>
      <c r="H1" s="117"/>
      <c r="I1" s="118"/>
    </row>
    <row r="2" spans="1:16" ht="29.25" customHeight="1" x14ac:dyDescent="0.45">
      <c r="A2" s="95" t="s">
        <v>190</v>
      </c>
      <c r="B2" s="96"/>
      <c r="C2" s="96"/>
      <c r="D2" s="96"/>
      <c r="E2" s="96"/>
      <c r="F2" s="96"/>
      <c r="G2" s="96"/>
      <c r="H2" s="96"/>
      <c r="I2" s="97"/>
      <c r="J2" s="48"/>
    </row>
    <row r="3" spans="1:16" x14ac:dyDescent="0.25">
      <c r="A3" s="18"/>
    </row>
    <row r="4" spans="1:16" x14ac:dyDescent="0.25">
      <c r="A4" s="112"/>
      <c r="B4" s="112"/>
      <c r="C4" s="112"/>
      <c r="D4" s="112"/>
      <c r="E4" s="112"/>
      <c r="F4" s="112"/>
      <c r="G4" s="112"/>
      <c r="H4" s="112"/>
      <c r="I4" s="112"/>
    </row>
    <row r="5" spans="1:16" x14ac:dyDescent="0.25">
      <c r="A5" s="46" t="s">
        <v>246</v>
      </c>
      <c r="B5" s="89" t="s">
        <v>55</v>
      </c>
      <c r="C5" s="90"/>
      <c r="D5" s="90"/>
      <c r="E5" s="90"/>
      <c r="F5" s="90"/>
      <c r="G5" s="90"/>
      <c r="H5" s="90"/>
      <c r="I5" s="91"/>
      <c r="J5" s="60"/>
      <c r="K5" s="21"/>
      <c r="L5" s="21"/>
      <c r="M5" s="21"/>
      <c r="N5" s="21"/>
      <c r="O5" s="21"/>
      <c r="P5" s="21"/>
    </row>
    <row r="6" spans="1:16" x14ac:dyDescent="0.25">
      <c r="A6" s="46" t="s">
        <v>247</v>
      </c>
      <c r="B6" s="89" t="s">
        <v>144</v>
      </c>
      <c r="C6" s="90"/>
      <c r="D6" s="90"/>
      <c r="E6" s="90"/>
      <c r="F6" s="90"/>
      <c r="G6" s="90"/>
      <c r="H6" s="90"/>
      <c r="I6" s="91"/>
      <c r="J6" s="111"/>
      <c r="K6" s="112"/>
      <c r="L6" s="112"/>
      <c r="M6" s="112"/>
      <c r="N6" s="112"/>
      <c r="O6" s="112"/>
      <c r="P6" s="112"/>
    </row>
    <row r="7" spans="1:16" x14ac:dyDescent="0.25">
      <c r="A7" s="46" t="s">
        <v>248</v>
      </c>
      <c r="B7" s="89" t="s">
        <v>287</v>
      </c>
      <c r="C7" s="90"/>
      <c r="D7" s="90"/>
      <c r="E7" s="90"/>
      <c r="F7" s="90"/>
      <c r="G7" s="90"/>
      <c r="H7" s="90"/>
      <c r="I7" s="91"/>
      <c r="J7" s="111"/>
      <c r="K7" s="112"/>
      <c r="L7" s="112"/>
      <c r="M7" s="112"/>
      <c r="N7" s="112"/>
      <c r="O7" s="112"/>
      <c r="P7" s="112"/>
    </row>
    <row r="8" spans="1:16" x14ac:dyDescent="0.25">
      <c r="A8" s="46" t="s">
        <v>249</v>
      </c>
      <c r="B8" s="80"/>
      <c r="C8" s="81"/>
      <c r="D8" s="81"/>
      <c r="E8" s="81"/>
      <c r="F8" s="81"/>
      <c r="G8" s="81"/>
      <c r="H8" s="81"/>
      <c r="I8" s="82"/>
      <c r="J8" s="111"/>
      <c r="K8" s="112"/>
      <c r="L8" s="112"/>
      <c r="M8" s="112"/>
      <c r="N8" s="112"/>
      <c r="O8" s="112"/>
      <c r="P8" s="112"/>
    </row>
    <row r="9" spans="1:16" x14ac:dyDescent="0.25">
      <c r="A9" s="46" t="s">
        <v>250</v>
      </c>
      <c r="B9" s="89" t="s">
        <v>286</v>
      </c>
      <c r="C9" s="90"/>
      <c r="D9" s="90"/>
      <c r="E9" s="90"/>
      <c r="F9" s="90"/>
      <c r="G9" s="90"/>
      <c r="H9" s="90"/>
      <c r="I9" s="91"/>
      <c r="J9" s="111"/>
      <c r="K9" s="112"/>
      <c r="L9" s="112"/>
      <c r="M9" s="112"/>
      <c r="N9" s="112"/>
      <c r="O9" s="112"/>
      <c r="P9" s="112"/>
    </row>
    <row r="10" spans="1:16" x14ac:dyDescent="0.25">
      <c r="A10" s="46" t="s">
        <v>251</v>
      </c>
      <c r="B10" s="86"/>
      <c r="C10" s="87"/>
      <c r="D10" s="87"/>
      <c r="E10" s="87"/>
      <c r="F10" s="87"/>
      <c r="G10" s="87"/>
      <c r="H10" s="87"/>
      <c r="I10" s="88"/>
      <c r="J10" s="58"/>
      <c r="K10" s="59"/>
      <c r="L10" s="59"/>
      <c r="M10" s="59"/>
      <c r="N10" s="59"/>
      <c r="O10" s="59"/>
      <c r="P10" s="59"/>
    </row>
    <row r="11" spans="1:16" x14ac:dyDescent="0.25">
      <c r="A11" s="46" t="s">
        <v>252</v>
      </c>
      <c r="B11" s="80"/>
      <c r="C11" s="81"/>
      <c r="D11" s="81"/>
      <c r="E11" s="81"/>
      <c r="F11" s="81"/>
      <c r="G11" s="81"/>
      <c r="H11" s="81"/>
      <c r="I11" s="82"/>
      <c r="J11" s="111"/>
      <c r="K11" s="112"/>
      <c r="L11" s="112"/>
      <c r="M11" s="112"/>
      <c r="N11" s="112"/>
      <c r="O11" s="112"/>
      <c r="P11" s="112"/>
    </row>
    <row r="12" spans="1:16" x14ac:dyDescent="0.25">
      <c r="C12" s="110"/>
      <c r="D12" s="110"/>
      <c r="E12" s="110"/>
      <c r="F12" s="110"/>
      <c r="G12" s="110"/>
      <c r="H12" s="110"/>
      <c r="I12" s="110"/>
    </row>
    <row r="13" spans="1:16" x14ac:dyDescent="0.25">
      <c r="A13" s="113" t="s">
        <v>253</v>
      </c>
      <c r="B13" s="114"/>
      <c r="C13" s="114"/>
      <c r="D13" s="114"/>
      <c r="E13" s="114"/>
      <c r="F13" s="114"/>
      <c r="G13" s="114"/>
      <c r="H13" s="114"/>
      <c r="I13" s="115"/>
    </row>
    <row r="14" spans="1:16" ht="15.75" customHeight="1" x14ac:dyDescent="0.25">
      <c r="A14" s="119" t="s">
        <v>254</v>
      </c>
      <c r="B14" s="119"/>
      <c r="C14" s="119"/>
      <c r="D14" s="119"/>
      <c r="E14" s="119"/>
      <c r="F14" s="119"/>
      <c r="G14" s="119"/>
      <c r="H14" s="119"/>
      <c r="I14" s="119"/>
    </row>
    <row r="15" spans="1:16" x14ac:dyDescent="0.25">
      <c r="A15" s="120" t="s">
        <v>200</v>
      </c>
      <c r="B15" s="121"/>
      <c r="C15" s="44" t="s">
        <v>201</v>
      </c>
      <c r="D15" s="44" t="s">
        <v>202</v>
      </c>
      <c r="E15" s="44"/>
      <c r="F15" s="44"/>
      <c r="G15" s="44"/>
      <c r="H15" s="44" t="s">
        <v>255</v>
      </c>
      <c r="I15" s="44" t="s">
        <v>203</v>
      </c>
    </row>
    <row r="16" spans="1:16" x14ac:dyDescent="0.25">
      <c r="A16" s="92" t="s">
        <v>256</v>
      </c>
      <c r="B16" s="66"/>
      <c r="C16" s="25"/>
      <c r="D16" s="25" t="s">
        <v>207</v>
      </c>
      <c r="E16" s="25"/>
      <c r="F16" s="25"/>
      <c r="G16" s="25"/>
      <c r="H16" s="40"/>
      <c r="I16" s="25"/>
      <c r="J16">
        <f>IF(C16="x",1,IF(D16="x",2,IF(I16="x",0,"")))</f>
        <v>2</v>
      </c>
    </row>
    <row r="17" spans="1:10" x14ac:dyDescent="0.25">
      <c r="A17" s="92" t="s">
        <v>257</v>
      </c>
      <c r="B17" s="66"/>
      <c r="C17" s="25" t="s">
        <v>207</v>
      </c>
      <c r="D17" s="25"/>
      <c r="E17" s="25"/>
      <c r="F17" s="25"/>
      <c r="G17" s="25"/>
      <c r="H17" s="40"/>
      <c r="I17" s="25"/>
      <c r="J17">
        <f t="shared" ref="J17:J44" si="0">IF(C17="x",1,IF(D17="x",2,IF(I17="x",0,"")))</f>
        <v>1</v>
      </c>
    </row>
    <row r="18" spans="1:10" x14ac:dyDescent="0.25">
      <c r="A18" s="92" t="s">
        <v>258</v>
      </c>
      <c r="B18" s="66"/>
      <c r="C18" s="25"/>
      <c r="D18" s="25"/>
      <c r="E18" s="25"/>
      <c r="F18" s="25"/>
      <c r="G18" s="25"/>
      <c r="H18" s="40"/>
      <c r="I18" s="25" t="s">
        <v>207</v>
      </c>
      <c r="J18">
        <f t="shared" si="0"/>
        <v>0</v>
      </c>
    </row>
    <row r="19" spans="1:10" x14ac:dyDescent="0.25">
      <c r="A19" s="92" t="s">
        <v>259</v>
      </c>
      <c r="B19" s="66"/>
      <c r="C19" s="25"/>
      <c r="D19" s="25" t="s">
        <v>207</v>
      </c>
      <c r="E19" s="25"/>
      <c r="F19" s="25"/>
      <c r="G19" s="25"/>
      <c r="H19" s="40"/>
      <c r="I19" s="25"/>
      <c r="J19">
        <f t="shared" si="0"/>
        <v>2</v>
      </c>
    </row>
    <row r="20" spans="1:10" x14ac:dyDescent="0.25">
      <c r="A20" s="92" t="s">
        <v>260</v>
      </c>
      <c r="B20" s="66"/>
      <c r="C20" s="25" t="s">
        <v>207</v>
      </c>
      <c r="D20" s="25"/>
      <c r="E20" s="25"/>
      <c r="F20" s="25"/>
      <c r="G20" s="25"/>
      <c r="H20" s="40"/>
      <c r="I20" s="25"/>
      <c r="J20">
        <f t="shared" si="0"/>
        <v>1</v>
      </c>
    </row>
    <row r="21" spans="1:10" x14ac:dyDescent="0.25">
      <c r="A21" s="92" t="s">
        <v>261</v>
      </c>
      <c r="B21" s="66"/>
      <c r="C21" s="25"/>
      <c r="D21" s="25" t="s">
        <v>207</v>
      </c>
      <c r="E21" s="25"/>
      <c r="F21" s="25"/>
      <c r="G21" s="25"/>
      <c r="H21" s="40"/>
      <c r="I21" s="25"/>
      <c r="J21">
        <f t="shared" si="0"/>
        <v>2</v>
      </c>
    </row>
    <row r="22" spans="1:10" x14ac:dyDescent="0.25">
      <c r="A22" s="92" t="s">
        <v>262</v>
      </c>
      <c r="B22" s="66"/>
      <c r="C22" s="25"/>
      <c r="D22" s="25" t="s">
        <v>207</v>
      </c>
      <c r="E22" s="25"/>
      <c r="F22" s="25"/>
      <c r="G22" s="25"/>
      <c r="H22" s="40"/>
      <c r="I22" s="25"/>
      <c r="J22">
        <f t="shared" si="0"/>
        <v>2</v>
      </c>
    </row>
    <row r="23" spans="1:10" x14ac:dyDescent="0.25">
      <c r="A23" s="92" t="s">
        <v>263</v>
      </c>
      <c r="B23" s="66"/>
      <c r="C23" s="25"/>
      <c r="D23" s="25" t="s">
        <v>207</v>
      </c>
      <c r="E23" s="25"/>
      <c r="F23" s="25"/>
      <c r="G23" s="25"/>
      <c r="H23" s="40"/>
      <c r="I23" s="25"/>
      <c r="J23">
        <f t="shared" si="0"/>
        <v>2</v>
      </c>
    </row>
    <row r="24" spans="1:10" x14ac:dyDescent="0.25">
      <c r="A24" s="92" t="s">
        <v>264</v>
      </c>
      <c r="B24" s="66"/>
      <c r="C24" s="25"/>
      <c r="D24" s="25" t="s">
        <v>207</v>
      </c>
      <c r="E24" s="25"/>
      <c r="F24" s="25"/>
      <c r="G24" s="25"/>
      <c r="H24" s="40"/>
      <c r="I24" s="25"/>
      <c r="J24">
        <f t="shared" si="0"/>
        <v>2</v>
      </c>
    </row>
    <row r="25" spans="1:10" x14ac:dyDescent="0.25">
      <c r="A25" s="92" t="s">
        <v>265</v>
      </c>
      <c r="B25" s="66"/>
      <c r="C25" s="25"/>
      <c r="D25" s="25"/>
      <c r="E25" s="25"/>
      <c r="F25" s="25"/>
      <c r="G25" s="25"/>
      <c r="H25" s="40"/>
      <c r="I25" s="25" t="s">
        <v>207</v>
      </c>
      <c r="J25">
        <f t="shared" si="0"/>
        <v>0</v>
      </c>
    </row>
    <row r="26" spans="1:10" x14ac:dyDescent="0.25">
      <c r="A26" s="92" t="s">
        <v>266</v>
      </c>
      <c r="B26" s="66"/>
      <c r="C26" s="25"/>
      <c r="D26" s="25" t="s">
        <v>207</v>
      </c>
      <c r="E26" s="25"/>
      <c r="F26" s="25"/>
      <c r="G26" s="25"/>
      <c r="H26" s="40"/>
      <c r="I26" s="25"/>
      <c r="J26">
        <f t="shared" si="0"/>
        <v>2</v>
      </c>
    </row>
    <row r="27" spans="1:10" ht="30.75" customHeight="1" x14ac:dyDescent="0.25">
      <c r="A27" s="93" t="s">
        <v>267</v>
      </c>
      <c r="B27" s="94"/>
      <c r="C27" s="25" t="s">
        <v>207</v>
      </c>
      <c r="D27" s="25"/>
      <c r="E27" s="25"/>
      <c r="F27" s="25"/>
      <c r="G27" s="25"/>
      <c r="H27" s="40"/>
      <c r="I27" s="25"/>
      <c r="J27">
        <f t="shared" si="0"/>
        <v>1</v>
      </c>
    </row>
    <row r="28" spans="1:10" ht="30.75" customHeight="1" x14ac:dyDescent="0.25">
      <c r="A28" s="93" t="s">
        <v>268</v>
      </c>
      <c r="B28" s="94"/>
      <c r="C28" s="25"/>
      <c r="D28" s="25" t="s">
        <v>207</v>
      </c>
      <c r="E28" s="25"/>
      <c r="F28" s="25"/>
      <c r="G28" s="25"/>
      <c r="H28" s="40"/>
      <c r="I28" s="25"/>
      <c r="J28">
        <f t="shared" si="0"/>
        <v>2</v>
      </c>
    </row>
    <row r="29" spans="1:10" x14ac:dyDescent="0.25">
      <c r="A29" s="92" t="s">
        <v>269</v>
      </c>
      <c r="B29" s="66"/>
      <c r="C29" s="25" t="s">
        <v>207</v>
      </c>
      <c r="D29" s="25"/>
      <c r="E29" s="25"/>
      <c r="F29" s="25"/>
      <c r="G29" s="25"/>
      <c r="H29" s="40"/>
      <c r="I29" s="25"/>
      <c r="J29">
        <f t="shared" si="0"/>
        <v>1</v>
      </c>
    </row>
    <row r="30" spans="1:10" x14ac:dyDescent="0.25">
      <c r="A30" s="92" t="s">
        <v>270</v>
      </c>
      <c r="B30" s="66"/>
      <c r="C30" s="25"/>
      <c r="D30" s="25" t="s">
        <v>207</v>
      </c>
      <c r="E30" s="25"/>
      <c r="F30" s="25"/>
      <c r="G30" s="25"/>
      <c r="H30" s="40"/>
      <c r="I30" s="25"/>
      <c r="J30">
        <f t="shared" si="0"/>
        <v>2</v>
      </c>
    </row>
    <row r="31" spans="1:10" x14ac:dyDescent="0.25">
      <c r="A31" s="92" t="s">
        <v>271</v>
      </c>
      <c r="B31" s="66"/>
      <c r="C31" s="25"/>
      <c r="D31" s="25" t="s">
        <v>207</v>
      </c>
      <c r="E31" s="25"/>
      <c r="F31" s="25"/>
      <c r="G31" s="25"/>
      <c r="H31" s="40"/>
      <c r="I31" s="25"/>
      <c r="J31">
        <f t="shared" si="0"/>
        <v>2</v>
      </c>
    </row>
    <row r="32" spans="1:10" x14ac:dyDescent="0.25">
      <c r="A32" s="92" t="s">
        <v>272</v>
      </c>
      <c r="B32" s="66"/>
      <c r="C32" s="25"/>
      <c r="D32" s="25" t="s">
        <v>207</v>
      </c>
      <c r="E32" s="25"/>
      <c r="F32" s="25"/>
      <c r="G32" s="25"/>
      <c r="H32" s="40"/>
      <c r="I32" s="25"/>
      <c r="J32">
        <f t="shared" si="0"/>
        <v>2</v>
      </c>
    </row>
    <row r="33" spans="1:12" ht="30.75" customHeight="1" x14ac:dyDescent="0.25">
      <c r="A33" s="93" t="s">
        <v>273</v>
      </c>
      <c r="B33" s="94"/>
      <c r="C33" s="25"/>
      <c r="D33" s="25"/>
      <c r="E33" s="25"/>
      <c r="F33" s="25"/>
      <c r="G33" s="25"/>
      <c r="H33" s="40"/>
      <c r="I33" s="25" t="s">
        <v>207</v>
      </c>
      <c r="J33">
        <f t="shared" si="0"/>
        <v>0</v>
      </c>
    </row>
    <row r="34" spans="1:12" x14ac:dyDescent="0.25">
      <c r="A34" s="92" t="s">
        <v>274</v>
      </c>
      <c r="B34" s="66"/>
      <c r="C34" s="25" t="s">
        <v>207</v>
      </c>
      <c r="D34" s="25"/>
      <c r="E34" s="25"/>
      <c r="F34" s="25"/>
      <c r="G34" s="25"/>
      <c r="H34" s="40"/>
      <c r="I34" s="25"/>
      <c r="J34">
        <f t="shared" si="0"/>
        <v>1</v>
      </c>
    </row>
    <row r="35" spans="1:12" x14ac:dyDescent="0.25">
      <c r="A35" s="92" t="s">
        <v>275</v>
      </c>
      <c r="B35" s="66"/>
      <c r="C35" s="25"/>
      <c r="D35" s="25" t="s">
        <v>207</v>
      </c>
      <c r="E35" s="25"/>
      <c r="F35" s="25"/>
      <c r="G35" s="25"/>
      <c r="H35" s="40"/>
      <c r="I35" s="25"/>
      <c r="J35">
        <f t="shared" si="0"/>
        <v>2</v>
      </c>
    </row>
    <row r="36" spans="1:12" x14ac:dyDescent="0.25">
      <c r="A36" s="92" t="s">
        <v>276</v>
      </c>
      <c r="B36" s="66"/>
      <c r="C36" s="25"/>
      <c r="D36" s="25" t="s">
        <v>207</v>
      </c>
      <c r="E36" s="25"/>
      <c r="F36" s="25"/>
      <c r="G36" s="25"/>
      <c r="H36" s="40"/>
      <c r="I36" s="25"/>
      <c r="J36">
        <f t="shared" si="0"/>
        <v>2</v>
      </c>
    </row>
    <row r="37" spans="1:12" x14ac:dyDescent="0.25">
      <c r="A37" s="92" t="s">
        <v>277</v>
      </c>
      <c r="B37" s="66"/>
      <c r="C37" s="25"/>
      <c r="D37" s="25" t="s">
        <v>207</v>
      </c>
      <c r="E37" s="25"/>
      <c r="F37" s="25"/>
      <c r="G37" s="25"/>
      <c r="H37" s="40"/>
      <c r="I37" s="25"/>
      <c r="J37">
        <f t="shared" si="0"/>
        <v>2</v>
      </c>
    </row>
    <row r="38" spans="1:12" x14ac:dyDescent="0.25">
      <c r="A38" s="92" t="s">
        <v>278</v>
      </c>
      <c r="B38" s="66"/>
      <c r="C38" s="25"/>
      <c r="D38" s="25" t="s">
        <v>207</v>
      </c>
      <c r="E38" s="25"/>
      <c r="F38" s="25"/>
      <c r="G38" s="25"/>
      <c r="H38" s="40"/>
      <c r="I38" s="25"/>
      <c r="J38">
        <f t="shared" si="0"/>
        <v>2</v>
      </c>
    </row>
    <row r="39" spans="1:12" x14ac:dyDescent="0.25">
      <c r="A39" s="92" t="s">
        <v>279</v>
      </c>
      <c r="B39" s="66"/>
      <c r="C39" s="25"/>
      <c r="D39" s="25" t="s">
        <v>207</v>
      </c>
      <c r="E39" s="25"/>
      <c r="F39" s="25"/>
      <c r="G39" s="25"/>
      <c r="H39" s="40"/>
      <c r="I39" s="25"/>
      <c r="J39">
        <f t="shared" si="0"/>
        <v>2</v>
      </c>
    </row>
    <row r="40" spans="1:12" x14ac:dyDescent="0.25">
      <c r="A40" s="92" t="s">
        <v>280</v>
      </c>
      <c r="B40" s="66"/>
      <c r="C40" s="25"/>
      <c r="D40" s="25" t="s">
        <v>207</v>
      </c>
      <c r="E40" s="25"/>
      <c r="F40" s="25"/>
      <c r="G40" s="25"/>
      <c r="H40" s="40"/>
      <c r="I40" s="25"/>
      <c r="J40">
        <f t="shared" si="0"/>
        <v>2</v>
      </c>
    </row>
    <row r="41" spans="1:12" x14ac:dyDescent="0.25">
      <c r="A41" s="92" t="s">
        <v>281</v>
      </c>
      <c r="B41" s="66"/>
      <c r="C41" s="25" t="s">
        <v>207</v>
      </c>
      <c r="D41" s="25"/>
      <c r="E41" s="25"/>
      <c r="F41" s="25"/>
      <c r="G41" s="25"/>
      <c r="H41" s="40"/>
      <c r="I41" s="25"/>
      <c r="J41">
        <f t="shared" si="0"/>
        <v>1</v>
      </c>
    </row>
    <row r="42" spans="1:12" x14ac:dyDescent="0.25">
      <c r="A42" s="92" t="s">
        <v>282</v>
      </c>
      <c r="B42" s="66"/>
      <c r="C42" s="25"/>
      <c r="D42" s="25" t="s">
        <v>207</v>
      </c>
      <c r="E42" s="25"/>
      <c r="F42" s="25"/>
      <c r="G42" s="25"/>
      <c r="H42" s="40"/>
      <c r="I42" s="25"/>
      <c r="J42">
        <f t="shared" si="0"/>
        <v>2</v>
      </c>
    </row>
    <row r="43" spans="1:12" x14ac:dyDescent="0.25">
      <c r="A43" s="92" t="s">
        <v>283</v>
      </c>
      <c r="B43" s="66"/>
      <c r="C43" s="25"/>
      <c r="D43" s="25"/>
      <c r="E43" s="25"/>
      <c r="F43" s="25"/>
      <c r="G43" s="25"/>
      <c r="H43" s="40"/>
      <c r="I43" s="25" t="s">
        <v>207</v>
      </c>
      <c r="J43">
        <f t="shared" si="0"/>
        <v>0</v>
      </c>
    </row>
    <row r="44" spans="1:12" x14ac:dyDescent="0.25">
      <c r="A44" s="98"/>
      <c r="B44" s="98"/>
      <c r="C44" s="47"/>
      <c r="D44" s="47"/>
      <c r="E44" s="47"/>
      <c r="F44" s="47"/>
      <c r="G44" s="47"/>
      <c r="H44" s="47"/>
      <c r="I44" s="47"/>
      <c r="J44" t="str">
        <f t="shared" si="0"/>
        <v/>
      </c>
    </row>
    <row r="45" spans="1:12" x14ac:dyDescent="0.25">
      <c r="A45" s="113" t="s">
        <v>284</v>
      </c>
      <c r="B45" s="114"/>
      <c r="C45" s="114"/>
      <c r="D45" s="114"/>
      <c r="E45" s="114"/>
      <c r="F45" s="114"/>
      <c r="G45" s="114"/>
      <c r="H45" s="114"/>
      <c r="I45" s="115"/>
    </row>
    <row r="46" spans="1:12" x14ac:dyDescent="0.25">
      <c r="A46" s="22"/>
      <c r="C46" s="108"/>
      <c r="D46" s="108"/>
      <c r="E46" s="108"/>
      <c r="F46" s="108"/>
      <c r="G46" s="108"/>
      <c r="H46" s="108"/>
      <c r="I46" s="108"/>
    </row>
    <row r="47" spans="1:12" x14ac:dyDescent="0.25"/>
    <row r="48" spans="1:12" x14ac:dyDescent="0.25">
      <c r="A48" s="1" t="s">
        <v>234</v>
      </c>
      <c r="B48" s="3" t="s">
        <v>235</v>
      </c>
      <c r="C48" s="28"/>
      <c r="D48" s="28"/>
      <c r="E48" s="28"/>
      <c r="F48" s="28"/>
      <c r="G48" s="28"/>
      <c r="H48" s="28"/>
      <c r="J48" s="2"/>
      <c r="L48" s="42"/>
    </row>
    <row r="49" spans="1:13" x14ac:dyDescent="0.25">
      <c r="A49" s="1" t="s">
        <v>236</v>
      </c>
      <c r="B49" s="6">
        <f>IFERROR(IF(J49&gt;0,(J49/8),0),0)</f>
        <v>0.375</v>
      </c>
      <c r="C49" s="30"/>
      <c r="D49" s="30"/>
      <c r="E49" s="30"/>
      <c r="F49" s="30"/>
      <c r="G49" s="30"/>
      <c r="H49" s="30"/>
      <c r="J49" s="2">
        <f>SUM(J17,J18,J24,J43)</f>
        <v>3</v>
      </c>
      <c r="K49" s="5"/>
      <c r="L49" s="42">
        <f t="shared" ref="L49:L54" si="1">B49</f>
        <v>0.375</v>
      </c>
    </row>
    <row r="50" spans="1:13" x14ac:dyDescent="0.25">
      <c r="A50" s="1" t="s">
        <v>237</v>
      </c>
      <c r="B50" s="6">
        <f>IFERROR(IF(J50&gt;0,J50/6,0),0)</f>
        <v>0.83333333333333337</v>
      </c>
      <c r="C50" s="30"/>
      <c r="D50" s="30"/>
      <c r="E50" s="30"/>
      <c r="F50" s="30"/>
      <c r="G50" s="30"/>
      <c r="H50" s="30"/>
      <c r="J50" s="2">
        <f>SUM(J30,J34,J42)</f>
        <v>5</v>
      </c>
      <c r="K50" s="5"/>
      <c r="L50" s="42">
        <f t="shared" si="1"/>
        <v>0.83333333333333337</v>
      </c>
    </row>
    <row r="51" spans="1:13" x14ac:dyDescent="0.25">
      <c r="A51" s="1" t="s">
        <v>238</v>
      </c>
      <c r="B51" s="6">
        <f>IFERROR(IF(J51&gt;0,J51/8,0),0)</f>
        <v>1</v>
      </c>
      <c r="C51" s="30"/>
      <c r="D51" s="30"/>
      <c r="E51" s="30"/>
      <c r="F51" s="30"/>
      <c r="G51" s="30"/>
      <c r="H51" s="30"/>
      <c r="J51" s="2">
        <f>SUM(J22,J23,J26,J38)</f>
        <v>8</v>
      </c>
      <c r="K51" s="5"/>
      <c r="L51" s="42">
        <f t="shared" si="1"/>
        <v>1</v>
      </c>
    </row>
    <row r="52" spans="1:13" x14ac:dyDescent="0.25">
      <c r="A52" s="1" t="s">
        <v>239</v>
      </c>
      <c r="B52" s="6">
        <f>IFERROR(IF(J52&gt;0,J52/8,0),0)</f>
        <v>0.75</v>
      </c>
      <c r="C52" s="30"/>
      <c r="D52" s="30"/>
      <c r="E52" s="30"/>
      <c r="F52" s="30"/>
      <c r="G52" s="30"/>
      <c r="H52" s="30"/>
      <c r="J52" s="4">
        <f>SUM(J20,J33,J35,J39,J41)</f>
        <v>6</v>
      </c>
      <c r="K52" s="5"/>
      <c r="L52" s="42">
        <f t="shared" si="1"/>
        <v>0.75</v>
      </c>
    </row>
    <row r="53" spans="1:13" ht="30" customHeight="1" x14ac:dyDescent="0.25">
      <c r="A53" s="1" t="s">
        <v>240</v>
      </c>
      <c r="B53" s="6">
        <f>IFERROR(IF(J53&gt;0,J53/6,0),0)</f>
        <v>1</v>
      </c>
      <c r="C53" s="30"/>
      <c r="D53" s="30"/>
      <c r="E53" s="30"/>
      <c r="F53" s="30"/>
      <c r="G53" s="30"/>
      <c r="H53" s="30"/>
      <c r="J53" s="2">
        <f>SUM(J19,J21,J37)</f>
        <v>6</v>
      </c>
      <c r="K53" s="5"/>
      <c r="L53" s="42">
        <f t="shared" si="1"/>
        <v>1</v>
      </c>
    </row>
    <row r="54" spans="1:13" ht="30" customHeight="1" x14ac:dyDescent="0.25">
      <c r="A54" s="1" t="s">
        <v>241</v>
      </c>
      <c r="B54" s="6">
        <f>IFERROR(IF(J54&gt;0,J54/6,0),0)</f>
        <v>1.1666666666666667</v>
      </c>
      <c r="C54" s="30"/>
      <c r="D54" s="30"/>
      <c r="E54" s="30"/>
      <c r="F54" s="30"/>
      <c r="G54" s="30"/>
      <c r="H54" s="30"/>
      <c r="J54" s="2">
        <f>SUM(J29,J31,J32,J36)</f>
        <v>7</v>
      </c>
      <c r="K54" s="5"/>
      <c r="L54" s="42">
        <f t="shared" si="1"/>
        <v>1.1666666666666667</v>
      </c>
    </row>
    <row r="55" spans="1:13" ht="30" customHeight="1" x14ac:dyDescent="0.25">
      <c r="A55" s="1" t="s">
        <v>242</v>
      </c>
      <c r="B55" s="12">
        <f>IFERROR(IF(J55&gt;0,J55/10,0),0)</f>
        <v>0.7</v>
      </c>
      <c r="C55" s="30"/>
      <c r="D55" s="30"/>
      <c r="E55" s="30"/>
      <c r="F55" s="30"/>
      <c r="G55" s="30"/>
      <c r="H55" s="30"/>
      <c r="J55" s="2">
        <f>SUM(J16,J25,J27,J28,J40)</f>
        <v>7</v>
      </c>
      <c r="K55" s="5"/>
      <c r="L55" s="42">
        <f>B55</f>
        <v>0.7</v>
      </c>
    </row>
    <row r="56" spans="1:13" ht="15" customHeight="1" x14ac:dyDescent="0.25">
      <c r="A56" s="32"/>
      <c r="B56" s="43"/>
      <c r="C56" s="109"/>
      <c r="D56" s="109"/>
      <c r="E56" s="109"/>
      <c r="F56" s="109"/>
      <c r="G56" s="109"/>
      <c r="H56" s="109"/>
      <c r="I56" s="109"/>
      <c r="K56" s="5"/>
    </row>
    <row r="57" spans="1:13" x14ac:dyDescent="0.25">
      <c r="A57" s="46" t="s">
        <v>243</v>
      </c>
      <c r="B57" s="83">
        <f>IFERROR(IF(J57&gt;0,J57/56,0),0)</f>
        <v>0.75</v>
      </c>
      <c r="C57" s="84"/>
      <c r="D57" s="84"/>
      <c r="E57" s="84"/>
      <c r="F57" s="84"/>
      <c r="G57" s="84"/>
      <c r="H57" s="84"/>
      <c r="I57" s="85"/>
      <c r="J57">
        <f>SUM(J49:J55)</f>
        <v>42</v>
      </c>
    </row>
    <row r="58" spans="1:13" ht="15" customHeight="1" x14ac:dyDescent="0.25">
      <c r="A58" s="32"/>
      <c r="B58" s="30"/>
      <c r="C58" s="109"/>
      <c r="D58" s="109"/>
      <c r="E58" s="109"/>
      <c r="F58" s="109"/>
      <c r="G58" s="109"/>
      <c r="H58" s="109"/>
      <c r="I58" s="109"/>
      <c r="K58" s="5"/>
    </row>
    <row r="59" spans="1:13" x14ac:dyDescent="0.25">
      <c r="C59" s="110"/>
      <c r="D59" s="110"/>
      <c r="E59" s="110"/>
      <c r="F59" s="110"/>
      <c r="G59" s="110"/>
      <c r="H59" s="110"/>
      <c r="I59" s="110"/>
    </row>
    <row r="60" spans="1:13" ht="30" customHeight="1" x14ac:dyDescent="0.25">
      <c r="A60" s="45" t="s">
        <v>244</v>
      </c>
      <c r="B60" s="102" t="s">
        <v>245</v>
      </c>
      <c r="C60" s="103"/>
      <c r="D60" s="103"/>
      <c r="E60" s="103"/>
      <c r="F60" s="103"/>
      <c r="G60" s="103"/>
      <c r="H60" s="103"/>
      <c r="I60" s="104"/>
      <c r="K60" s="16"/>
      <c r="L60" s="16"/>
    </row>
    <row r="61" spans="1:13" ht="52.5" customHeight="1" x14ac:dyDescent="0.25">
      <c r="A61" s="45" t="s">
        <v>236</v>
      </c>
      <c r="B61" s="105" t="str">
        <f>CONCATENATE(J61,K61,L61,M61)</f>
        <v>Sería aconsejable una actitud más elevada en este aspecto para así poder aprovechar más oportunidades de negocio</v>
      </c>
      <c r="C61" s="106"/>
      <c r="D61" s="106"/>
      <c r="E61" s="106"/>
      <c r="F61" s="106"/>
      <c r="G61" s="106"/>
      <c r="H61" s="106"/>
      <c r="I61" s="107"/>
      <c r="J61" s="17" t="str">
        <f>IF(B49&gt;0.75, Conceptos!B3,"")</f>
        <v/>
      </c>
      <c r="K61" s="17" t="str">
        <f>IF(AND(B49&lt;=0.75,B49&gt;0.5), Conceptos!C3,"")</f>
        <v/>
      </c>
      <c r="L61" s="17" t="str">
        <f>IF(AND(B49&lt;=0.5,B49&gt;0.25), Conceptos!D3,"")</f>
        <v>Sería aconsejable una actitud más elevada en este aspecto para así poder aprovechar más oportunidades de negocio</v>
      </c>
      <c r="M61" s="17" t="str">
        <f>IF(B49&lt;=0.25, Conceptos!E3,"")</f>
        <v/>
      </c>
    </row>
    <row r="62" spans="1:13" ht="52.5" customHeight="1" x14ac:dyDescent="0.25">
      <c r="A62" s="45" t="s">
        <v>237</v>
      </c>
      <c r="B62" s="105" t="str">
        <f>CONCATENATE(J62,K62,L62,M62)</f>
        <v>Este aspecto es muy favorable en la consecución de sus objetivos empresariales, no obstante se recomienda cierta prudencia para que esta actitud no reste importancia a las demás</v>
      </c>
      <c r="C62" s="106"/>
      <c r="D62" s="106"/>
      <c r="E62" s="106"/>
      <c r="F62" s="106"/>
      <c r="G62" s="106"/>
      <c r="H62" s="106"/>
      <c r="I62" s="107"/>
      <c r="J62" s="17" t="str">
        <f>IF(B50&gt;0.75, Conceptos!B4,"")</f>
        <v>Este aspecto es muy favorable en la consecución de sus objetivos empresariales, no obstante se recomienda cierta prudencia para que esta actitud no reste importancia a las demás</v>
      </c>
      <c r="K62" s="17" t="str">
        <f>IF(AND(B50&lt;=0.75,B50&gt;0.5), Conceptos!C4,"")</f>
        <v/>
      </c>
      <c r="L62" s="17" t="str">
        <f>IF(AND(B50&lt;=0.5,B50&gt;0.25), Conceptos!D4,"")</f>
        <v/>
      </c>
      <c r="M62" s="17" t="str">
        <f>IF(B50&lt;=0.25, Conceptos!E4,"")</f>
        <v/>
      </c>
    </row>
    <row r="63" spans="1:13" ht="52.5" customHeight="1" x14ac:dyDescent="0.25">
      <c r="A63" s="45" t="s">
        <v>238</v>
      </c>
      <c r="B63" s="105" t="str">
        <f t="shared" ref="B63:B66" si="2">CONCATENATE(J63,K63,L63,M63)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C63" s="106"/>
      <c r="D63" s="106"/>
      <c r="E63" s="106"/>
      <c r="F63" s="106"/>
      <c r="G63" s="106"/>
      <c r="H63" s="106"/>
      <c r="I63" s="107"/>
      <c r="J63" s="17" t="str">
        <f>IF(B51&gt;0.75, Conceptos!B5,"")</f>
        <v>La elevada confianza en sí mismo y en sus capacidades es un aspecto extremadamente favorable para la consecución de sus objetivos empresariales, no obstante se recomienda cierta prudencia para que esta actitud no reste importancia a las demás</v>
      </c>
      <c r="K63" s="17" t="str">
        <f>IF(AND(B51&lt;=0.75,B51&gt;0.5), Conceptos!C5,"")</f>
        <v/>
      </c>
      <c r="L63" s="17" t="str">
        <f>IF(AND(B51&lt;=0.5,B51&gt;0.25), Conceptos!D5,"")</f>
        <v/>
      </c>
      <c r="M63" s="17" t="str">
        <f>IF(B51&lt;=0.25, Conceptos!E5,"")</f>
        <v/>
      </c>
    </row>
    <row r="64" spans="1:13" ht="52.5" customHeight="1" x14ac:dyDescent="0.25">
      <c r="A64" s="45" t="s">
        <v>239</v>
      </c>
      <c r="B64" s="105" t="str">
        <f t="shared" si="2"/>
        <v>Su competencia en este aspecto parece suficiente para ser competitivos en el mercado empresarial. Aún así busque fortalecer esta competencia</v>
      </c>
      <c r="C64" s="106"/>
      <c r="D64" s="106"/>
      <c r="E64" s="106"/>
      <c r="F64" s="106"/>
      <c r="G64" s="106"/>
      <c r="H64" s="106"/>
      <c r="I64" s="107"/>
      <c r="J64" s="17" t="str">
        <f>IF(B52&gt;0.75, Conceptos!B6,"")</f>
        <v/>
      </c>
      <c r="K64" s="17" t="str">
        <f>IF(AND(B52&lt;=0.75,B52&gt;0.5), Conceptos!C6,"")</f>
        <v>Su competencia en este aspecto parece suficiente para ser competitivos en el mercado empresarial. Aún así busque fortalecer esta competencia</v>
      </c>
      <c r="L64" s="17" t="str">
        <f>IF(AND(B52&lt;=0.5,B52&gt;0.25), Conceptos!D6,"")</f>
        <v/>
      </c>
      <c r="M64" s="17" t="str">
        <f>IF(B52&lt;=0.25, Conceptos!E6,"")</f>
        <v/>
      </c>
    </row>
    <row r="65" spans="1:13" ht="52.5" customHeight="1" x14ac:dyDescent="0.25">
      <c r="A65" s="45" t="s">
        <v>240</v>
      </c>
      <c r="B65" s="105" t="str">
        <f t="shared" si="2"/>
        <v>Este aspecto es muy favorable en la consecución de sus objetivos empresariales, no obstante se recomienda cierta prudencia para que esta competencia no reste importancia a las demás</v>
      </c>
      <c r="C65" s="106"/>
      <c r="D65" s="106"/>
      <c r="E65" s="106"/>
      <c r="F65" s="106"/>
      <c r="G65" s="106"/>
      <c r="H65" s="106"/>
      <c r="I65" s="107"/>
      <c r="J65" s="17" t="str">
        <f>IF(B53&gt;0.75, Conceptos!B7,"")</f>
        <v>Este aspecto es muy favorable en la consecución de sus objetivos empresariales, no obstante se recomienda cierta prudencia para que esta competencia no reste importancia a las demás</v>
      </c>
      <c r="K65" s="17" t="str">
        <f>IF(AND(B53&lt;=0.75,B53&gt;0.5), Conceptos!C7,"")</f>
        <v/>
      </c>
      <c r="L65" s="17" t="str">
        <f>IF(AND(B53&lt;=0.5,B53&gt;0.25), Conceptos!D7,"")</f>
        <v/>
      </c>
      <c r="M65" s="17" t="str">
        <f>IF(B53&lt;=0.25, Conceptos!E7,"")</f>
        <v/>
      </c>
    </row>
    <row r="66" spans="1:13" ht="52.5" customHeight="1" x14ac:dyDescent="0.25">
      <c r="A66" s="45" t="s">
        <v>241</v>
      </c>
      <c r="B66" s="99" t="str">
        <f t="shared" si="2"/>
        <v>Este aspecto es muy favorable en la consecución de sus objetivos empresariales, no obstante se recomienda cierta prudencia para que esta actitud no reste importancia a las demás.</v>
      </c>
      <c r="C66" s="100"/>
      <c r="D66" s="100"/>
      <c r="E66" s="100"/>
      <c r="F66" s="100"/>
      <c r="G66" s="100"/>
      <c r="H66" s="100"/>
      <c r="I66" s="101"/>
      <c r="J66" s="17" t="str">
        <f>IF(B54&gt;0.75, Conceptos!B8,"")</f>
        <v>Este aspecto es muy favorable en la consecución de sus objetivos empresariales, no obstante se recomienda cierta prudencia para que esta actitud no reste importancia a las demás.</v>
      </c>
      <c r="K66" s="17" t="str">
        <f>IF(AND(B54&lt;=0.75,B54&gt;0.5), Conceptos!C8,"")</f>
        <v/>
      </c>
      <c r="L66" s="17" t="str">
        <f>IF(AND(B54&lt;=0.5,B54&gt;0.25), Conceptos!D8,"")</f>
        <v/>
      </c>
      <c r="M66" s="17" t="str">
        <f>IF(B54&lt;=0.25, Conceptos!E8,"")</f>
        <v/>
      </c>
    </row>
    <row r="67" spans="1:13" ht="52.5" customHeight="1" x14ac:dyDescent="0.25">
      <c r="A67" s="45" t="s">
        <v>242</v>
      </c>
      <c r="B67" s="99" t="str">
        <f t="shared" ref="B67" si="3">CONCATENATE(J67,K67,L67,M67)</f>
        <v>Cuenta con una actitud favorable hacia el trabajo lo que contribuirá de forma positiva a la consecución de sus metas empresariales</v>
      </c>
      <c r="C67" s="100"/>
      <c r="D67" s="100"/>
      <c r="E67" s="100"/>
      <c r="F67" s="100"/>
      <c r="G67" s="100"/>
      <c r="H67" s="100"/>
      <c r="I67" s="101"/>
      <c r="J67" s="17" t="str">
        <f>IF(B55&gt;0.75, Conceptos!B9,"")</f>
        <v/>
      </c>
      <c r="K67" s="17" t="str">
        <f>IF(AND(B55&lt;=0.75,B55&gt;0.5), Conceptos!C9,"")</f>
        <v>Cuenta con una actitud favorable hacia el trabajo lo que contribuirá de forma positiva a la consecución de sus metas empresariales</v>
      </c>
      <c r="L67" s="17" t="str">
        <f>IF(AND(B55&lt;=0.5,B55&gt;0.25), Conceptos!D9,"")</f>
        <v/>
      </c>
      <c r="M67" s="17" t="str">
        <f>IF(B55&lt;=0.25, Conceptos!E9,"")</f>
        <v/>
      </c>
    </row>
    <row r="68" spans="1:13" ht="52.5" customHeight="1" x14ac:dyDescent="0.25">
      <c r="A68" s="45" t="s">
        <v>243</v>
      </c>
      <c r="B68" s="99" t="str">
        <f t="shared" ref="B68" si="4">CONCATENATE(J68,K68,L68,M68)</f>
        <v>Usted tiene potencial pero requiere de esfuerzo y dedicación para mejorar sus áreas más débiles</v>
      </c>
      <c r="C68" s="100"/>
      <c r="D68" s="100"/>
      <c r="E68" s="100"/>
      <c r="F68" s="100"/>
      <c r="G68" s="100"/>
      <c r="H68" s="100"/>
      <c r="I68" s="101"/>
      <c r="J68" s="17" t="str">
        <f>IF(B57&gt;0.75, Conceptos!B11,"")</f>
        <v/>
      </c>
      <c r="K68" s="17" t="str">
        <f>IF(AND(B57&lt;=0.75,B57&gt;0.5), Conceptos!C11,"")</f>
        <v>Usted tiene potencial pero requiere de esfuerzo y dedicación para mejorar sus áreas más débiles</v>
      </c>
      <c r="L68" s="17" t="str">
        <f>IF(AND(B57&lt;=0.5,B57&gt;0.25), Conceptos!D11,"")</f>
        <v/>
      </c>
      <c r="M68" s="17" t="str">
        <f>IF(B57&lt;=0.25, Conceptos!E11,"")</f>
        <v/>
      </c>
    </row>
    <row r="69" spans="1:13" x14ac:dyDescent="0.25">
      <c r="J69" s="42"/>
    </row>
    <row r="70" spans="1:13" ht="15.75" customHeight="1" x14ac:dyDescent="0.25"/>
  </sheetData>
  <sheetProtection algorithmName="SHA-512" hashValue="px3eokU3YoIycA+WvgrWqicL2xQojXewvLpXmgi09Hlq5jFZ1nwPjaF958M0XFNngF8yqXsf7enI0HsWcwViTA==" saltValue="jrysGaDkxruabQwInzJqWA==" spinCount="100000" sheet="1" objects="1" scenarios="1" selectLockedCells="1"/>
  <mergeCells count="63">
    <mergeCell ref="J7:P7"/>
    <mergeCell ref="A45:I45"/>
    <mergeCell ref="A1:I1"/>
    <mergeCell ref="A4:I4"/>
    <mergeCell ref="J6:P6"/>
    <mergeCell ref="A19:B19"/>
    <mergeCell ref="J8:P8"/>
    <mergeCell ref="J9:P9"/>
    <mergeCell ref="J11:P11"/>
    <mergeCell ref="C12:I12"/>
    <mergeCell ref="A13:I13"/>
    <mergeCell ref="A14:I14"/>
    <mergeCell ref="A15:B15"/>
    <mergeCell ref="A16:B16"/>
    <mergeCell ref="A40:B40"/>
    <mergeCell ref="A41:B41"/>
    <mergeCell ref="A42:B42"/>
    <mergeCell ref="A17:B17"/>
    <mergeCell ref="A18:B18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2:I2"/>
    <mergeCell ref="A44:B44"/>
    <mergeCell ref="B66:I66"/>
    <mergeCell ref="B67:I67"/>
    <mergeCell ref="B68:I68"/>
    <mergeCell ref="B60:I60"/>
    <mergeCell ref="B61:I61"/>
    <mergeCell ref="B62:I62"/>
    <mergeCell ref="B63:I63"/>
    <mergeCell ref="B64:I64"/>
    <mergeCell ref="B65:I65"/>
    <mergeCell ref="C46:I46"/>
    <mergeCell ref="C56:I56"/>
    <mergeCell ref="C58:I58"/>
    <mergeCell ref="C59:I59"/>
    <mergeCell ref="A43:B43"/>
    <mergeCell ref="B11:I11"/>
    <mergeCell ref="B57:I57"/>
    <mergeCell ref="B10:I10"/>
    <mergeCell ref="B5:I5"/>
    <mergeCell ref="B6:I6"/>
    <mergeCell ref="B7:I7"/>
    <mergeCell ref="B8:I8"/>
    <mergeCell ref="B9:I9"/>
    <mergeCell ref="A32:B32"/>
    <mergeCell ref="A33:B33"/>
    <mergeCell ref="A34:B34"/>
    <mergeCell ref="A35:B35"/>
    <mergeCell ref="A36:B36"/>
    <mergeCell ref="A37:B37"/>
    <mergeCell ref="A38:B38"/>
    <mergeCell ref="A39:B39"/>
  </mergeCells>
  <conditionalFormatting sqref="B49:B55">
    <cfRule type="cellIs" dxfId="8" priority="1" stopIfTrue="1" operator="greaterThan">
      <formula>0.6666</formula>
    </cfRule>
    <cfRule type="cellIs" dxfId="7" priority="2" stopIfTrue="1" operator="between">
      <formula>0.33</formula>
      <formula>0.66</formula>
    </cfRule>
    <cfRule type="cellIs" dxfId="6" priority="3" stopIfTrue="1" operator="lessThan">
      <formula>0.3333</formula>
    </cfRule>
  </conditionalFormatting>
  <conditionalFormatting sqref="B57">
    <cfRule type="cellIs" dxfId="5" priority="4" stopIfTrue="1" operator="greaterThan">
      <formula>0.6666</formula>
    </cfRule>
    <cfRule type="cellIs" dxfId="4" priority="5" stopIfTrue="1" operator="between">
      <formula>0.33</formula>
      <formula>0.66</formula>
    </cfRule>
    <cfRule type="cellIs" dxfId="3" priority="6" stopIfTrue="1" operator="lessThan">
      <formula>0.33</formula>
    </cfRule>
  </conditionalFormatting>
  <dataValidations count="6">
    <dataValidation type="list" allowBlank="1" showInputMessage="1" showErrorMessage="1" sqref="B5" xr:uid="{00000000-0002-0000-0200-000000000000}">
      <formula1>Regionales</formula1>
    </dataValidation>
    <dataValidation type="list" allowBlank="1" showInputMessage="1" showErrorMessage="1" sqref="B9" xr:uid="{00000000-0002-0000-0200-000001000000}">
      <formula1>"Seleccione,Femenino,Masculino"</formula1>
    </dataValidation>
    <dataValidation type="list" allowBlank="1" showInputMessage="1" showErrorMessage="1" sqref="B6" xr:uid="{00000000-0002-0000-0200-000002000000}">
      <formula1>INDIRECT($B$5)</formula1>
    </dataValidation>
    <dataValidation type="date" allowBlank="1" showInputMessage="1" showErrorMessage="1" error="A partir del 2017" sqref="B8:I8" xr:uid="{00000000-0002-0000-0200-000003000000}">
      <formula1>42736</formula1>
      <formula2>44196</formula2>
    </dataValidation>
    <dataValidation type="whole" allowBlank="1" showInputMessage="1" showErrorMessage="1" sqref="B10:I10" xr:uid="{00000000-0002-0000-0200-000004000000}">
      <formula1>18</formula1>
      <formula2>100</formula2>
    </dataValidation>
    <dataValidation type="date" allowBlank="1" showInputMessage="1" showErrorMessage="1" sqref="B11:I11" xr:uid="{00000000-0002-0000-0200-000005000000}">
      <formula1>14611</formula1>
      <formula2>40543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&amp;R&amp;D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O69"/>
  <sheetViews>
    <sheetView zoomScaleNormal="100" workbookViewId="0">
      <selection sqref="A1:I1"/>
    </sheetView>
  </sheetViews>
  <sheetFormatPr baseColWidth="10" defaultColWidth="0" defaultRowHeight="15.75" zeroHeight="1" x14ac:dyDescent="0.25"/>
  <cols>
    <col min="1" max="1" width="31" style="21" customWidth="1"/>
    <col min="2" max="2" width="83.7109375" style="21" customWidth="1"/>
    <col min="3" max="3" width="12.28515625" style="21" customWidth="1"/>
    <col min="4" max="4" width="12.7109375" style="21" customWidth="1"/>
    <col min="5" max="6" width="11.42578125" style="21" hidden="1" customWidth="1"/>
    <col min="7" max="7" width="0.5703125" style="21" hidden="1" customWidth="1"/>
    <col min="8" max="8" width="8.7109375" style="21" customWidth="1"/>
    <col min="9" max="9" width="13.85546875" style="21" customWidth="1"/>
    <col min="10" max="10" width="10" hidden="1" customWidth="1"/>
    <col min="11" max="11" width="6.85546875" hidden="1" customWidth="1"/>
    <col min="12" max="13" width="11.42578125" hidden="1" customWidth="1"/>
    <col min="14" max="15" width="0" hidden="1" customWidth="1"/>
    <col min="16" max="16384" width="11.42578125" hidden="1"/>
  </cols>
  <sheetData>
    <row r="1" spans="1:10" ht="128.25" customHeight="1" x14ac:dyDescent="0.25">
      <c r="A1" s="112"/>
      <c r="B1" s="112"/>
      <c r="C1" s="112"/>
      <c r="D1" s="112"/>
      <c r="E1" s="112"/>
      <c r="F1" s="112"/>
      <c r="G1" s="112"/>
      <c r="H1" s="112"/>
      <c r="I1" s="112"/>
    </row>
    <row r="2" spans="1:10" ht="29.25" customHeight="1" x14ac:dyDescent="0.45">
      <c r="A2" s="68" t="s">
        <v>190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21" t="s">
        <v>191</v>
      </c>
    </row>
    <row r="4" spans="1:10" x14ac:dyDescent="0.25">
      <c r="A4" s="112"/>
      <c r="B4" s="112"/>
      <c r="C4" s="112"/>
      <c r="D4" s="112"/>
      <c r="E4" s="112"/>
      <c r="F4" s="112"/>
      <c r="G4" s="112"/>
      <c r="H4" s="112"/>
      <c r="I4" s="112"/>
    </row>
    <row r="5" spans="1:10" x14ac:dyDescent="0.25">
      <c r="A5" s="23" t="s">
        <v>192</v>
      </c>
      <c r="B5" s="36"/>
      <c r="C5" s="123"/>
      <c r="D5" s="124"/>
      <c r="E5" s="124"/>
      <c r="F5" s="124"/>
      <c r="G5" s="124"/>
      <c r="H5" s="124"/>
      <c r="I5" s="124"/>
    </row>
    <row r="6" spans="1:10" x14ac:dyDescent="0.25">
      <c r="A6" s="23" t="s">
        <v>193</v>
      </c>
      <c r="B6" s="36"/>
      <c r="C6" s="123"/>
      <c r="D6" s="124"/>
      <c r="E6" s="124"/>
      <c r="F6" s="124"/>
      <c r="G6" s="124"/>
      <c r="H6" s="124"/>
      <c r="I6" s="124"/>
    </row>
    <row r="7" spans="1:10" x14ac:dyDescent="0.25">
      <c r="A7" s="23" t="s">
        <v>194</v>
      </c>
      <c r="B7" s="36"/>
      <c r="C7" s="123"/>
      <c r="D7" s="124"/>
      <c r="E7" s="124"/>
      <c r="F7" s="124"/>
      <c r="G7" s="124"/>
      <c r="H7" s="124"/>
      <c r="I7" s="124"/>
    </row>
    <row r="8" spans="1:10" x14ac:dyDescent="0.25">
      <c r="A8" s="23" t="s">
        <v>195</v>
      </c>
      <c r="B8" s="37"/>
      <c r="C8" s="123"/>
      <c r="D8" s="124"/>
      <c r="E8" s="124"/>
      <c r="F8" s="124"/>
      <c r="G8" s="124"/>
      <c r="H8" s="124"/>
      <c r="I8" s="124"/>
    </row>
    <row r="9" spans="1:10" x14ac:dyDescent="0.25">
      <c r="A9" s="23" t="s">
        <v>196</v>
      </c>
      <c r="B9" s="36"/>
      <c r="C9" s="123"/>
      <c r="D9" s="124"/>
      <c r="E9" s="124"/>
      <c r="F9" s="124"/>
      <c r="G9" s="124"/>
      <c r="H9" s="124"/>
      <c r="I9" s="124"/>
    </row>
    <row r="10" spans="1:10" x14ac:dyDescent="0.25">
      <c r="A10" s="23" t="s">
        <v>197</v>
      </c>
      <c r="B10" s="36"/>
      <c r="C10" s="123"/>
      <c r="D10" s="124"/>
      <c r="E10" s="124"/>
      <c r="F10" s="124"/>
      <c r="G10" s="124"/>
      <c r="H10" s="124"/>
      <c r="I10" s="124"/>
    </row>
    <row r="11" spans="1:10" x14ac:dyDescent="0.25">
      <c r="C11" s="110"/>
      <c r="D11" s="110"/>
      <c r="E11" s="110"/>
      <c r="F11" s="110"/>
      <c r="G11" s="110"/>
      <c r="H11" s="110"/>
      <c r="I11" s="110"/>
    </row>
    <row r="12" spans="1:10" x14ac:dyDescent="0.25">
      <c r="A12" s="132" t="s">
        <v>253</v>
      </c>
      <c r="B12" s="133"/>
      <c r="C12" s="133"/>
      <c r="D12" s="133"/>
      <c r="E12" s="133"/>
      <c r="F12" s="133"/>
      <c r="G12" s="133"/>
      <c r="H12" s="133"/>
      <c r="I12" s="134"/>
    </row>
    <row r="13" spans="1:10" x14ac:dyDescent="0.25">
      <c r="C13" s="137"/>
      <c r="D13" s="137"/>
      <c r="E13" s="137"/>
      <c r="F13" s="137"/>
      <c r="G13" s="137"/>
      <c r="H13" s="137"/>
      <c r="I13" s="137"/>
    </row>
    <row r="14" spans="1:10" x14ac:dyDescent="0.25">
      <c r="A14" s="138" t="s">
        <v>199</v>
      </c>
      <c r="B14" s="138"/>
      <c r="C14" s="138"/>
      <c r="D14" s="138"/>
      <c r="E14" s="138"/>
      <c r="F14" s="138"/>
      <c r="G14" s="138"/>
      <c r="H14" s="138"/>
      <c r="I14" s="138"/>
    </row>
    <row r="15" spans="1:10" x14ac:dyDescent="0.25">
      <c r="A15" s="69" t="s">
        <v>200</v>
      </c>
      <c r="B15" s="70"/>
      <c r="C15" s="24" t="s">
        <v>201</v>
      </c>
      <c r="D15" s="24" t="s">
        <v>202</v>
      </c>
      <c r="E15" s="24"/>
      <c r="F15" s="24"/>
      <c r="G15" s="24"/>
      <c r="H15" s="39" t="s">
        <v>255</v>
      </c>
      <c r="I15" s="24" t="s">
        <v>203</v>
      </c>
    </row>
    <row r="16" spans="1:10" x14ac:dyDescent="0.25">
      <c r="A16" s="122" t="s">
        <v>256</v>
      </c>
      <c r="B16" s="66"/>
      <c r="C16" s="25"/>
      <c r="D16" s="25"/>
      <c r="E16" s="25"/>
      <c r="F16" s="25"/>
      <c r="G16" s="25"/>
      <c r="H16" s="40">
        <v>7</v>
      </c>
      <c r="I16" s="25"/>
      <c r="J16">
        <f>IF(C16="x",1,IF(D16="x",2,IF(I16="x",0,-1)))</f>
        <v>-1</v>
      </c>
    </row>
    <row r="17" spans="1:10" x14ac:dyDescent="0.25">
      <c r="A17" s="122" t="s">
        <v>285</v>
      </c>
      <c r="B17" s="66"/>
      <c r="C17" s="25"/>
      <c r="D17" s="25"/>
      <c r="E17" s="25"/>
      <c r="F17" s="25"/>
      <c r="G17" s="25"/>
      <c r="H17" s="40">
        <v>1</v>
      </c>
      <c r="I17" s="25"/>
      <c r="J17">
        <f>IF(C17="x",1,IF(D17="x",2,IF(I17="x",0,-1)))</f>
        <v>-1</v>
      </c>
    </row>
    <row r="18" spans="1:10" x14ac:dyDescent="0.25">
      <c r="A18" s="122" t="s">
        <v>258</v>
      </c>
      <c r="B18" s="66"/>
      <c r="C18" s="25"/>
      <c r="D18" s="25"/>
      <c r="E18" s="25"/>
      <c r="F18" s="25"/>
      <c r="G18" s="25"/>
      <c r="H18" s="40">
        <v>1</v>
      </c>
      <c r="I18" s="25"/>
      <c r="J18">
        <f>IF(C18="x",1,IF(D18="x",0,IF(I18="x",2,-1)))</f>
        <v>-1</v>
      </c>
    </row>
    <row r="19" spans="1:10" x14ac:dyDescent="0.25">
      <c r="A19" s="122" t="s">
        <v>259</v>
      </c>
      <c r="B19" s="66"/>
      <c r="C19" s="25"/>
      <c r="D19" s="25"/>
      <c r="E19" s="25"/>
      <c r="F19" s="25"/>
      <c r="G19" s="25"/>
      <c r="H19" s="40">
        <v>5</v>
      </c>
      <c r="I19" s="25"/>
      <c r="J19">
        <f>IF(C19="x",1,IF(D19="x",0,IF(I19="x",2,-1)))</f>
        <v>-1</v>
      </c>
    </row>
    <row r="20" spans="1:10" x14ac:dyDescent="0.25">
      <c r="A20" s="122" t="s">
        <v>260</v>
      </c>
      <c r="B20" s="66"/>
      <c r="C20" s="25"/>
      <c r="D20" s="25"/>
      <c r="E20" s="25"/>
      <c r="F20" s="25"/>
      <c r="G20" s="25"/>
      <c r="H20" s="40">
        <v>4</v>
      </c>
      <c r="I20" s="25"/>
      <c r="J20">
        <f>IF(C20="x",1,IF(D20="x",0,IF(I20="x",2,-1)))</f>
        <v>-1</v>
      </c>
    </row>
    <row r="21" spans="1:10" x14ac:dyDescent="0.25">
      <c r="A21" s="122" t="s">
        <v>261</v>
      </c>
      <c r="B21" s="66"/>
      <c r="C21" s="25"/>
      <c r="D21" s="25"/>
      <c r="E21" s="25"/>
      <c r="F21" s="25"/>
      <c r="G21" s="25"/>
      <c r="H21" s="40">
        <v>5</v>
      </c>
      <c r="I21" s="25"/>
      <c r="J21">
        <f>IF(C21="x",1,IF(D21="x",0,IF(I21="x",2,-1)))</f>
        <v>-1</v>
      </c>
    </row>
    <row r="22" spans="1:10" x14ac:dyDescent="0.25">
      <c r="A22" s="122" t="s">
        <v>262</v>
      </c>
      <c r="B22" s="66"/>
      <c r="C22" s="25"/>
      <c r="D22" s="25"/>
      <c r="E22" s="25"/>
      <c r="F22" s="25"/>
      <c r="G22" s="25"/>
      <c r="H22" s="40">
        <v>3</v>
      </c>
      <c r="I22" s="25"/>
      <c r="J22">
        <f>IF(C22="x",1,IF(D22="x",2,IF(I22="x",0,-1)))</f>
        <v>-1</v>
      </c>
    </row>
    <row r="23" spans="1:10" x14ac:dyDescent="0.25">
      <c r="A23" s="122" t="s">
        <v>263</v>
      </c>
      <c r="B23" s="66"/>
      <c r="C23" s="25"/>
      <c r="D23" s="25"/>
      <c r="E23" s="25"/>
      <c r="F23" s="25"/>
      <c r="G23" s="25"/>
      <c r="H23" s="40">
        <v>3</v>
      </c>
      <c r="I23" s="25"/>
      <c r="J23">
        <f>IF(C23="x",1,IF(D23="x",2,IF(I23="x",0,-1)))</f>
        <v>-1</v>
      </c>
    </row>
    <row r="24" spans="1:10" x14ac:dyDescent="0.25">
      <c r="A24" s="122" t="s">
        <v>264</v>
      </c>
      <c r="B24" s="66"/>
      <c r="C24" s="25"/>
      <c r="D24" s="25"/>
      <c r="E24" s="25"/>
      <c r="F24" s="25"/>
      <c r="G24" s="25"/>
      <c r="H24" s="40">
        <v>1</v>
      </c>
      <c r="I24" s="25"/>
      <c r="J24">
        <f>IF(C24="x",1,IF(D24="x",0,IF(I24="x",2,-1)))</f>
        <v>-1</v>
      </c>
    </row>
    <row r="25" spans="1:10" x14ac:dyDescent="0.25">
      <c r="A25" s="122" t="s">
        <v>265</v>
      </c>
      <c r="B25" s="66"/>
      <c r="C25" s="25"/>
      <c r="D25" s="25"/>
      <c r="E25" s="25"/>
      <c r="F25" s="25"/>
      <c r="G25" s="25"/>
      <c r="H25" s="40">
        <v>7</v>
      </c>
      <c r="I25" s="25"/>
      <c r="J25">
        <f>IF(C25="x",1,IF(D25="x",2,IF(I25="x",0,-1)))</f>
        <v>-1</v>
      </c>
    </row>
    <row r="26" spans="1:10" x14ac:dyDescent="0.25">
      <c r="A26" s="122" t="s">
        <v>266</v>
      </c>
      <c r="B26" s="66"/>
      <c r="C26" s="25"/>
      <c r="D26" s="25"/>
      <c r="E26" s="25"/>
      <c r="F26" s="25"/>
      <c r="G26" s="25"/>
      <c r="H26" s="40">
        <v>3</v>
      </c>
      <c r="I26" s="25"/>
      <c r="J26">
        <f>IF(C26="x",1,IF(D26="x",0,IF(I26="x",2,-1)))</f>
        <v>-1</v>
      </c>
    </row>
    <row r="27" spans="1:10" ht="36" customHeight="1" x14ac:dyDescent="0.25">
      <c r="A27" s="125" t="s">
        <v>267</v>
      </c>
      <c r="B27" s="94"/>
      <c r="C27" s="25"/>
      <c r="D27" s="25"/>
      <c r="E27" s="25"/>
      <c r="F27" s="25"/>
      <c r="G27" s="25"/>
      <c r="H27" s="40">
        <v>7</v>
      </c>
      <c r="I27" s="25"/>
      <c r="J27">
        <f>IF(C27="x",1,IF(D27="x",0,IF(I27="x",2,-1)))</f>
        <v>-1</v>
      </c>
    </row>
    <row r="28" spans="1:10" ht="33" customHeight="1" x14ac:dyDescent="0.25">
      <c r="A28" s="125" t="s">
        <v>268</v>
      </c>
      <c r="B28" s="94"/>
      <c r="C28" s="25"/>
      <c r="D28" s="25"/>
      <c r="E28" s="25"/>
      <c r="F28" s="25"/>
      <c r="G28" s="25"/>
      <c r="H28" s="40">
        <v>7</v>
      </c>
      <c r="I28" s="25"/>
      <c r="J28">
        <f>IF(C28="x",1,IF(D28="x",2,IF(I28="x",0,-1)))</f>
        <v>-1</v>
      </c>
    </row>
    <row r="29" spans="1:10" x14ac:dyDescent="0.25">
      <c r="A29" s="122" t="s">
        <v>269</v>
      </c>
      <c r="B29" s="66"/>
      <c r="C29" s="25"/>
      <c r="D29" s="25"/>
      <c r="E29" s="25"/>
      <c r="F29" s="25"/>
      <c r="G29" s="25"/>
      <c r="H29" s="40">
        <v>6</v>
      </c>
      <c r="I29" s="25"/>
      <c r="J29">
        <f>IF(C29="x",1,IF(D29="x",0,IF(I29="x",2,-1)))</f>
        <v>-1</v>
      </c>
    </row>
    <row r="30" spans="1:10" x14ac:dyDescent="0.25">
      <c r="A30" s="122" t="s">
        <v>270</v>
      </c>
      <c r="B30" s="66"/>
      <c r="C30" s="25"/>
      <c r="D30" s="25"/>
      <c r="E30" s="25"/>
      <c r="F30" s="25"/>
      <c r="G30" s="25"/>
      <c r="H30" s="40">
        <v>2</v>
      </c>
      <c r="I30" s="25"/>
      <c r="J30">
        <f>IF(C30="x",1,IF(D30="x",0,IF(I30="x",2,-1)))</f>
        <v>-1</v>
      </c>
    </row>
    <row r="31" spans="1:10" x14ac:dyDescent="0.25">
      <c r="A31" s="122" t="s">
        <v>271</v>
      </c>
      <c r="B31" s="66"/>
      <c r="C31" s="25"/>
      <c r="D31" s="25"/>
      <c r="E31" s="25"/>
      <c r="F31" s="25"/>
      <c r="G31" s="25"/>
      <c r="H31" s="40">
        <v>6</v>
      </c>
      <c r="I31" s="25"/>
      <c r="J31">
        <f>IF(C31="x",1,IF(D31="x",2,IF(I31="x",0,-1)))</f>
        <v>-1</v>
      </c>
    </row>
    <row r="32" spans="1:10" x14ac:dyDescent="0.25">
      <c r="A32" s="122" t="s">
        <v>272</v>
      </c>
      <c r="B32" s="66"/>
      <c r="C32" s="25"/>
      <c r="D32" s="25"/>
      <c r="E32" s="25"/>
      <c r="F32" s="25"/>
      <c r="G32" s="25"/>
      <c r="H32" s="40">
        <v>6</v>
      </c>
      <c r="I32" s="25"/>
      <c r="J32">
        <f>IF(C32="x",1,IF(D32="x",0,IF(I32="x",2,-1)))</f>
        <v>-1</v>
      </c>
    </row>
    <row r="33" spans="1:10" ht="36" customHeight="1" x14ac:dyDescent="0.25">
      <c r="A33" s="125" t="s">
        <v>273</v>
      </c>
      <c r="B33" s="94"/>
      <c r="C33" s="25"/>
      <c r="D33" s="25"/>
      <c r="E33" s="25"/>
      <c r="F33" s="25"/>
      <c r="G33" s="25"/>
      <c r="H33" s="40">
        <v>4</v>
      </c>
      <c r="I33" s="25"/>
      <c r="J33">
        <f>IF(C33="x",1,IF(D33="x",2,IF(I33="x",0,-1)))</f>
        <v>-1</v>
      </c>
    </row>
    <row r="34" spans="1:10" x14ac:dyDescent="0.25">
      <c r="A34" s="122" t="s">
        <v>274</v>
      </c>
      <c r="B34" s="66"/>
      <c r="C34" s="25"/>
      <c r="D34" s="25"/>
      <c r="E34" s="25"/>
      <c r="F34" s="25"/>
      <c r="G34" s="25"/>
      <c r="H34" s="40">
        <v>2</v>
      </c>
      <c r="I34" s="25"/>
      <c r="J34">
        <f>IF(C34="x",1,IF(D34="x",0,IF(I34="x",2,-1)))</f>
        <v>-1</v>
      </c>
    </row>
    <row r="35" spans="1:10" x14ac:dyDescent="0.25">
      <c r="A35" s="122" t="s">
        <v>275</v>
      </c>
      <c r="B35" s="66"/>
      <c r="C35" s="25"/>
      <c r="D35" s="25"/>
      <c r="E35" s="25"/>
      <c r="F35" s="25"/>
      <c r="G35" s="25"/>
      <c r="H35" s="40">
        <v>4</v>
      </c>
      <c r="I35" s="25"/>
      <c r="J35">
        <f>IF(C35="x",1,IF(D35="x",0,IF(I35="x",2,-1)))</f>
        <v>-1</v>
      </c>
    </row>
    <row r="36" spans="1:10" x14ac:dyDescent="0.25">
      <c r="A36" s="122" t="s">
        <v>276</v>
      </c>
      <c r="B36" s="66"/>
      <c r="C36" s="25"/>
      <c r="D36" s="25"/>
      <c r="E36" s="25"/>
      <c r="F36" s="25"/>
      <c r="G36" s="25"/>
      <c r="H36" s="40">
        <v>6</v>
      </c>
      <c r="I36" s="25"/>
      <c r="J36">
        <f>IF(C36="x",1,IF(D36="x",0,IF(I36="x",2,-1)))</f>
        <v>-1</v>
      </c>
    </row>
    <row r="37" spans="1:10" x14ac:dyDescent="0.25">
      <c r="A37" s="122" t="s">
        <v>277</v>
      </c>
      <c r="B37" s="66"/>
      <c r="C37" s="25"/>
      <c r="D37" s="25"/>
      <c r="E37" s="25"/>
      <c r="F37" s="25"/>
      <c r="G37" s="25"/>
      <c r="H37" s="40">
        <v>5</v>
      </c>
      <c r="I37" s="25"/>
      <c r="J37">
        <f>IF(C37="x",1,IF(D37="x",2,IF(I37="x",0,-1)))</f>
        <v>-1</v>
      </c>
    </row>
    <row r="38" spans="1:10" x14ac:dyDescent="0.25">
      <c r="A38" s="122" t="s">
        <v>278</v>
      </c>
      <c r="B38" s="66"/>
      <c r="C38" s="25"/>
      <c r="D38" s="25"/>
      <c r="E38" s="25"/>
      <c r="F38" s="25"/>
      <c r="G38" s="25"/>
      <c r="H38" s="40">
        <v>3</v>
      </c>
      <c r="I38" s="25"/>
      <c r="J38">
        <f>IF(C38="x",1,IF(D38="x",0,IF(I38="x",2,-1)))</f>
        <v>-1</v>
      </c>
    </row>
    <row r="39" spans="1:10" x14ac:dyDescent="0.25">
      <c r="A39" s="122" t="s">
        <v>279</v>
      </c>
      <c r="B39" s="66"/>
      <c r="C39" s="25"/>
      <c r="D39" s="25"/>
      <c r="E39" s="25"/>
      <c r="F39" s="25"/>
      <c r="G39" s="25"/>
      <c r="H39" s="40">
        <v>4</v>
      </c>
      <c r="I39" s="25"/>
      <c r="J39">
        <f>IF(C39="x",1,IF(D39="x",2,IF(I39="x",0,-1)))</f>
        <v>-1</v>
      </c>
    </row>
    <row r="40" spans="1:10" x14ac:dyDescent="0.25">
      <c r="A40" s="122" t="s">
        <v>280</v>
      </c>
      <c r="B40" s="66"/>
      <c r="C40" s="25"/>
      <c r="D40" s="25"/>
      <c r="E40" s="25"/>
      <c r="F40" s="25"/>
      <c r="G40" s="25"/>
      <c r="H40" s="40">
        <v>7</v>
      </c>
      <c r="I40" s="25"/>
      <c r="J40">
        <f>IF(C40="x",1,IF(D40="x",2,IF(I40="x",0,-1)))</f>
        <v>-1</v>
      </c>
    </row>
    <row r="41" spans="1:10" x14ac:dyDescent="0.25">
      <c r="A41" s="122" t="s">
        <v>281</v>
      </c>
      <c r="B41" s="66"/>
      <c r="C41" s="25"/>
      <c r="D41" s="25"/>
      <c r="E41" s="25"/>
      <c r="F41" s="25"/>
      <c r="G41" s="25"/>
      <c r="H41" s="40">
        <v>4</v>
      </c>
      <c r="I41" s="25"/>
      <c r="J41">
        <f>IF(C41="x",1,IF(D41="x",2,IF(I41="x",0,-1)))</f>
        <v>-1</v>
      </c>
    </row>
    <row r="42" spans="1:10" x14ac:dyDescent="0.25">
      <c r="A42" s="122" t="s">
        <v>282</v>
      </c>
      <c r="B42" s="66"/>
      <c r="C42" s="25"/>
      <c r="D42" s="25"/>
      <c r="E42" s="25"/>
      <c r="F42" s="25"/>
      <c r="G42" s="25"/>
      <c r="H42" s="40">
        <v>2</v>
      </c>
      <c r="I42" s="25"/>
      <c r="J42">
        <f>IF(C42="x",1,IF(D42="x",0,IF(I42="x",2,-1)))</f>
        <v>-1</v>
      </c>
    </row>
    <row r="43" spans="1:10" x14ac:dyDescent="0.25">
      <c r="A43" s="122" t="s">
        <v>283</v>
      </c>
      <c r="B43" s="66"/>
      <c r="C43" s="25"/>
      <c r="D43" s="25"/>
      <c r="E43" s="25"/>
      <c r="F43" s="25"/>
      <c r="G43" s="25"/>
      <c r="H43" s="40">
        <v>1</v>
      </c>
      <c r="I43" s="25"/>
      <c r="J43">
        <f>IF(C43="x",1,IF(D43="x",2,IF(I43="x",0,-1)))</f>
        <v>-1</v>
      </c>
    </row>
    <row r="44" spans="1:10" x14ac:dyDescent="0.25">
      <c r="A44" s="22"/>
      <c r="C44" s="26"/>
      <c r="D44" s="26"/>
      <c r="E44" s="26"/>
      <c r="F44" s="26"/>
      <c r="G44" s="26"/>
      <c r="H44" s="26"/>
      <c r="I44" s="26"/>
    </row>
    <row r="45" spans="1:10" x14ac:dyDescent="0.25">
      <c r="A45" s="132" t="s">
        <v>284</v>
      </c>
      <c r="B45" s="133"/>
      <c r="C45" s="133"/>
      <c r="D45" s="133"/>
      <c r="E45" s="133"/>
      <c r="F45" s="133"/>
      <c r="G45" s="133"/>
      <c r="H45" s="133"/>
      <c r="I45" s="134"/>
    </row>
    <row r="46" spans="1:10" x14ac:dyDescent="0.25">
      <c r="A46" s="22"/>
      <c r="C46" s="136"/>
      <c r="D46" s="136"/>
      <c r="E46" s="136"/>
      <c r="F46" s="136"/>
      <c r="G46" s="136"/>
      <c r="H46" s="136"/>
      <c r="I46" s="136"/>
    </row>
    <row r="47" spans="1:10" x14ac:dyDescent="0.25"/>
    <row r="48" spans="1:10" x14ac:dyDescent="0.25">
      <c r="A48" s="27" t="s">
        <v>234</v>
      </c>
      <c r="B48" s="24" t="s">
        <v>235</v>
      </c>
      <c r="C48" s="28"/>
      <c r="D48" s="28"/>
      <c r="E48" s="28"/>
      <c r="F48" s="28"/>
      <c r="G48" s="28"/>
      <c r="H48" s="28"/>
      <c r="J48" s="2"/>
    </row>
    <row r="49" spans="1:12" x14ac:dyDescent="0.25">
      <c r="A49" s="27" t="s">
        <v>236</v>
      </c>
      <c r="B49" s="29">
        <f>IF(J49&gt;0,(J49/8),0)</f>
        <v>0</v>
      </c>
      <c r="C49" s="30"/>
      <c r="D49" s="30"/>
      <c r="E49" s="30"/>
      <c r="F49" s="30"/>
      <c r="G49" s="30"/>
      <c r="H49" s="30"/>
      <c r="J49" s="2">
        <f>J18+J26+J36+J41</f>
        <v>-4</v>
      </c>
      <c r="K49" s="5"/>
    </row>
    <row r="50" spans="1:12" x14ac:dyDescent="0.25">
      <c r="A50" s="27" t="s">
        <v>237</v>
      </c>
      <c r="B50" s="29">
        <f>IF(J50&gt;0,J50/6,0)</f>
        <v>0</v>
      </c>
      <c r="C50" s="30"/>
      <c r="D50" s="30"/>
      <c r="E50" s="30"/>
      <c r="F50" s="30"/>
      <c r="G50" s="30"/>
      <c r="H50" s="30"/>
      <c r="J50" s="2">
        <f>J20+J32+J43</f>
        <v>-3</v>
      </c>
      <c r="K50" s="5"/>
    </row>
    <row r="51" spans="1:12" x14ac:dyDescent="0.25">
      <c r="A51" s="27" t="s">
        <v>238</v>
      </c>
      <c r="B51" s="29">
        <f>IF(J51&gt;0,J51/8,0)</f>
        <v>0</v>
      </c>
      <c r="C51" s="30"/>
      <c r="D51" s="30"/>
      <c r="E51" s="30"/>
      <c r="F51" s="30"/>
      <c r="G51" s="30"/>
      <c r="H51" s="30"/>
      <c r="J51" s="2">
        <f>J21+J28+J29+J37</f>
        <v>-4</v>
      </c>
      <c r="K51" s="5"/>
    </row>
    <row r="52" spans="1:12" x14ac:dyDescent="0.25">
      <c r="A52" s="27" t="s">
        <v>239</v>
      </c>
      <c r="B52" s="29">
        <f>IF(J52&gt;0,J52/8,0)</f>
        <v>0</v>
      </c>
      <c r="C52" s="30"/>
      <c r="D52" s="30"/>
      <c r="E52" s="30"/>
      <c r="F52" s="30"/>
      <c r="G52" s="30"/>
      <c r="H52" s="30"/>
      <c r="J52" s="4">
        <f>J16+J19+J23+J34</f>
        <v>-4</v>
      </c>
      <c r="K52" s="5"/>
    </row>
    <row r="53" spans="1:12" ht="30" customHeight="1" x14ac:dyDescent="0.25">
      <c r="A53" s="27" t="s">
        <v>240</v>
      </c>
      <c r="B53" s="29">
        <f>IF(J53&gt;0,J53/10,0)</f>
        <v>0</v>
      </c>
      <c r="C53" s="30"/>
      <c r="D53" s="30"/>
      <c r="E53" s="30"/>
      <c r="F53" s="30"/>
      <c r="G53" s="30"/>
      <c r="H53" s="30"/>
      <c r="J53" s="2">
        <f>J25+J31+J33+J38+J42</f>
        <v>-5</v>
      </c>
      <c r="K53" s="5"/>
    </row>
    <row r="54" spans="1:12" ht="30" customHeight="1" x14ac:dyDescent="0.25">
      <c r="A54" s="27" t="s">
        <v>241</v>
      </c>
      <c r="B54" s="29">
        <f>IF(J54&gt;0,J54/6,0)</f>
        <v>0</v>
      </c>
      <c r="C54" s="30"/>
      <c r="D54" s="30"/>
      <c r="E54" s="30"/>
      <c r="F54" s="30"/>
      <c r="G54" s="30"/>
      <c r="H54" s="30"/>
      <c r="J54" s="2">
        <f>J27+J30+J39</f>
        <v>-3</v>
      </c>
      <c r="K54" s="5"/>
    </row>
    <row r="55" spans="1:12" ht="30" customHeight="1" x14ac:dyDescent="0.25">
      <c r="A55" s="27" t="s">
        <v>242</v>
      </c>
      <c r="B55" s="31">
        <f>IF(J55&gt;0,J55/10,0)</f>
        <v>0</v>
      </c>
      <c r="C55" s="30"/>
      <c r="D55" s="30"/>
      <c r="E55" s="30"/>
      <c r="F55" s="30"/>
      <c r="G55" s="30"/>
      <c r="H55" s="30"/>
      <c r="J55" s="2">
        <f>J17+J22+J24+J35+J40</f>
        <v>-5</v>
      </c>
      <c r="K55" s="5"/>
    </row>
    <row r="56" spans="1:12" ht="15" customHeight="1" x14ac:dyDescent="0.25">
      <c r="A56" s="32"/>
      <c r="B56" s="33"/>
      <c r="C56" s="109"/>
      <c r="D56" s="109"/>
      <c r="E56" s="109"/>
      <c r="F56" s="109"/>
      <c r="G56" s="109"/>
      <c r="H56" s="109"/>
      <c r="I56" s="109"/>
      <c r="K56" s="5"/>
    </row>
    <row r="57" spans="1:12" x14ac:dyDescent="0.25">
      <c r="A57" s="34" t="s">
        <v>243</v>
      </c>
      <c r="B57" s="35">
        <f>IF(J57&gt;0,J57/56,0)</f>
        <v>0</v>
      </c>
      <c r="C57" s="111"/>
      <c r="D57" s="112"/>
      <c r="E57" s="112"/>
      <c r="F57" s="112"/>
      <c r="G57" s="112"/>
      <c r="H57" s="112"/>
      <c r="I57" s="112"/>
      <c r="J57">
        <f>SUM(J49:J55)</f>
        <v>-28</v>
      </c>
    </row>
    <row r="58" spans="1:12" ht="15" customHeight="1" x14ac:dyDescent="0.25">
      <c r="A58" s="32"/>
      <c r="B58" s="33"/>
      <c r="C58" s="109"/>
      <c r="D58" s="109"/>
      <c r="E58" s="109"/>
      <c r="F58" s="109"/>
      <c r="G58" s="109"/>
      <c r="H58" s="109"/>
      <c r="I58" s="109"/>
      <c r="K58" s="5"/>
    </row>
    <row r="59" spans="1:12" x14ac:dyDescent="0.25">
      <c r="C59" s="110"/>
      <c r="D59" s="110"/>
      <c r="E59" s="110"/>
      <c r="F59" s="110"/>
      <c r="G59" s="110"/>
      <c r="H59" s="110"/>
      <c r="I59" s="110"/>
    </row>
    <row r="60" spans="1:12" ht="30" customHeight="1" x14ac:dyDescent="0.25">
      <c r="A60" s="27" t="s">
        <v>244</v>
      </c>
      <c r="B60" s="69" t="s">
        <v>245</v>
      </c>
      <c r="C60" s="135"/>
      <c r="D60" s="135"/>
      <c r="E60" s="135"/>
      <c r="F60" s="135"/>
      <c r="G60" s="135"/>
      <c r="H60" s="135"/>
      <c r="I60" s="70"/>
      <c r="K60" s="16"/>
      <c r="L60" s="16"/>
    </row>
    <row r="61" spans="1:12" ht="57" customHeight="1" x14ac:dyDescent="0.25">
      <c r="A61" s="27" t="s">
        <v>236</v>
      </c>
      <c r="B61" s="126" t="str">
        <f t="shared" ref="B61" si="0">CONCATENATE(J61,K61,L61)</f>
        <v>Sería aconsejable una actitud más elevada en este aspecto para así poder aprovechar más oportunidades de negocio</v>
      </c>
      <c r="C61" s="127"/>
      <c r="D61" s="127"/>
      <c r="E61" s="127"/>
      <c r="F61" s="127"/>
      <c r="G61" s="127"/>
      <c r="H61" s="127"/>
      <c r="I61" s="128"/>
      <c r="J61" s="17" t="str">
        <f>IF(B49&gt;0.66, Conceptos!B3,"")</f>
        <v/>
      </c>
      <c r="K61" s="17" t="str">
        <f>IF(AND(B49&lt;=0.66,B49&gt;=0.33), Conceptos!C3,"")</f>
        <v/>
      </c>
      <c r="L61" s="17" t="str">
        <f>IF(B49&lt;0.33, Conceptos!D3,"")</f>
        <v>Sería aconsejable una actitud más elevada en este aspecto para así poder aprovechar más oportunidades de negocio</v>
      </c>
    </row>
    <row r="62" spans="1:12" ht="57" customHeight="1" x14ac:dyDescent="0.25">
      <c r="A62" s="27" t="s">
        <v>237</v>
      </c>
      <c r="B62" s="126" t="str">
        <f t="shared" ref="B62:B67" si="1">CONCATENATE(J62,K62,L62)</f>
        <v>En una negociación, sería aconsejable una actitud superior que le permita conseguir sus objetivos a la vez que preservar las relaciones personales con la otra parte.</v>
      </c>
      <c r="C62" s="127"/>
      <c r="D62" s="127"/>
      <c r="E62" s="127"/>
      <c r="F62" s="127"/>
      <c r="G62" s="127"/>
      <c r="H62" s="127"/>
      <c r="I62" s="128"/>
      <c r="J62" s="17" t="str">
        <f>IF(B50&gt;0.66, Conceptos!B4,"")</f>
        <v/>
      </c>
      <c r="K62" s="17" t="str">
        <f>IF(AND(B50&lt;=0.66,B50&gt;=0.33), Conceptos!C4,"")</f>
        <v/>
      </c>
      <c r="L62" s="17" t="str">
        <f>IF(B50&lt;0.33, Conceptos!D4,"")</f>
        <v>En una negociación, sería aconsejable una actitud superior que le permita conseguir sus objetivos a la vez que preservar las relaciones personales con la otra parte.</v>
      </c>
    </row>
    <row r="63" spans="1:12" ht="57" customHeight="1" x14ac:dyDescent="0.25">
      <c r="A63" s="27" t="s">
        <v>238</v>
      </c>
      <c r="B63" s="126" t="str">
        <f t="shared" si="1"/>
        <v>Un mayor control sobre sus emociones sería altamente beneficioso para alcanzar los objetivos empresariales propuestos</v>
      </c>
      <c r="C63" s="127"/>
      <c r="D63" s="127"/>
      <c r="E63" s="127"/>
      <c r="F63" s="127"/>
      <c r="G63" s="127"/>
      <c r="H63" s="127"/>
      <c r="I63" s="128"/>
      <c r="J63" s="17" t="str">
        <f>IF(B51&gt;0.66, Conceptos!B5,"")</f>
        <v/>
      </c>
      <c r="K63" s="17" t="str">
        <f>IF(AND(B51&lt;=0.66,B51&gt;=0.33), Conceptos!C5,"")</f>
        <v/>
      </c>
      <c r="L63" s="17" t="str">
        <f>IF(B51&lt;0.33, Conceptos!D5,"")</f>
        <v>Un mayor control sobre sus emociones sería altamente beneficioso para alcanzar los objetivos empresariales propuestos</v>
      </c>
    </row>
    <row r="64" spans="1:12" ht="57" customHeight="1" x14ac:dyDescent="0.25">
      <c r="A64" s="27" t="s">
        <v>239</v>
      </c>
      <c r="B64" s="126" t="str">
        <f t="shared" si="1"/>
        <v>Sería aconsejable una actitud superior y gozar de mayor capacidad en este sentido para así poder aprovechar más oportunidades de negocio</v>
      </c>
      <c r="C64" s="127"/>
      <c r="D64" s="127"/>
      <c r="E64" s="127"/>
      <c r="F64" s="127"/>
      <c r="G64" s="127"/>
      <c r="H64" s="127"/>
      <c r="I64" s="128"/>
      <c r="J64" s="17" t="str">
        <f>IF(B52&gt;0.66, Conceptos!B6,"")</f>
        <v/>
      </c>
      <c r="K64" s="17" t="str">
        <f>IF(AND(B52&lt;=0.66,B52&gt;=0.33), Conceptos!C6,"")</f>
        <v/>
      </c>
      <c r="L64" s="17" t="str">
        <f>IF(B52&lt;0.33, Conceptos!D6,"")</f>
        <v>Sería aconsejable una actitud superior y gozar de mayor capacidad en este sentido para así poder aprovechar más oportunidades de negocio</v>
      </c>
    </row>
    <row r="65" spans="1:12" ht="57" customHeight="1" x14ac:dyDescent="0.25">
      <c r="A65" s="27" t="s">
        <v>240</v>
      </c>
      <c r="B65" s="126" t="str">
        <f t="shared" si="1"/>
        <v>Sería aconsejable una actitud más elevada en este aspecto para procurar siempre la competitividad. Puede formarse y entrenarse en el tema</v>
      </c>
      <c r="C65" s="127"/>
      <c r="D65" s="127"/>
      <c r="E65" s="127"/>
      <c r="F65" s="127"/>
      <c r="G65" s="127"/>
      <c r="H65" s="127"/>
      <c r="I65" s="128"/>
      <c r="J65" s="17" t="str">
        <f>IF(B53&gt;0.66, Conceptos!B7,"")</f>
        <v/>
      </c>
      <c r="K65" s="17" t="str">
        <f>IF(AND(B53&lt;=0.66,B53&gt;=0.33), Conceptos!C7,"")</f>
        <v/>
      </c>
      <c r="L65" s="17" t="str">
        <f>IF(B53&lt;0.33, Conceptos!D7,"")</f>
        <v>Sería aconsejable una actitud más elevada en este aspecto para procurar siempre la competitividad. Puede formarse y entrenarse en el tema</v>
      </c>
    </row>
    <row r="66" spans="1:12" ht="57" customHeight="1" x14ac:dyDescent="0.25">
      <c r="A66" s="27" t="s">
        <v>241</v>
      </c>
      <c r="B66" s="126" t="str">
        <f t="shared" si="1"/>
        <v>Sería necesario que esta habilidad fuese superior para responsabilizarse de un equipo de trabajo</v>
      </c>
      <c r="C66" s="127"/>
      <c r="D66" s="127"/>
      <c r="E66" s="127"/>
      <c r="F66" s="127"/>
      <c r="G66" s="127"/>
      <c r="H66" s="127"/>
      <c r="I66" s="128"/>
      <c r="J66" s="17" t="str">
        <f>IF(B54&gt;0.66, Conceptos!B8,"")</f>
        <v/>
      </c>
      <c r="K66" s="17" t="str">
        <f>IF(AND(B54&lt;=0.66,B54&gt;=0.33), Conceptos!C8,"")</f>
        <v/>
      </c>
      <c r="L66" s="17" t="str">
        <f>IF(B54&lt;0.33, Conceptos!D8,"")</f>
        <v>Sería necesario que esta habilidad fuese superior para responsabilizarse de un equipo de trabajo</v>
      </c>
    </row>
    <row r="67" spans="1:12" ht="57" customHeight="1" x14ac:dyDescent="0.25">
      <c r="A67" s="27" t="s">
        <v>242</v>
      </c>
      <c r="B67" s="129" t="str">
        <f t="shared" si="1"/>
        <v>Sería conveniente contar con una actitud superior, hacia su capacidad y disposición de  trabajo  para responder de forma satisfactoria a las demandas de su proyecto empresarial</v>
      </c>
      <c r="C67" s="130"/>
      <c r="D67" s="130"/>
      <c r="E67" s="130"/>
      <c r="F67" s="130"/>
      <c r="G67" s="130"/>
      <c r="H67" s="130"/>
      <c r="I67" s="130"/>
      <c r="J67" s="17" t="str">
        <f>IF(B55&gt;0.66, Conceptos!B9,"")</f>
        <v/>
      </c>
      <c r="K67" s="17" t="str">
        <f>IF(AND(B55&lt;=0.66,B55&gt;=0.33), Conceptos!C9,"")</f>
        <v/>
      </c>
      <c r="L67" s="17" t="str">
        <f>IF(B55&lt;0.33, Conceptos!D9,"")</f>
        <v>Sería conveniente contar con una actitud superior, hacia su capacidad y disposición de  trabajo  para responder de forma satisfactoria a las demandas de su proyecto empresarial</v>
      </c>
    </row>
    <row r="68" spans="1:12" ht="57" customHeight="1" x14ac:dyDescent="0.25">
      <c r="A68" s="27" t="s">
        <v>243</v>
      </c>
      <c r="B68" s="129" t="str">
        <f>CONCATENATE(J68,K68,L68)</f>
        <v>Se recomienda que usted no comience su empresa solo(a). Busque a alguien que pueda complementar sus áreas débiles.</v>
      </c>
      <c r="C68" s="131"/>
      <c r="D68" s="131"/>
      <c r="E68" s="131"/>
      <c r="F68" s="131"/>
      <c r="G68" s="131"/>
      <c r="H68" s="131"/>
      <c r="I68" s="131"/>
      <c r="J68" s="17" t="str">
        <f>IF(B57&gt;0.66, Conceptos!B11,"")</f>
        <v/>
      </c>
      <c r="K68" s="17" t="str">
        <f>IF(AND(B57&lt;=0.66,B57&gt;=0.33), Conceptos!C11,"")</f>
        <v/>
      </c>
      <c r="L68" s="17" t="str">
        <f>IF(B57&lt;0.33, Conceptos!D11,"")</f>
        <v>Se recomienda que usted no comience su empresa solo(a). Busque a alguien que pueda complementar sus áreas débiles.</v>
      </c>
    </row>
    <row r="69" spans="1:12" x14ac:dyDescent="0.25"/>
  </sheetData>
  <autoFilter ref="A15:O43" xr:uid="{00000000-0009-0000-0000-000003000000}">
    <filterColumn colId="0" showButton="0"/>
  </autoFilter>
  <mergeCells count="57">
    <mergeCell ref="A29:B29"/>
    <mergeCell ref="C10:I10"/>
    <mergeCell ref="C11:I11"/>
    <mergeCell ref="C13:I13"/>
    <mergeCell ref="A2:J2"/>
    <mergeCell ref="A23:B23"/>
    <mergeCell ref="A12:I12"/>
    <mergeCell ref="A14:I14"/>
    <mergeCell ref="A15:B15"/>
    <mergeCell ref="A16:B16"/>
    <mergeCell ref="A17:B17"/>
    <mergeCell ref="A18:B18"/>
    <mergeCell ref="A19:B19"/>
    <mergeCell ref="A20:B20"/>
    <mergeCell ref="A21:B21"/>
    <mergeCell ref="A22:B22"/>
    <mergeCell ref="C9:I9"/>
    <mergeCell ref="B68:I68"/>
    <mergeCell ref="A1:I1"/>
    <mergeCell ref="A45:I45"/>
    <mergeCell ref="C57:I57"/>
    <mergeCell ref="C56:I56"/>
    <mergeCell ref="A42:B42"/>
    <mergeCell ref="A43:B43"/>
    <mergeCell ref="B60:I60"/>
    <mergeCell ref="B61:I61"/>
    <mergeCell ref="B62:I62"/>
    <mergeCell ref="B63:I63"/>
    <mergeCell ref="C58:I58"/>
    <mergeCell ref="C59:I59"/>
    <mergeCell ref="C46:I46"/>
    <mergeCell ref="A36:B36"/>
    <mergeCell ref="A37:B37"/>
    <mergeCell ref="B64:I64"/>
    <mergeCell ref="B65:I65"/>
    <mergeCell ref="B66:I66"/>
    <mergeCell ref="B67:I67"/>
    <mergeCell ref="A38:B38"/>
    <mergeCell ref="A39:B39"/>
    <mergeCell ref="A40:B40"/>
    <mergeCell ref="A41:B41"/>
    <mergeCell ref="A35:B35"/>
    <mergeCell ref="A24:B24"/>
    <mergeCell ref="A4:I4"/>
    <mergeCell ref="C5:I5"/>
    <mergeCell ref="C6:I6"/>
    <mergeCell ref="C7:I7"/>
    <mergeCell ref="C8:I8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</mergeCells>
  <conditionalFormatting sqref="B49:B55 B57 J61:L68">
    <cfRule type="cellIs" dxfId="2" priority="1" stopIfTrue="1" operator="greaterThan">
      <formula>0.6666</formula>
    </cfRule>
    <cfRule type="cellIs" dxfId="1" priority="2" stopIfTrue="1" operator="between">
      <formula>0.33</formula>
      <formula>0.66</formula>
    </cfRule>
    <cfRule type="cellIs" dxfId="0" priority="3" stopIfTrue="1" operator="lessThan">
      <formula>0.3333</formula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1"/>
  <drawing r:id="rId2"/>
  <legacyDrawing r:id="rId3"/>
  <picture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2B9390D2AF0F4AB812999E7322D1F3" ma:contentTypeVersion="19" ma:contentTypeDescription="Create a new document." ma:contentTypeScope="" ma:versionID="6b0d9b236c612c0001c38ffcb59315a9">
  <xsd:schema xmlns:xsd="http://www.w3.org/2001/XMLSchema" xmlns:xs="http://www.w3.org/2001/XMLSchema" xmlns:p="http://schemas.microsoft.com/office/2006/metadata/properties" xmlns:ns2="8094d7c6-f4b1-401b-a85b-c5e5d0c3e41d" xmlns:ns3="3b6dcaca-4780-467b-b912-dbe4b814165f" targetNamespace="http://schemas.microsoft.com/office/2006/metadata/properties" ma:root="true" ma:fieldsID="b06f296f453bb9114db3655730725658" ns2:_="" ns3:_="">
    <xsd:import namespace="8094d7c6-f4b1-401b-a85b-c5e5d0c3e41d"/>
    <xsd:import namespace="3b6dcaca-4780-467b-b912-dbe4b814165f"/>
    <xsd:element name="properties">
      <xsd:complexType>
        <xsd:sequence>
          <xsd:element name="documentManagement">
            <xsd:complexType>
              <xsd:all>
                <xsd:element ref="ns2:Competencia_x0020_Asociada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Responsable" minOccurs="0"/>
                <xsd:element ref="ns2:Id_gui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94d7c6-f4b1-401b-a85b-c5e5d0c3e41d" elementFormDefault="qualified">
    <xsd:import namespace="http://schemas.microsoft.com/office/2006/documentManagement/types"/>
    <xsd:import namespace="http://schemas.microsoft.com/office/infopath/2007/PartnerControls"/>
    <xsd:element name="Competencia_x0020_Asociada" ma:index="8" nillable="true" ma:displayName="Competencia Asociada" ma:default="COMPETENCIA" ma:format="RadioButtons" ma:internalName="Competencia_x0020_Asociada">
      <xsd:simpleType>
        <xsd:restriction base="dms:Choice">
          <xsd:enumeration value="COMPETENCIA"/>
          <xsd:enumeration value="3038 - GESTIONAR PROYECTOS EMPRESARIALES RURALES SOSTENIBLES."/>
          <xsd:enumeration value="33243 - ESTABLECER CULTIVOS SEGÚN TIPO DE PRODUCTO, REQUERIMIENTOS TÉCNICOS Y NORMAS DE LA AGRICULTURA ECOLÓGICA."/>
          <xsd:enumeration value="33244 - REGULAR POBLACIONES ASOCIADAS A CULTIVOS CONFORME A CRITERIOS TÉCNICOS Y NORMAS DE LA AGRICULTURA ECOLÓGICA."/>
          <xsd:enumeration value="3366 - EJECUTAR PLANES DE MERCADEO DE ACUERDO CON LOS OBJETIVOS Y RECURSOS DE LA ORGANIZACIÓN"/>
          <xsd:enumeration value="3699 - PROCESAR LA MATERIA PRIMA SEGÚN PLANES DE PRODUCCIÓN DE LA EMPRESA"/>
          <xsd:enumeration value="3889 - MANEJAR LA POSCOSECHA DE LOS PRODUCTOS AGRÍCOLAS CON CRITERIOS ECOLÓGICOS, TÉCNICOS Y ESTÁNDARES DE CALIDAD REQUERIDO"/>
          <xsd:enumeration value="3894 - PLANEAR LOS PROCESOS DE LOS CICLOS BIOLÓGICOS Y LA DIVERSIDAD GENÉTICA DEL SISTEMA AGROPECUARIO, EN CONFORMIDAD CON LAS NORMAS Y PRINCIPIOS DE LA AGRICULTURA ECOLÓGICA"/>
          <xsd:enumeration value="3895 - MANTENER LA MATERIA ORGÁNICA DEL SUELO EN CORRESPONDENCIA CON CRITERIOS TÉCNICOS Y LA NORMATIVIDAD DE LA AGRICULTURA ECOLÓGICA."/>
          <xsd:enumeration value="3896 - REPRODUCIR LAS ESPECIES PECUARIAS CONFORME A LA NORMATIVIDAD DE LA AGRICULTURA ECOLÓGICA Y LOS PRINCIPIOS DE LA AGROECOLOGÍA."/>
          <xsd:enumeration value="3897 - MANEJAR LA PRODUCCIÓN DE LAS ESPECIES PECUARIAS CONFORME A LA NORMATIVIDAD DE LA AGRICULTURA ECOLÓGICA"/>
          <xsd:enumeration value="3898 - REPRODUCIR ESPECIES VEGETALES CONFORME A CRITERIOS TÉCNICOS Y NORMATIVIDAD DE LA AGRICULTURA ECOLÓGICA.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d33c8c81-5745-4931-bcc4-c2aeafe867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Responsable" ma:index="19" nillable="true" ma:displayName="Responsable" ma:format="Dropdown" ma:list="UserInfo" ma:SharePointGroup="0" ma:internalName="Responsable" ma:showField="NameWithPictureAndDetails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d_guia" ma:index="20" nillable="true" ma:displayName="Id_guia" ma:default="Guia" ma:format="RadioButtons" ma:internalName="Id_guia">
      <xsd:simpleType>
        <xsd:restriction base="dms:Choice">
          <xsd:enumeration value="Guia"/>
          <xsd:enumeration value="PAE01"/>
          <xsd:enumeration value="PAE08"/>
          <xsd:enumeration value="PAE10"/>
          <xsd:enumeration value="PAE13"/>
        </xsd:restriction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dcaca-4780-467b-b912-dbe4b814165f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dbd80bde-23c1-41bb-89bd-2b16f58b64ff}" ma:internalName="TaxCatchAll" ma:showField="CatchAllData" ma:web="3b6dcaca-4780-467b-b912-dbe4b81416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petencia_x0020_Asociada xmlns="8094d7c6-f4b1-401b-a85b-c5e5d0c3e41d">3038 - GESTIONAR PROYECTOS EMPRESARIALES RURALES SOSTENIBLES.</Competencia_x0020_Asociada>
    <Responsable xmlns="8094d7c6-f4b1-401b-a85b-c5e5d0c3e41d">
      <UserInfo>
        <DisplayName>Dolly Maryorie Longas Castro</DisplayName>
        <AccountId>19</AccountId>
        <AccountType/>
      </UserInfo>
    </Responsable>
    <TaxCatchAll xmlns="3b6dcaca-4780-467b-b912-dbe4b814165f" xsi:nil="true"/>
    <lcf76f155ced4ddcb4097134ff3c332f xmlns="8094d7c6-f4b1-401b-a85b-c5e5d0c3e41d">
      <Terms xmlns="http://schemas.microsoft.com/office/infopath/2007/PartnerControls"/>
    </lcf76f155ced4ddcb4097134ff3c332f>
    <Id_guia xmlns="8094d7c6-f4b1-401b-a85b-c5e5d0c3e41d">PAE10</Id_guia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4016A6-4766-4B75-842D-300296C4A3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94d7c6-f4b1-401b-a85b-c5e5d0c3e41d"/>
    <ds:schemaRef ds:uri="3b6dcaca-4780-467b-b912-dbe4b81416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994C29-63BE-49B6-BA07-D000ADAFDEC8}">
  <ds:schemaRefs>
    <ds:schemaRef ds:uri="http://schemas.microsoft.com/office/2006/metadata/properties"/>
    <ds:schemaRef ds:uri="http://schemas.microsoft.com/office/infopath/2007/PartnerControls"/>
    <ds:schemaRef ds:uri="8094d7c6-f4b1-401b-a85b-c5e5d0c3e41d"/>
    <ds:schemaRef ds:uri="3b6dcaca-4780-467b-b912-dbe4b814165f"/>
  </ds:schemaRefs>
</ds:datastoreItem>
</file>

<file path=customXml/itemProps3.xml><?xml version="1.0" encoding="utf-8"?>
<ds:datastoreItem xmlns:ds="http://schemas.openxmlformats.org/officeDocument/2006/customXml" ds:itemID="{2D823F59-386D-4797-8F29-288D1B81CD0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36</vt:i4>
      </vt:variant>
    </vt:vector>
  </HeadingPairs>
  <TitlesOfParts>
    <vt:vector size="40" baseType="lpstr">
      <vt:lpstr>Conceptos</vt:lpstr>
      <vt:lpstr>Test_Ant</vt:lpstr>
      <vt:lpstr>Test</vt:lpstr>
      <vt:lpstr>Hoja1</vt:lpstr>
      <vt:lpstr>Amazonas</vt:lpstr>
      <vt:lpstr>Antioquia</vt:lpstr>
      <vt:lpstr>Arauca</vt:lpstr>
      <vt:lpstr>Test!Área_de_impresión</vt:lpstr>
      <vt:lpstr>Atlántico</vt:lpstr>
      <vt:lpstr>Bolívar</vt:lpstr>
      <vt:lpstr>Boyacá</vt:lpstr>
      <vt:lpstr>Caldas</vt:lpstr>
      <vt:lpstr>Caquetá</vt:lpstr>
      <vt:lpstr>Casanare</vt:lpstr>
      <vt:lpstr>Cauca</vt:lpstr>
      <vt:lpstr>Cesar</vt:lpstr>
      <vt:lpstr>Chocó</vt:lpstr>
      <vt:lpstr>Córdoba</vt:lpstr>
      <vt:lpstr>Cundinamarca</vt:lpstr>
      <vt:lpstr>Distrito_Capital</vt:lpstr>
      <vt:lpstr>Guainía</vt:lpstr>
      <vt:lpstr>Guajira</vt:lpstr>
      <vt:lpstr>Guaviare</vt:lpstr>
      <vt:lpstr>Huila</vt:lpstr>
      <vt:lpstr>Magdalena</vt:lpstr>
      <vt:lpstr>Meta</vt:lpstr>
      <vt:lpstr>Nariño</vt:lpstr>
      <vt:lpstr>Norte_de_Santander</vt:lpstr>
      <vt:lpstr>Putumayo</vt:lpstr>
      <vt:lpstr>Quindío</vt:lpstr>
      <vt:lpstr>Regionales</vt:lpstr>
      <vt:lpstr>Risaralda</vt:lpstr>
      <vt:lpstr>San_Andrés</vt:lpstr>
      <vt:lpstr>Santander</vt:lpstr>
      <vt:lpstr>Seleccione</vt:lpstr>
      <vt:lpstr>Sucre</vt:lpstr>
      <vt:lpstr>Tolima</vt:lpstr>
      <vt:lpstr>Valle</vt:lpstr>
      <vt:lpstr>Vaupés</vt:lpstr>
      <vt:lpstr>Vichada</vt:lpstr>
    </vt:vector>
  </TitlesOfParts>
  <Manager/>
  <Company>SENA DIRECCION GENERAL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wdazan</dc:creator>
  <cp:keywords/>
  <dc:description/>
  <cp:lastModifiedBy>FORMACION</cp:lastModifiedBy>
  <cp:revision/>
  <dcterms:created xsi:type="dcterms:W3CDTF">2011-08-10T12:45:27Z</dcterms:created>
  <dcterms:modified xsi:type="dcterms:W3CDTF">2024-02-19T12:38:29Z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0x010100122B9390D2AF0F4AB812999E7322D1F3</vt:lpwstr>
  </property>
  <property fmtid="{D5CDD505-2E9C-101B-9397-08002B2CF9AE}" pid="3" name="_dlc_DocIdItemGuid">
    <vt:lpwstr>82435dc0-3e3e-42ab-b90a-43da17cc80aa</vt:lpwstr>
  </property>
  <property fmtid="{D5CDD505-2E9C-101B-9397-08002B2CF9AE}" pid="4" name="MediaServiceImageTags">
    <vt:lpwstr/>
  </property>
  <property fmtid="{D5CDD505-2E9C-101B-9397-08002B2CF9AE}" pid="5" name="MSIP_Label_1299739c-ad3d-4908-806e-4d91151a6e13_Enabled">
    <vt:lpwstr>true</vt:lpwstr>
  </property>
  <property fmtid="{D5CDD505-2E9C-101B-9397-08002B2CF9AE}" pid="6" name="MSIP_Label_1299739c-ad3d-4908-806e-4d91151a6e13_SetDate">
    <vt:lpwstr>2022-07-19T14:12:14Z</vt:lpwstr>
  </property>
  <property fmtid="{D5CDD505-2E9C-101B-9397-08002B2CF9AE}" pid="7" name="MSIP_Label_1299739c-ad3d-4908-806e-4d91151a6e13_Method">
    <vt:lpwstr>Standard</vt:lpwstr>
  </property>
  <property fmtid="{D5CDD505-2E9C-101B-9397-08002B2CF9AE}" pid="8" name="MSIP_Label_1299739c-ad3d-4908-806e-4d91151a6e13_Name">
    <vt:lpwstr>All Employees (Unrestricted)</vt:lpwstr>
  </property>
  <property fmtid="{D5CDD505-2E9C-101B-9397-08002B2CF9AE}" pid="9" name="MSIP_Label_1299739c-ad3d-4908-806e-4d91151a6e13_SiteId">
    <vt:lpwstr>cbc2c381-2f2e-4d93-91d1-506c9316ace7</vt:lpwstr>
  </property>
  <property fmtid="{D5CDD505-2E9C-101B-9397-08002B2CF9AE}" pid="10" name="MSIP_Label_1299739c-ad3d-4908-806e-4d91151a6e13_ActionId">
    <vt:lpwstr>91d0e859-da10-4b7c-8eda-2bd78c5fe15f</vt:lpwstr>
  </property>
  <property fmtid="{D5CDD505-2E9C-101B-9397-08002B2CF9AE}" pid="11" name="MSIP_Label_1299739c-ad3d-4908-806e-4d91151a6e13_ContentBits">
    <vt:lpwstr>0</vt:lpwstr>
  </property>
  <property fmtid="{D5CDD505-2E9C-101B-9397-08002B2CF9AE}" pid="12" name="ID_GUIA">
    <vt:lpwstr>PAE10</vt:lpwstr>
  </property>
  <property fmtid="{D5CDD505-2E9C-101B-9397-08002B2CF9AE}" pid="13" name="RAP">
    <vt:lpwstr>RAP</vt:lpwstr>
  </property>
  <property fmtid="{D5CDD505-2E9C-101B-9397-08002B2CF9AE}" pid="14" name="ID_RAP">
    <vt:lpwstr>;#253830;#253831;#253832;#253833;#253834;#253835;#253836;#253837;#</vt:lpwstr>
  </property>
</Properties>
</file>