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kias\Desktop\Mikias\Stack\Project.ly\Trust Files\Payments &amp; Reports for Active Projects\"/>
    </mc:Choice>
  </mc:AlternateContent>
  <bookViews>
    <workbookView xWindow="0" yWindow="0" windowWidth="20490" windowHeight="7905" tabRatio="887" activeTab="5"/>
  </bookViews>
  <sheets>
    <sheet name="certificate " sheetId="47" r:id="rId1"/>
    <sheet name="Grand Summary" sheetId="53" r:id="rId2"/>
    <sheet name="cobble stone" sheetId="241" r:id="rId3"/>
    <sheet name="Material on Site" sheetId="57" r:id="rId4"/>
    <sheet name="OPD Sum" sheetId="58" r:id="rId5"/>
    <sheet name="OPD Meas" sheetId="29" r:id="rId6"/>
    <sheet name="TOF OPD" sheetId="188" state="hidden" r:id="rId7"/>
    <sheet name="OPD TOS" sheetId="242" r:id="rId8"/>
    <sheet name="OPD Bar" sheetId="250" r:id="rId9"/>
    <sheet name="Wait Sum" sheetId="59" r:id="rId10"/>
    <sheet name="Wait Meas" sheetId="30" r:id="rId11"/>
    <sheet name="Wait Rebar" sheetId="2" state="hidden" r:id="rId12"/>
    <sheet name="TOF WAITING" sheetId="189" state="hidden" r:id="rId13"/>
    <sheet name="Wait TOS" sheetId="246" r:id="rId14"/>
    <sheet name="IPD Sum" sheetId="60" r:id="rId15"/>
    <sheet name="IPD Mea" sheetId="31" r:id="rId16"/>
    <sheet name="TOS IPD" sheetId="190" state="hidden" r:id="rId17"/>
    <sheet name="IPD TOS" sheetId="243" r:id="rId18"/>
    <sheet name="IPD Bar" sheetId="251" r:id="rId19"/>
    <sheet name="OR Sum" sheetId="125" r:id="rId20"/>
    <sheet name="OR Meas" sheetId="124" r:id="rId21"/>
    <sheet name="TOS OR" sheetId="191" state="hidden" r:id="rId22"/>
    <sheet name="OR TOS" sheetId="244" r:id="rId23"/>
    <sheet name="OR Bar" sheetId="252" r:id="rId24"/>
    <sheet name="Emer Sum" sheetId="61" r:id="rId25"/>
    <sheet name="Emer Meas" sheetId="33" r:id="rId26"/>
    <sheet name="TOS EMER" sheetId="192" state="hidden" r:id="rId27"/>
    <sheet name="Emer TOS" sheetId="245" r:id="rId28"/>
    <sheet name="Eme Bar" sheetId="253" r:id="rId29"/>
    <sheet name="Dia Sum" sheetId="64" r:id="rId30"/>
    <sheet name="Dia Meas" sheetId="34" r:id="rId31"/>
    <sheet name="tOS Dia" sheetId="193" state="hidden" r:id="rId32"/>
    <sheet name="Dia TOS" sheetId="247" r:id="rId33"/>
    <sheet name="Dia Bar" sheetId="254" r:id="rId34"/>
    <sheet name="Adm Sum" sheetId="65" r:id="rId35"/>
    <sheet name="Adm Meas" sheetId="35" r:id="rId36"/>
    <sheet name="TOS Adim" sheetId="194" state="hidden" r:id="rId37"/>
    <sheet name="Adm TOS" sheetId="248" r:id="rId38"/>
    <sheet name="Adm Bar" sheetId="255" r:id="rId39"/>
    <sheet name="Staff  Sum" sheetId="214" r:id="rId40"/>
    <sheet name="Staff Meas " sheetId="213" r:id="rId41"/>
    <sheet name="Staff TOS" sheetId="249" r:id="rId42"/>
    <sheet name="Staff Bar" sheetId="256" r:id="rId43"/>
    <sheet name="SQ Sum" sheetId="132" r:id="rId44"/>
    <sheet name="SQ Mea" sheetId="133" r:id="rId45"/>
    <sheet name="TOS SQ" sheetId="195" state="hidden" r:id="rId46"/>
    <sheet name="SQ TOS" sheetId="233" r:id="rId47"/>
    <sheet name="Gen Sum" sheetId="75" r:id="rId48"/>
    <sheet name="Gen Meas" sheetId="74" r:id="rId49"/>
    <sheet name="TOS Gen" sheetId="196" state="hidden" r:id="rId50"/>
    <sheet name="Gen TOS" sheetId="234" r:id="rId51"/>
    <sheet name="Sum Trans" sheetId="119" r:id="rId52"/>
    <sheet name="Meas Trans" sheetId="120" r:id="rId53"/>
    <sheet name="TOS Trans" sheetId="197" state="hidden" r:id="rId54"/>
    <sheet name="TOS Tran" sheetId="235" r:id="rId55"/>
    <sheet name="Sum Kit" sheetId="135" r:id="rId56"/>
    <sheet name="Meas Kit" sheetId="136" r:id="rId57"/>
    <sheet name="TOS Kichen" sheetId="198" state="hidden" r:id="rId58"/>
    <sheet name="TOS Kit" sheetId="224" r:id="rId59"/>
    <sheet name="Kit Bar" sheetId="257" r:id="rId60"/>
    <sheet name="Sum Sto" sheetId="66" r:id="rId61"/>
    <sheet name="Meas Sto" sheetId="37" r:id="rId62"/>
    <sheet name="TOS Store" sheetId="199" state="hidden" r:id="rId63"/>
    <sheet name="TOS Sto" sheetId="228" r:id="rId64"/>
    <sheet name="Mor Sum" sheetId="127" r:id="rId65"/>
    <sheet name="Mor Meas" sheetId="141" r:id="rId66"/>
    <sheet name="Tos Morgue" sheetId="208" state="hidden" r:id="rId67"/>
    <sheet name="TOS  Mor" sheetId="227" r:id="rId68"/>
    <sheet name="Gua Sum" sheetId="144" r:id="rId69"/>
    <sheet name="Gua Meas" sheetId="143" r:id="rId70"/>
    <sheet name="Tos Guard house" sheetId="200" state="hidden" r:id="rId71"/>
    <sheet name="TOS  Gur" sheetId="236" r:id="rId72"/>
    <sheet name="Dry Lat Sum" sheetId="147" r:id="rId73"/>
    <sheet name="Dry Lat Meas" sheetId="146" r:id="rId74"/>
    <sheet name="TOS DRY Latrine" sheetId="201" state="hidden" r:id="rId75"/>
    <sheet name="TOS Dry" sheetId="237" r:id="rId76"/>
    <sheet name="Civil Site Work Sum" sheetId="139" r:id="rId77"/>
    <sheet name="Site Civil Meas." sheetId="177" r:id="rId78"/>
    <sheet name="TOS site civil work" sheetId="202" state="hidden" r:id="rId79"/>
    <sheet name="Civil Site TOS" sheetId="229" r:id="rId80"/>
    <sheet name="Pla Sum" sheetId="167" r:id="rId81"/>
    <sheet name="Pla Meas" sheetId="79" r:id="rId82"/>
    <sheet name="TOS placenta" sheetId="165" state="hidden" r:id="rId83"/>
    <sheet name="rebar PLACENTA" sheetId="164" state="hidden" r:id="rId84"/>
    <sheet name="placenta pit" sheetId="166" state="hidden" r:id="rId85"/>
    <sheet name="Sum Ash" sheetId="180" r:id="rId86"/>
    <sheet name="Meas Ash" sheetId="178" r:id="rId87"/>
    <sheet name="Site Sani Sum" sheetId="186" r:id="rId88"/>
    <sheet name="Site Sani Meas" sheetId="185" r:id="rId89"/>
    <sheet name="Site Sani TOS" sheetId="230" r:id="rId90"/>
    <sheet name="Site Elec Sum" sheetId="238" r:id="rId91"/>
    <sheet name="Site Elec Meas" sheetId="239" r:id="rId92"/>
    <sheet name="Site Elec TOS" sheetId="240" r:id="rId93"/>
    <sheet name="Sheet1" sheetId="231" r:id="rId94"/>
  </sheets>
  <externalReferences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</externalReferences>
  <definedNames>
    <definedName name="_____________con25" localSheetId="38">#REF!</definedName>
    <definedName name="_____________con25" localSheetId="37">#REF!</definedName>
    <definedName name="_____________con25" localSheetId="79">#REF!</definedName>
    <definedName name="_____________con25" localSheetId="33">#REF!</definedName>
    <definedName name="_____________con25" localSheetId="32">#REF!</definedName>
    <definedName name="_____________con25" localSheetId="28">#REF!</definedName>
    <definedName name="_____________con25" localSheetId="27">#REF!</definedName>
    <definedName name="_____________con25" localSheetId="50">#REF!</definedName>
    <definedName name="_____________con25" localSheetId="18">#REF!</definedName>
    <definedName name="_____________con25" localSheetId="17">#REF!</definedName>
    <definedName name="_____________con25" localSheetId="59">#REF!</definedName>
    <definedName name="_____________con25" localSheetId="8">#REF!</definedName>
    <definedName name="_____________con25" localSheetId="23">#REF!</definedName>
    <definedName name="_____________con25" localSheetId="22">#REF!</definedName>
    <definedName name="_____________con25" localSheetId="91">#REF!</definedName>
    <definedName name="_____________con25" localSheetId="92">#REF!</definedName>
    <definedName name="_____________con25" localSheetId="89">#REF!</definedName>
    <definedName name="_____________con25" localSheetId="46">#REF!</definedName>
    <definedName name="_____________con25" localSheetId="42">#REF!</definedName>
    <definedName name="_____________con25" localSheetId="41">#REF!</definedName>
    <definedName name="_____________con25" localSheetId="71">#REF!</definedName>
    <definedName name="_____________con25" localSheetId="67">#REF!</definedName>
    <definedName name="_____________con25" localSheetId="75">#REF!</definedName>
    <definedName name="_____________con25" localSheetId="58">#REF!</definedName>
    <definedName name="_____________con25" localSheetId="63">#REF!</definedName>
    <definedName name="_____________con25" localSheetId="54">#REF!</definedName>
    <definedName name="_____________con25" localSheetId="13">#REF!</definedName>
    <definedName name="_____________con25">#REF!</definedName>
    <definedName name="_________hcb20" localSheetId="38">#REF!</definedName>
    <definedName name="_________hcb20" localSheetId="37">#REF!</definedName>
    <definedName name="_________hcb20" localSheetId="79">#REF!</definedName>
    <definedName name="_________hcb20" localSheetId="33">#REF!</definedName>
    <definedName name="_________hcb20" localSheetId="32">#REF!</definedName>
    <definedName name="_________hcb20" localSheetId="28">#REF!</definedName>
    <definedName name="_________hcb20" localSheetId="27">#REF!</definedName>
    <definedName name="_________hcb20" localSheetId="50">#REF!</definedName>
    <definedName name="_________hcb20" localSheetId="18">#REF!</definedName>
    <definedName name="_________hcb20" localSheetId="17">#REF!</definedName>
    <definedName name="_________hcb20" localSheetId="59">#REF!</definedName>
    <definedName name="_________hcb20" localSheetId="8">#REF!</definedName>
    <definedName name="_________hcb20" localSheetId="23">#REF!</definedName>
    <definedName name="_________hcb20" localSheetId="22">#REF!</definedName>
    <definedName name="_________hcb20" localSheetId="91">#REF!</definedName>
    <definedName name="_________hcb20" localSheetId="92">#REF!</definedName>
    <definedName name="_________hcb20" localSheetId="89">#REF!</definedName>
    <definedName name="_________hcb20" localSheetId="46">#REF!</definedName>
    <definedName name="_________hcb20" localSheetId="42">#REF!</definedName>
    <definedName name="_________hcb20" localSheetId="41">#REF!</definedName>
    <definedName name="_________hcb20" localSheetId="71">#REF!</definedName>
    <definedName name="_________hcb20" localSheetId="67">#REF!</definedName>
    <definedName name="_________hcb20" localSheetId="75">#REF!</definedName>
    <definedName name="_________hcb20" localSheetId="58">#REF!</definedName>
    <definedName name="_________hcb20" localSheetId="63">#REF!</definedName>
    <definedName name="_________hcb20" localSheetId="54">#REF!</definedName>
    <definedName name="_________hcb20" localSheetId="13">#REF!</definedName>
    <definedName name="_________hcb20">#REF!</definedName>
    <definedName name="____con25" localSheetId="38">#REF!</definedName>
    <definedName name="____con25" localSheetId="37">#REF!</definedName>
    <definedName name="____con25" localSheetId="79">#REF!</definedName>
    <definedName name="____con25" localSheetId="33">#REF!</definedName>
    <definedName name="____con25" localSheetId="32">#REF!</definedName>
    <definedName name="____con25" localSheetId="28">#REF!</definedName>
    <definedName name="____con25" localSheetId="27">#REF!</definedName>
    <definedName name="____con25" localSheetId="50">#REF!</definedName>
    <definedName name="____con25" localSheetId="18">#REF!</definedName>
    <definedName name="____con25" localSheetId="17">#REF!</definedName>
    <definedName name="____con25" localSheetId="59">#REF!</definedName>
    <definedName name="____con25" localSheetId="8">#REF!</definedName>
    <definedName name="____con25" localSheetId="23">#REF!</definedName>
    <definedName name="____con25" localSheetId="22">#REF!</definedName>
    <definedName name="____con25" localSheetId="91">#REF!</definedName>
    <definedName name="____con25" localSheetId="92">#REF!</definedName>
    <definedName name="____con25" localSheetId="89">#REF!</definedName>
    <definedName name="____con25" localSheetId="46">#REF!</definedName>
    <definedName name="____con25" localSheetId="42">#REF!</definedName>
    <definedName name="____con25" localSheetId="41">#REF!</definedName>
    <definedName name="____con25" localSheetId="71">#REF!</definedName>
    <definedName name="____con25" localSheetId="67">#REF!</definedName>
    <definedName name="____con25" localSheetId="75">#REF!</definedName>
    <definedName name="____con25" localSheetId="58">#REF!</definedName>
    <definedName name="____con25" localSheetId="63">#REF!</definedName>
    <definedName name="____con25" localSheetId="54">#REF!</definedName>
    <definedName name="____con25" localSheetId="13">#REF!</definedName>
    <definedName name="____con25">#REF!</definedName>
    <definedName name="____hcb20" localSheetId="38">#REF!</definedName>
    <definedName name="____hcb20" localSheetId="37">#REF!</definedName>
    <definedName name="____hcb20" localSheetId="79">#REF!</definedName>
    <definedName name="____hcb20" localSheetId="33">#REF!</definedName>
    <definedName name="____hcb20" localSheetId="32">#REF!</definedName>
    <definedName name="____hcb20" localSheetId="28">#REF!</definedName>
    <definedName name="____hcb20" localSheetId="27">#REF!</definedName>
    <definedName name="____hcb20" localSheetId="50">#REF!</definedName>
    <definedName name="____hcb20" localSheetId="18">#REF!</definedName>
    <definedName name="____hcb20" localSheetId="17">#REF!</definedName>
    <definedName name="____hcb20" localSheetId="59">#REF!</definedName>
    <definedName name="____hcb20" localSheetId="8">#REF!</definedName>
    <definedName name="____hcb20" localSheetId="23">#REF!</definedName>
    <definedName name="____hcb20" localSheetId="22">#REF!</definedName>
    <definedName name="____hcb20" localSheetId="91">#REF!</definedName>
    <definedName name="____hcb20" localSheetId="92">#REF!</definedName>
    <definedName name="____hcb20" localSheetId="89">#REF!</definedName>
    <definedName name="____hcb20" localSheetId="46">#REF!</definedName>
    <definedName name="____hcb20" localSheetId="42">#REF!</definedName>
    <definedName name="____hcb20" localSheetId="41">#REF!</definedName>
    <definedName name="____hcb20" localSheetId="71">#REF!</definedName>
    <definedName name="____hcb20" localSheetId="67">#REF!</definedName>
    <definedName name="____hcb20" localSheetId="75">#REF!</definedName>
    <definedName name="____hcb20" localSheetId="58">#REF!</definedName>
    <definedName name="____hcb20" localSheetId="63">#REF!</definedName>
    <definedName name="____hcb20" localSheetId="54">#REF!</definedName>
    <definedName name="____hcb20" localSheetId="13">#REF!</definedName>
    <definedName name="____hcb20">#REF!</definedName>
    <definedName name="__con25" localSheetId="38">#REF!</definedName>
    <definedName name="__con25" localSheetId="37">#REF!</definedName>
    <definedName name="__con25" localSheetId="79">#REF!</definedName>
    <definedName name="__con25" localSheetId="33">#REF!</definedName>
    <definedName name="__con25" localSheetId="32">#REF!</definedName>
    <definedName name="__con25" localSheetId="28">#REF!</definedName>
    <definedName name="__con25" localSheetId="27">#REF!</definedName>
    <definedName name="__con25" localSheetId="50">#REF!</definedName>
    <definedName name="__con25" localSheetId="18">#REF!</definedName>
    <definedName name="__con25" localSheetId="17">#REF!</definedName>
    <definedName name="__con25" localSheetId="59">#REF!</definedName>
    <definedName name="__con25" localSheetId="8">#REF!</definedName>
    <definedName name="__con25" localSheetId="23">#REF!</definedName>
    <definedName name="__con25" localSheetId="22">#REF!</definedName>
    <definedName name="__con25" localSheetId="91">#REF!</definedName>
    <definedName name="__con25" localSheetId="92">#REF!</definedName>
    <definedName name="__con25" localSheetId="89">#REF!</definedName>
    <definedName name="__con25" localSheetId="46">#REF!</definedName>
    <definedName name="__con25" localSheetId="42">#REF!</definedName>
    <definedName name="__con25" localSheetId="41">#REF!</definedName>
    <definedName name="__con25" localSheetId="71">#REF!</definedName>
    <definedName name="__con25" localSheetId="67">#REF!</definedName>
    <definedName name="__con25" localSheetId="75">#REF!</definedName>
    <definedName name="__con25" localSheetId="58">#REF!</definedName>
    <definedName name="__con25" localSheetId="63">#REF!</definedName>
    <definedName name="__con25" localSheetId="54">#REF!</definedName>
    <definedName name="__con25" localSheetId="13">#REF!</definedName>
    <definedName name="__con25">#REF!</definedName>
    <definedName name="__dim03670" localSheetId="38">#REF!</definedName>
    <definedName name="__dim03670" localSheetId="37">#REF!</definedName>
    <definedName name="__dim03670" localSheetId="79">#REF!</definedName>
    <definedName name="__dim03670" localSheetId="33">#REF!</definedName>
    <definedName name="__dim03670" localSheetId="32">#REF!</definedName>
    <definedName name="__dim03670" localSheetId="28">#REF!</definedName>
    <definedName name="__dim03670" localSheetId="27">#REF!</definedName>
    <definedName name="__dim03670" localSheetId="50">#REF!</definedName>
    <definedName name="__dim03670" localSheetId="18">#REF!</definedName>
    <definedName name="__dim03670" localSheetId="17">#REF!</definedName>
    <definedName name="__dim03670" localSheetId="59">#REF!</definedName>
    <definedName name="__dim03670" localSheetId="8">#REF!</definedName>
    <definedName name="__dim03670" localSheetId="23">#REF!</definedName>
    <definedName name="__dim03670" localSheetId="22">#REF!</definedName>
    <definedName name="__dim03670" localSheetId="91">#REF!</definedName>
    <definedName name="__dim03670" localSheetId="92">#REF!</definedName>
    <definedName name="__dim03670" localSheetId="89">#REF!</definedName>
    <definedName name="__dim03670" localSheetId="46">#REF!</definedName>
    <definedName name="__dim03670" localSheetId="42">#REF!</definedName>
    <definedName name="__dim03670" localSheetId="41">#REF!</definedName>
    <definedName name="__dim03670" localSheetId="71">#REF!</definedName>
    <definedName name="__dim03670" localSheetId="67">#REF!</definedName>
    <definedName name="__dim03670" localSheetId="75">#REF!</definedName>
    <definedName name="__dim03670" localSheetId="58">#REF!</definedName>
    <definedName name="__dim03670" localSheetId="63">#REF!</definedName>
    <definedName name="__dim03670" localSheetId="54">#REF!</definedName>
    <definedName name="__dim03670" localSheetId="13">#REF!</definedName>
    <definedName name="__dim03670">#REF!</definedName>
    <definedName name="__gip1" localSheetId="38">#REF!</definedName>
    <definedName name="__gip1" localSheetId="37">#REF!</definedName>
    <definedName name="__gip1" localSheetId="79">#REF!</definedName>
    <definedName name="__gip1" localSheetId="33">#REF!</definedName>
    <definedName name="__gip1" localSheetId="32">#REF!</definedName>
    <definedName name="__gip1" localSheetId="28">#REF!</definedName>
    <definedName name="__gip1" localSheetId="27">#REF!</definedName>
    <definedName name="__gip1" localSheetId="50">#REF!</definedName>
    <definedName name="__gip1" localSheetId="18">#REF!</definedName>
    <definedName name="__gip1" localSheetId="17">#REF!</definedName>
    <definedName name="__gip1" localSheetId="59">#REF!</definedName>
    <definedName name="__gip1" localSheetId="8">#REF!</definedName>
    <definedName name="__gip1" localSheetId="23">#REF!</definedName>
    <definedName name="__gip1" localSheetId="22">#REF!</definedName>
    <definedName name="__gip1" localSheetId="91">#REF!</definedName>
    <definedName name="__gip1" localSheetId="92">#REF!</definedName>
    <definedName name="__gip1" localSheetId="89">#REF!</definedName>
    <definedName name="__gip1" localSheetId="46">#REF!</definedName>
    <definedName name="__gip1" localSheetId="42">#REF!</definedName>
    <definedName name="__gip1" localSheetId="41">#REF!</definedName>
    <definedName name="__gip1" localSheetId="71">#REF!</definedName>
    <definedName name="__gip1" localSheetId="67">#REF!</definedName>
    <definedName name="__gip1" localSheetId="75">#REF!</definedName>
    <definedName name="__gip1" localSheetId="58">#REF!</definedName>
    <definedName name="__gip1" localSheetId="63">#REF!</definedName>
    <definedName name="__gip1" localSheetId="54">#REF!</definedName>
    <definedName name="__gip1" localSheetId="13">#REF!</definedName>
    <definedName name="__gip1">#REF!</definedName>
    <definedName name="__gip2" localSheetId="38">#REF!</definedName>
    <definedName name="__gip2" localSheetId="37">#REF!</definedName>
    <definedName name="__gip2" localSheetId="79">#REF!</definedName>
    <definedName name="__gip2" localSheetId="33">#REF!</definedName>
    <definedName name="__gip2" localSheetId="32">#REF!</definedName>
    <definedName name="__gip2" localSheetId="28">#REF!</definedName>
    <definedName name="__gip2" localSheetId="27">#REF!</definedName>
    <definedName name="__gip2" localSheetId="50">#REF!</definedName>
    <definedName name="__gip2" localSheetId="18">#REF!</definedName>
    <definedName name="__gip2" localSheetId="17">#REF!</definedName>
    <definedName name="__gip2" localSheetId="59">#REF!</definedName>
    <definedName name="__gip2" localSheetId="8">#REF!</definedName>
    <definedName name="__gip2" localSheetId="23">#REF!</definedName>
    <definedName name="__gip2" localSheetId="22">#REF!</definedName>
    <definedName name="__gip2" localSheetId="91">#REF!</definedName>
    <definedName name="__gip2" localSheetId="92">#REF!</definedName>
    <definedName name="__gip2" localSheetId="89">#REF!</definedName>
    <definedName name="__gip2" localSheetId="46">#REF!</definedName>
    <definedName name="__gip2" localSheetId="42">#REF!</definedName>
    <definedName name="__gip2" localSheetId="41">#REF!</definedName>
    <definedName name="__gip2" localSheetId="71">#REF!</definedName>
    <definedName name="__gip2" localSheetId="67">#REF!</definedName>
    <definedName name="__gip2" localSheetId="75">#REF!</definedName>
    <definedName name="__gip2" localSheetId="58">#REF!</definedName>
    <definedName name="__gip2" localSheetId="63">#REF!</definedName>
    <definedName name="__gip2" localSheetId="54">#REF!</definedName>
    <definedName name="__gip2" localSheetId="13">#REF!</definedName>
    <definedName name="__gip2">#REF!</definedName>
    <definedName name="__hcb20" localSheetId="38">#REF!</definedName>
    <definedName name="__hcb20" localSheetId="37">#REF!</definedName>
    <definedName name="__hcb20" localSheetId="79">#REF!</definedName>
    <definedName name="__hcb20" localSheetId="33">#REF!</definedName>
    <definedName name="__hcb20" localSheetId="32">#REF!</definedName>
    <definedName name="__hcb20" localSheetId="28">#REF!</definedName>
    <definedName name="__hcb20" localSheetId="27">#REF!</definedName>
    <definedName name="__hcb20" localSheetId="50">#REF!</definedName>
    <definedName name="__hcb20" localSheetId="18">#REF!</definedName>
    <definedName name="__hcb20" localSheetId="17">#REF!</definedName>
    <definedName name="__hcb20" localSheetId="59">#REF!</definedName>
    <definedName name="__hcb20" localSheetId="8">#REF!</definedName>
    <definedName name="__hcb20" localSheetId="23">#REF!</definedName>
    <definedName name="__hcb20" localSheetId="22">#REF!</definedName>
    <definedName name="__hcb20" localSheetId="91">#REF!</definedName>
    <definedName name="__hcb20" localSheetId="92">#REF!</definedName>
    <definedName name="__hcb20" localSheetId="89">#REF!</definedName>
    <definedName name="__hcb20" localSheetId="46">#REF!</definedName>
    <definedName name="__hcb20" localSheetId="42">#REF!</definedName>
    <definedName name="__hcb20" localSheetId="41">#REF!</definedName>
    <definedName name="__hcb20" localSheetId="71">#REF!</definedName>
    <definedName name="__hcb20" localSheetId="67">#REF!</definedName>
    <definedName name="__hcb20" localSheetId="75">#REF!</definedName>
    <definedName name="__hcb20" localSheetId="58">#REF!</definedName>
    <definedName name="__hcb20" localSheetId="63">#REF!</definedName>
    <definedName name="__hcb20" localSheetId="54">#REF!</definedName>
    <definedName name="__hcb20" localSheetId="13">#REF!</definedName>
    <definedName name="__hcb20">#REF!</definedName>
    <definedName name="__snf300250" localSheetId="38">#REF!</definedName>
    <definedName name="__snf300250" localSheetId="37">#REF!</definedName>
    <definedName name="__snf300250" localSheetId="79">#REF!</definedName>
    <definedName name="__snf300250" localSheetId="33">#REF!</definedName>
    <definedName name="__snf300250" localSheetId="32">#REF!</definedName>
    <definedName name="__snf300250" localSheetId="28">#REF!</definedName>
    <definedName name="__snf300250" localSheetId="27">#REF!</definedName>
    <definedName name="__snf300250" localSheetId="50">#REF!</definedName>
    <definedName name="__snf300250" localSheetId="18">#REF!</definedName>
    <definedName name="__snf300250" localSheetId="17">#REF!</definedName>
    <definedName name="__snf300250" localSheetId="59">#REF!</definedName>
    <definedName name="__snf300250" localSheetId="8">#REF!</definedName>
    <definedName name="__snf300250" localSheetId="23">#REF!</definedName>
    <definedName name="__snf300250" localSheetId="22">#REF!</definedName>
    <definedName name="__snf300250" localSheetId="91">#REF!</definedName>
    <definedName name="__snf300250" localSheetId="92">#REF!</definedName>
    <definedName name="__snf300250" localSheetId="89">#REF!</definedName>
    <definedName name="__snf300250" localSheetId="46">#REF!</definedName>
    <definedName name="__snf300250" localSheetId="42">#REF!</definedName>
    <definedName name="__snf300250" localSheetId="41">#REF!</definedName>
    <definedName name="__snf300250" localSheetId="71">#REF!</definedName>
    <definedName name="__snf300250" localSheetId="67">#REF!</definedName>
    <definedName name="__snf300250" localSheetId="75">#REF!</definedName>
    <definedName name="__snf300250" localSheetId="58">#REF!</definedName>
    <definedName name="__snf300250" localSheetId="63">#REF!</definedName>
    <definedName name="__snf300250" localSheetId="54">#REF!</definedName>
    <definedName name="__snf300250" localSheetId="13">#REF!</definedName>
    <definedName name="__snf300250">#REF!</definedName>
    <definedName name="__tms118" localSheetId="38">#REF!</definedName>
    <definedName name="__tms118" localSheetId="37">#REF!</definedName>
    <definedName name="__tms118" localSheetId="79">#REF!</definedName>
    <definedName name="__tms118" localSheetId="33">#REF!</definedName>
    <definedName name="__tms118" localSheetId="32">#REF!</definedName>
    <definedName name="__tms118" localSheetId="28">#REF!</definedName>
    <definedName name="__tms118" localSheetId="27">#REF!</definedName>
    <definedName name="__tms118" localSheetId="50">#REF!</definedName>
    <definedName name="__tms118" localSheetId="18">#REF!</definedName>
    <definedName name="__tms118" localSheetId="17">#REF!</definedName>
    <definedName name="__tms118" localSheetId="59">#REF!</definedName>
    <definedName name="__tms118" localSheetId="8">#REF!</definedName>
    <definedName name="__tms118" localSheetId="23">#REF!</definedName>
    <definedName name="__tms118" localSheetId="22">#REF!</definedName>
    <definedName name="__tms118" localSheetId="91">#REF!</definedName>
    <definedName name="__tms118" localSheetId="92">#REF!</definedName>
    <definedName name="__tms118" localSheetId="89">#REF!</definedName>
    <definedName name="__tms118" localSheetId="46">#REF!</definedName>
    <definedName name="__tms118" localSheetId="42">#REF!</definedName>
    <definedName name="__tms118" localSheetId="41">#REF!</definedName>
    <definedName name="__tms118" localSheetId="71">#REF!</definedName>
    <definedName name="__tms118" localSheetId="67">#REF!</definedName>
    <definedName name="__tms118" localSheetId="75">#REF!</definedName>
    <definedName name="__tms118" localSheetId="58">#REF!</definedName>
    <definedName name="__tms118" localSheetId="63">#REF!</definedName>
    <definedName name="__tms118" localSheetId="54">#REF!</definedName>
    <definedName name="__tms118" localSheetId="13">#REF!</definedName>
    <definedName name="__tms118">#REF!</definedName>
    <definedName name="__tms136" localSheetId="38">#REF!</definedName>
    <definedName name="__tms136" localSheetId="37">#REF!</definedName>
    <definedName name="__tms136" localSheetId="79">#REF!</definedName>
    <definedName name="__tms136" localSheetId="33">#REF!</definedName>
    <definedName name="__tms136" localSheetId="32">#REF!</definedName>
    <definedName name="__tms136" localSheetId="28">#REF!</definedName>
    <definedName name="__tms136" localSheetId="27">#REF!</definedName>
    <definedName name="__tms136" localSheetId="50">#REF!</definedName>
    <definedName name="__tms136" localSheetId="18">#REF!</definedName>
    <definedName name="__tms136" localSheetId="17">#REF!</definedName>
    <definedName name="__tms136" localSheetId="59">#REF!</definedName>
    <definedName name="__tms136" localSheetId="8">#REF!</definedName>
    <definedName name="__tms136" localSheetId="23">#REF!</definedName>
    <definedName name="__tms136" localSheetId="22">#REF!</definedName>
    <definedName name="__tms136" localSheetId="91">#REF!</definedName>
    <definedName name="__tms136" localSheetId="92">#REF!</definedName>
    <definedName name="__tms136" localSheetId="89">#REF!</definedName>
    <definedName name="__tms136" localSheetId="46">#REF!</definedName>
    <definedName name="__tms136" localSheetId="42">#REF!</definedName>
    <definedName name="__tms136" localSheetId="41">#REF!</definedName>
    <definedName name="__tms136" localSheetId="71">#REF!</definedName>
    <definedName name="__tms136" localSheetId="67">#REF!</definedName>
    <definedName name="__tms136" localSheetId="75">#REF!</definedName>
    <definedName name="__tms136" localSheetId="58">#REF!</definedName>
    <definedName name="__tms136" localSheetId="63">#REF!</definedName>
    <definedName name="__tms136" localSheetId="54">#REF!</definedName>
    <definedName name="__tms136" localSheetId="13">#REF!</definedName>
    <definedName name="__tms136">#REF!</definedName>
    <definedName name="__tms236" localSheetId="38">#REF!</definedName>
    <definedName name="__tms236" localSheetId="37">#REF!</definedName>
    <definedName name="__tms236" localSheetId="79">#REF!</definedName>
    <definedName name="__tms236" localSheetId="33">#REF!</definedName>
    <definedName name="__tms236" localSheetId="32">#REF!</definedName>
    <definedName name="__tms236" localSheetId="28">#REF!</definedName>
    <definedName name="__tms236" localSheetId="27">#REF!</definedName>
    <definedName name="__tms236" localSheetId="50">#REF!</definedName>
    <definedName name="__tms236" localSheetId="18">#REF!</definedName>
    <definedName name="__tms236" localSheetId="17">#REF!</definedName>
    <definedName name="__tms236" localSheetId="59">#REF!</definedName>
    <definedName name="__tms236" localSheetId="8">#REF!</definedName>
    <definedName name="__tms236" localSheetId="23">#REF!</definedName>
    <definedName name="__tms236" localSheetId="22">#REF!</definedName>
    <definedName name="__tms236" localSheetId="91">#REF!</definedName>
    <definedName name="__tms236" localSheetId="92">#REF!</definedName>
    <definedName name="__tms236" localSheetId="89">#REF!</definedName>
    <definedName name="__tms236" localSheetId="46">#REF!</definedName>
    <definedName name="__tms236" localSheetId="42">#REF!</definedName>
    <definedName name="__tms236" localSheetId="41">#REF!</definedName>
    <definedName name="__tms236" localSheetId="71">#REF!</definedName>
    <definedName name="__tms236" localSheetId="67">#REF!</definedName>
    <definedName name="__tms236" localSheetId="75">#REF!</definedName>
    <definedName name="__tms236" localSheetId="58">#REF!</definedName>
    <definedName name="__tms236" localSheetId="63">#REF!</definedName>
    <definedName name="__tms236" localSheetId="54">#REF!</definedName>
    <definedName name="__tms236" localSheetId="13">#REF!</definedName>
    <definedName name="__tms236">#REF!</definedName>
    <definedName name="__tmw065136" localSheetId="38">#REF!</definedName>
    <definedName name="__tmw065136" localSheetId="37">#REF!</definedName>
    <definedName name="__tmw065136" localSheetId="79">#REF!</definedName>
    <definedName name="__tmw065136" localSheetId="33">#REF!</definedName>
    <definedName name="__tmw065136" localSheetId="32">#REF!</definedName>
    <definedName name="__tmw065136" localSheetId="28">#REF!</definedName>
    <definedName name="__tmw065136" localSheetId="27">#REF!</definedName>
    <definedName name="__tmw065136" localSheetId="50">#REF!</definedName>
    <definedName name="__tmw065136" localSheetId="18">#REF!</definedName>
    <definedName name="__tmw065136" localSheetId="17">#REF!</definedName>
    <definedName name="__tmw065136" localSheetId="59">#REF!</definedName>
    <definedName name="__tmw065136" localSheetId="8">#REF!</definedName>
    <definedName name="__tmw065136" localSheetId="23">#REF!</definedName>
    <definedName name="__tmw065136" localSheetId="22">#REF!</definedName>
    <definedName name="__tmw065136" localSheetId="91">#REF!</definedName>
    <definedName name="__tmw065136" localSheetId="92">#REF!</definedName>
    <definedName name="__tmw065136" localSheetId="89">#REF!</definedName>
    <definedName name="__tmw065136" localSheetId="46">#REF!</definedName>
    <definedName name="__tmw065136" localSheetId="42">#REF!</definedName>
    <definedName name="__tmw065136" localSheetId="41">#REF!</definedName>
    <definedName name="__tmw065136" localSheetId="71">#REF!</definedName>
    <definedName name="__tmw065136" localSheetId="67">#REF!</definedName>
    <definedName name="__tmw065136" localSheetId="75">#REF!</definedName>
    <definedName name="__tmw065136" localSheetId="58">#REF!</definedName>
    <definedName name="__tmw065136" localSheetId="63">#REF!</definedName>
    <definedName name="__tmw065136" localSheetId="54">#REF!</definedName>
    <definedName name="__tmw065136" localSheetId="13">#REF!</definedName>
    <definedName name="__tmw065136">#REF!</definedName>
    <definedName name="_con25" localSheetId="38">#REF!</definedName>
    <definedName name="_con25" localSheetId="37">#REF!</definedName>
    <definedName name="_con25" localSheetId="79">#REF!</definedName>
    <definedName name="_con25" localSheetId="33">#REF!</definedName>
    <definedName name="_con25" localSheetId="32">#REF!</definedName>
    <definedName name="_con25" localSheetId="28">#REF!</definedName>
    <definedName name="_con25" localSheetId="27">#REF!</definedName>
    <definedName name="_con25" localSheetId="50">#REF!</definedName>
    <definedName name="_con25" localSheetId="18">#REF!</definedName>
    <definedName name="_con25" localSheetId="17">#REF!</definedName>
    <definedName name="_con25" localSheetId="59">#REF!</definedName>
    <definedName name="_con25" localSheetId="8">#REF!</definedName>
    <definedName name="_con25" localSheetId="23">#REF!</definedName>
    <definedName name="_con25" localSheetId="22">#REF!</definedName>
    <definedName name="_con25" localSheetId="91">#REF!</definedName>
    <definedName name="_con25" localSheetId="92">#REF!</definedName>
    <definedName name="_con25" localSheetId="89">#REF!</definedName>
    <definedName name="_con25" localSheetId="46">#REF!</definedName>
    <definedName name="_con25" localSheetId="42">#REF!</definedName>
    <definedName name="_con25" localSheetId="41">#REF!</definedName>
    <definedName name="_con25" localSheetId="71">#REF!</definedName>
    <definedName name="_con25" localSheetId="67">#REF!</definedName>
    <definedName name="_con25" localSheetId="75">#REF!</definedName>
    <definedName name="_con25" localSheetId="58">#REF!</definedName>
    <definedName name="_con25" localSheetId="63">#REF!</definedName>
    <definedName name="_con25" localSheetId="54">#REF!</definedName>
    <definedName name="_con25" localSheetId="13">#REF!</definedName>
    <definedName name="_con25">#REF!</definedName>
    <definedName name="_dim03670" localSheetId="38">#REF!</definedName>
    <definedName name="_dim03670" localSheetId="37">#REF!</definedName>
    <definedName name="_dim03670" localSheetId="79">#REF!</definedName>
    <definedName name="_dim03670" localSheetId="33">#REF!</definedName>
    <definedName name="_dim03670" localSheetId="32">#REF!</definedName>
    <definedName name="_dim03670" localSheetId="28">#REF!</definedName>
    <definedName name="_dim03670" localSheetId="27">#REF!</definedName>
    <definedName name="_dim03670" localSheetId="50">#REF!</definedName>
    <definedName name="_dim03670" localSheetId="18">#REF!</definedName>
    <definedName name="_dim03670" localSheetId="17">#REF!</definedName>
    <definedName name="_dim03670" localSheetId="59">#REF!</definedName>
    <definedName name="_dim03670" localSheetId="8">#REF!</definedName>
    <definedName name="_dim03670" localSheetId="23">#REF!</definedName>
    <definedName name="_dim03670" localSheetId="22">#REF!</definedName>
    <definedName name="_dim03670" localSheetId="91">#REF!</definedName>
    <definedName name="_dim03670" localSheetId="92">#REF!</definedName>
    <definedName name="_dim03670" localSheetId="89">#REF!</definedName>
    <definedName name="_dim03670" localSheetId="46">#REF!</definedName>
    <definedName name="_dim03670" localSheetId="42">#REF!</definedName>
    <definedName name="_dim03670" localSheetId="41">#REF!</definedName>
    <definedName name="_dim03670" localSheetId="71">#REF!</definedName>
    <definedName name="_dim03670" localSheetId="67">#REF!</definedName>
    <definedName name="_dim03670" localSheetId="75">#REF!</definedName>
    <definedName name="_dim03670" localSheetId="58">#REF!</definedName>
    <definedName name="_dim03670" localSheetId="63">#REF!</definedName>
    <definedName name="_dim03670" localSheetId="54">#REF!</definedName>
    <definedName name="_dim03670" localSheetId="13">#REF!</definedName>
    <definedName name="_dim03670">#REF!</definedName>
    <definedName name="_xlnm._FilterDatabase" localSheetId="35" hidden="1">'Adm Meas'!#REF!</definedName>
    <definedName name="_xlnm._FilterDatabase" localSheetId="30" hidden="1">'Dia Meas'!#REF!</definedName>
    <definedName name="_xlnm._FilterDatabase" localSheetId="25" hidden="1">'Emer Meas'!#REF!</definedName>
    <definedName name="_xlnm._FilterDatabase" localSheetId="15" hidden="1">'IPD Mea'!#REF!</definedName>
    <definedName name="_xlnm._FilterDatabase" localSheetId="61" hidden="1">'Meas Sto'!#REF!</definedName>
    <definedName name="_xlnm._FilterDatabase" localSheetId="52" hidden="1">'Meas Trans'!#REF!</definedName>
    <definedName name="_xlnm._FilterDatabase" localSheetId="65" hidden="1">'Mor Meas'!$C$7:$C$84</definedName>
    <definedName name="_xlnm._FilterDatabase" localSheetId="5" hidden="1">'OPD Meas'!$B$1:$M$10</definedName>
    <definedName name="_xlnm._FilterDatabase" localSheetId="20" hidden="1">'OR Meas'!#REF!</definedName>
    <definedName name="_xlnm._FilterDatabase" localSheetId="40" hidden="1">'Staff Meas '!$C$9:$C$244</definedName>
    <definedName name="_xlnm._FilterDatabase" localSheetId="10" hidden="1">'Wait Meas'!#REF!</definedName>
    <definedName name="_gip1" localSheetId="38">#REF!</definedName>
    <definedName name="_gip1" localSheetId="37">#REF!</definedName>
    <definedName name="_gip1" localSheetId="79">#REF!</definedName>
    <definedName name="_gip1" localSheetId="33">#REF!</definedName>
    <definedName name="_gip1" localSheetId="32">#REF!</definedName>
    <definedName name="_gip1" localSheetId="28">#REF!</definedName>
    <definedName name="_gip1" localSheetId="27">#REF!</definedName>
    <definedName name="_gip1" localSheetId="50">#REF!</definedName>
    <definedName name="_gip1" localSheetId="18">#REF!</definedName>
    <definedName name="_gip1" localSheetId="17">#REF!</definedName>
    <definedName name="_gip1" localSheetId="59">#REF!</definedName>
    <definedName name="_gip1" localSheetId="8">#REF!</definedName>
    <definedName name="_gip1" localSheetId="23">#REF!</definedName>
    <definedName name="_gip1" localSheetId="22">#REF!</definedName>
    <definedName name="_gip1" localSheetId="91">#REF!</definedName>
    <definedName name="_gip1" localSheetId="92">#REF!</definedName>
    <definedName name="_gip1" localSheetId="89">#REF!</definedName>
    <definedName name="_gip1" localSheetId="46">#REF!</definedName>
    <definedName name="_gip1" localSheetId="42">#REF!</definedName>
    <definedName name="_gip1" localSheetId="41">#REF!</definedName>
    <definedName name="_gip1" localSheetId="71">#REF!</definedName>
    <definedName name="_gip1" localSheetId="67">#REF!</definedName>
    <definedName name="_gip1" localSheetId="75">#REF!</definedName>
    <definedName name="_gip1" localSheetId="58">#REF!</definedName>
    <definedName name="_gip1" localSheetId="63">#REF!</definedName>
    <definedName name="_gip1" localSheetId="54">#REF!</definedName>
    <definedName name="_gip1" localSheetId="13">#REF!</definedName>
    <definedName name="_gip1">#REF!</definedName>
    <definedName name="_gip2" localSheetId="38">#REF!</definedName>
    <definedName name="_gip2" localSheetId="37">#REF!</definedName>
    <definedName name="_gip2" localSheetId="79">#REF!</definedName>
    <definedName name="_gip2" localSheetId="33">#REF!</definedName>
    <definedName name="_gip2" localSheetId="32">#REF!</definedName>
    <definedName name="_gip2" localSheetId="28">#REF!</definedName>
    <definedName name="_gip2" localSheetId="27">#REF!</definedName>
    <definedName name="_gip2" localSheetId="50">#REF!</definedName>
    <definedName name="_gip2" localSheetId="18">#REF!</definedName>
    <definedName name="_gip2" localSheetId="17">#REF!</definedName>
    <definedName name="_gip2" localSheetId="59">#REF!</definedName>
    <definedName name="_gip2" localSheetId="8">#REF!</definedName>
    <definedName name="_gip2" localSheetId="23">#REF!</definedName>
    <definedName name="_gip2" localSheetId="22">#REF!</definedName>
    <definedName name="_gip2" localSheetId="91">#REF!</definedName>
    <definedName name="_gip2" localSheetId="92">#REF!</definedName>
    <definedName name="_gip2" localSheetId="89">#REF!</definedName>
    <definedName name="_gip2" localSheetId="46">#REF!</definedName>
    <definedName name="_gip2" localSheetId="42">#REF!</definedName>
    <definedName name="_gip2" localSheetId="41">#REF!</definedName>
    <definedName name="_gip2" localSheetId="71">#REF!</definedName>
    <definedName name="_gip2" localSheetId="67">#REF!</definedName>
    <definedName name="_gip2" localSheetId="75">#REF!</definedName>
    <definedName name="_gip2" localSheetId="58">#REF!</definedName>
    <definedName name="_gip2" localSheetId="63">#REF!</definedName>
    <definedName name="_gip2" localSheetId="54">#REF!</definedName>
    <definedName name="_gip2" localSheetId="13">#REF!</definedName>
    <definedName name="_gip2">#REF!</definedName>
    <definedName name="_hcb20" localSheetId="38">#REF!</definedName>
    <definedName name="_hcb20" localSheetId="37">#REF!</definedName>
    <definedName name="_hcb20" localSheetId="79">#REF!</definedName>
    <definedName name="_hcb20" localSheetId="33">#REF!</definedName>
    <definedName name="_hcb20" localSheetId="32">#REF!</definedName>
    <definedName name="_hcb20" localSheetId="28">#REF!</definedName>
    <definedName name="_hcb20" localSheetId="27">#REF!</definedName>
    <definedName name="_hcb20" localSheetId="50">#REF!</definedName>
    <definedName name="_hcb20" localSheetId="18">#REF!</definedName>
    <definedName name="_hcb20" localSheetId="17">#REF!</definedName>
    <definedName name="_hcb20" localSheetId="59">#REF!</definedName>
    <definedName name="_hcb20" localSheetId="8">#REF!</definedName>
    <definedName name="_hcb20" localSheetId="23">#REF!</definedName>
    <definedName name="_hcb20" localSheetId="22">#REF!</definedName>
    <definedName name="_hcb20" localSheetId="91">#REF!</definedName>
    <definedName name="_hcb20" localSheetId="92">#REF!</definedName>
    <definedName name="_hcb20" localSheetId="89">#REF!</definedName>
    <definedName name="_hcb20" localSheetId="46">#REF!</definedName>
    <definedName name="_hcb20" localSheetId="42">#REF!</definedName>
    <definedName name="_hcb20" localSheetId="41">#REF!</definedName>
    <definedName name="_hcb20" localSheetId="71">#REF!</definedName>
    <definedName name="_hcb20" localSheetId="67">#REF!</definedName>
    <definedName name="_hcb20" localSheetId="75">#REF!</definedName>
    <definedName name="_hcb20" localSheetId="58">#REF!</definedName>
    <definedName name="_hcb20" localSheetId="63">#REF!</definedName>
    <definedName name="_hcb20" localSheetId="54">#REF!</definedName>
    <definedName name="_hcb20" localSheetId="13">#REF!</definedName>
    <definedName name="_hcb20">#REF!</definedName>
    <definedName name="_hgt" localSheetId="38">'[1]Break Down  '!#REF!</definedName>
    <definedName name="_hgt" localSheetId="33">'[1]Break Down  '!#REF!</definedName>
    <definedName name="_hgt" localSheetId="28">'[1]Break Down  '!#REF!</definedName>
    <definedName name="_hgt" localSheetId="18">'[1]Break Down  '!#REF!</definedName>
    <definedName name="_hgt" localSheetId="59">'[1]Break Down  '!#REF!</definedName>
    <definedName name="_hgt" localSheetId="8">'[1]Break Down  '!#REF!</definedName>
    <definedName name="_hgt" localSheetId="23">'[1]Break Down  '!#REF!</definedName>
    <definedName name="_hgt" localSheetId="42">'[1]Break Down  '!#REF!</definedName>
    <definedName name="_hgt">'[1]Break Down  '!#REF!</definedName>
    <definedName name="_MatInverse_In" localSheetId="38" hidden="1">#REF!</definedName>
    <definedName name="_MatInverse_In" localSheetId="37" hidden="1">#REF!</definedName>
    <definedName name="_MatInverse_In" localSheetId="79" hidden="1">#REF!</definedName>
    <definedName name="_MatInverse_In" localSheetId="33" hidden="1">#REF!</definedName>
    <definedName name="_MatInverse_In" localSheetId="32" hidden="1">#REF!</definedName>
    <definedName name="_MatInverse_In" localSheetId="28" hidden="1">#REF!</definedName>
    <definedName name="_MatInverse_In" localSheetId="27" hidden="1">#REF!</definedName>
    <definedName name="_MatInverse_In" localSheetId="50" hidden="1">#REF!</definedName>
    <definedName name="_MatInverse_In" localSheetId="18" hidden="1">#REF!</definedName>
    <definedName name="_MatInverse_In" localSheetId="17" hidden="1">#REF!</definedName>
    <definedName name="_MatInverse_In" localSheetId="59" hidden="1">#REF!</definedName>
    <definedName name="_MatInverse_In" localSheetId="8" hidden="1">#REF!</definedName>
    <definedName name="_MatInverse_In" localSheetId="23" hidden="1">#REF!</definedName>
    <definedName name="_MatInverse_In" localSheetId="22" hidden="1">#REF!</definedName>
    <definedName name="_MatInverse_In" localSheetId="91" hidden="1">#REF!</definedName>
    <definedName name="_MatInverse_In" localSheetId="92" hidden="1">#REF!</definedName>
    <definedName name="_MatInverse_In" localSheetId="89" hidden="1">#REF!</definedName>
    <definedName name="_MatInverse_In" localSheetId="46" hidden="1">#REF!</definedName>
    <definedName name="_MatInverse_In" localSheetId="42" hidden="1">#REF!</definedName>
    <definedName name="_MatInverse_In" localSheetId="41" hidden="1">#REF!</definedName>
    <definedName name="_MatInverse_In" localSheetId="71" hidden="1">#REF!</definedName>
    <definedName name="_MatInverse_In" localSheetId="67" hidden="1">#REF!</definedName>
    <definedName name="_MatInverse_In" localSheetId="75" hidden="1">#REF!</definedName>
    <definedName name="_MatInverse_In" localSheetId="58" hidden="1">#REF!</definedName>
    <definedName name="_MatInverse_In" localSheetId="63" hidden="1">#REF!</definedName>
    <definedName name="_MatInverse_In" localSheetId="54" hidden="1">#REF!</definedName>
    <definedName name="_MatInverse_In" localSheetId="13" hidden="1">#REF!</definedName>
    <definedName name="_MatInverse_In" hidden="1">#REF!</definedName>
    <definedName name="_Order1" hidden="1">255</definedName>
    <definedName name="_snf300250" localSheetId="38">#REF!</definedName>
    <definedName name="_snf300250" localSheetId="37">#REF!</definedName>
    <definedName name="_snf300250" localSheetId="79">#REF!</definedName>
    <definedName name="_snf300250" localSheetId="33">#REF!</definedName>
    <definedName name="_snf300250" localSheetId="32">#REF!</definedName>
    <definedName name="_snf300250" localSheetId="28">#REF!</definedName>
    <definedName name="_snf300250" localSheetId="27">#REF!</definedName>
    <definedName name="_snf300250" localSheetId="50">#REF!</definedName>
    <definedName name="_snf300250" localSheetId="18">#REF!</definedName>
    <definedName name="_snf300250" localSheetId="17">#REF!</definedName>
    <definedName name="_snf300250" localSheetId="59">#REF!</definedName>
    <definedName name="_snf300250" localSheetId="8">#REF!</definedName>
    <definedName name="_snf300250" localSheetId="23">#REF!</definedName>
    <definedName name="_snf300250" localSheetId="22">#REF!</definedName>
    <definedName name="_snf300250" localSheetId="91">#REF!</definedName>
    <definedName name="_snf300250" localSheetId="92">#REF!</definedName>
    <definedName name="_snf300250" localSheetId="89">#REF!</definedName>
    <definedName name="_snf300250" localSheetId="46">#REF!</definedName>
    <definedName name="_snf300250" localSheetId="42">#REF!</definedName>
    <definedName name="_snf300250" localSheetId="41">#REF!</definedName>
    <definedName name="_snf300250" localSheetId="71">#REF!</definedName>
    <definedName name="_snf300250" localSheetId="67">#REF!</definedName>
    <definedName name="_snf300250" localSheetId="75">#REF!</definedName>
    <definedName name="_snf300250" localSheetId="58">#REF!</definedName>
    <definedName name="_snf300250" localSheetId="63">#REF!</definedName>
    <definedName name="_snf300250" localSheetId="54">#REF!</definedName>
    <definedName name="_snf300250" localSheetId="13">#REF!</definedName>
    <definedName name="_snf300250">#REF!</definedName>
    <definedName name="_tms118" localSheetId="38">#REF!</definedName>
    <definedName name="_tms118" localSheetId="37">#REF!</definedName>
    <definedName name="_tms118" localSheetId="79">#REF!</definedName>
    <definedName name="_tms118" localSheetId="33">#REF!</definedName>
    <definedName name="_tms118" localSheetId="32">#REF!</definedName>
    <definedName name="_tms118" localSheetId="28">#REF!</definedName>
    <definedName name="_tms118" localSheetId="27">#REF!</definedName>
    <definedName name="_tms118" localSheetId="50">#REF!</definedName>
    <definedName name="_tms118" localSheetId="18">#REF!</definedName>
    <definedName name="_tms118" localSheetId="17">#REF!</definedName>
    <definedName name="_tms118" localSheetId="59">#REF!</definedName>
    <definedName name="_tms118" localSheetId="8">#REF!</definedName>
    <definedName name="_tms118" localSheetId="23">#REF!</definedName>
    <definedName name="_tms118" localSheetId="22">#REF!</definedName>
    <definedName name="_tms118" localSheetId="91">#REF!</definedName>
    <definedName name="_tms118" localSheetId="92">#REF!</definedName>
    <definedName name="_tms118" localSheetId="89">#REF!</definedName>
    <definedName name="_tms118" localSheetId="46">#REF!</definedName>
    <definedName name="_tms118" localSheetId="42">#REF!</definedName>
    <definedName name="_tms118" localSheetId="41">#REF!</definedName>
    <definedName name="_tms118" localSheetId="71">#REF!</definedName>
    <definedName name="_tms118" localSheetId="67">#REF!</definedName>
    <definedName name="_tms118" localSheetId="75">#REF!</definedName>
    <definedName name="_tms118" localSheetId="58">#REF!</definedName>
    <definedName name="_tms118" localSheetId="63">#REF!</definedName>
    <definedName name="_tms118" localSheetId="54">#REF!</definedName>
    <definedName name="_tms118" localSheetId="13">#REF!</definedName>
    <definedName name="_tms118">#REF!</definedName>
    <definedName name="_tms136" localSheetId="38">#REF!</definedName>
    <definedName name="_tms136" localSheetId="37">#REF!</definedName>
    <definedName name="_tms136" localSheetId="79">#REF!</definedName>
    <definedName name="_tms136" localSheetId="33">#REF!</definedName>
    <definedName name="_tms136" localSheetId="32">#REF!</definedName>
    <definedName name="_tms136" localSheetId="28">#REF!</definedName>
    <definedName name="_tms136" localSheetId="27">#REF!</definedName>
    <definedName name="_tms136" localSheetId="50">#REF!</definedName>
    <definedName name="_tms136" localSheetId="18">#REF!</definedName>
    <definedName name="_tms136" localSheetId="17">#REF!</definedName>
    <definedName name="_tms136" localSheetId="59">#REF!</definedName>
    <definedName name="_tms136" localSheetId="8">#REF!</definedName>
    <definedName name="_tms136" localSheetId="23">#REF!</definedName>
    <definedName name="_tms136" localSheetId="22">#REF!</definedName>
    <definedName name="_tms136" localSheetId="91">#REF!</definedName>
    <definedName name="_tms136" localSheetId="92">#REF!</definedName>
    <definedName name="_tms136" localSheetId="89">#REF!</definedName>
    <definedName name="_tms136" localSheetId="46">#REF!</definedName>
    <definedName name="_tms136" localSheetId="42">#REF!</definedName>
    <definedName name="_tms136" localSheetId="41">#REF!</definedName>
    <definedName name="_tms136" localSheetId="71">#REF!</definedName>
    <definedName name="_tms136" localSheetId="67">#REF!</definedName>
    <definedName name="_tms136" localSheetId="75">#REF!</definedName>
    <definedName name="_tms136" localSheetId="58">#REF!</definedName>
    <definedName name="_tms136" localSheetId="63">#REF!</definedName>
    <definedName name="_tms136" localSheetId="54">#REF!</definedName>
    <definedName name="_tms136" localSheetId="13">#REF!</definedName>
    <definedName name="_tms136">#REF!</definedName>
    <definedName name="_tms236" localSheetId="38">#REF!</definedName>
    <definedName name="_tms236" localSheetId="37">#REF!</definedName>
    <definedName name="_tms236" localSheetId="79">#REF!</definedName>
    <definedName name="_tms236" localSheetId="33">#REF!</definedName>
    <definedName name="_tms236" localSheetId="32">#REF!</definedName>
    <definedName name="_tms236" localSheetId="28">#REF!</definedName>
    <definedName name="_tms236" localSheetId="27">#REF!</definedName>
    <definedName name="_tms236" localSheetId="50">#REF!</definedName>
    <definedName name="_tms236" localSheetId="18">#REF!</definedName>
    <definedName name="_tms236" localSheetId="17">#REF!</definedName>
    <definedName name="_tms236" localSheetId="59">#REF!</definedName>
    <definedName name="_tms236" localSheetId="8">#REF!</definedName>
    <definedName name="_tms236" localSheetId="23">#REF!</definedName>
    <definedName name="_tms236" localSheetId="22">#REF!</definedName>
    <definedName name="_tms236" localSheetId="91">#REF!</definedName>
    <definedName name="_tms236" localSheetId="92">#REF!</definedName>
    <definedName name="_tms236" localSheetId="89">#REF!</definedName>
    <definedName name="_tms236" localSheetId="46">#REF!</definedName>
    <definedName name="_tms236" localSheetId="42">#REF!</definedName>
    <definedName name="_tms236" localSheetId="41">#REF!</definedName>
    <definedName name="_tms236" localSheetId="71">#REF!</definedName>
    <definedName name="_tms236" localSheetId="67">#REF!</definedName>
    <definedName name="_tms236" localSheetId="75">#REF!</definedName>
    <definedName name="_tms236" localSheetId="58">#REF!</definedName>
    <definedName name="_tms236" localSheetId="63">#REF!</definedName>
    <definedName name="_tms236" localSheetId="54">#REF!</definedName>
    <definedName name="_tms236" localSheetId="13">#REF!</definedName>
    <definedName name="_tms236">#REF!</definedName>
    <definedName name="_tmw065136" localSheetId="38">#REF!</definedName>
    <definedName name="_tmw065136" localSheetId="37">#REF!</definedName>
    <definedName name="_tmw065136" localSheetId="79">#REF!</definedName>
    <definedName name="_tmw065136" localSheetId="33">#REF!</definedName>
    <definedName name="_tmw065136" localSheetId="32">#REF!</definedName>
    <definedName name="_tmw065136" localSheetId="28">#REF!</definedName>
    <definedName name="_tmw065136" localSheetId="27">#REF!</definedName>
    <definedName name="_tmw065136" localSheetId="50">#REF!</definedName>
    <definedName name="_tmw065136" localSheetId="18">#REF!</definedName>
    <definedName name="_tmw065136" localSheetId="17">#REF!</definedName>
    <definedName name="_tmw065136" localSheetId="59">#REF!</definedName>
    <definedName name="_tmw065136" localSheetId="8">#REF!</definedName>
    <definedName name="_tmw065136" localSheetId="23">#REF!</definedName>
    <definedName name="_tmw065136" localSheetId="22">#REF!</definedName>
    <definedName name="_tmw065136" localSheetId="91">#REF!</definedName>
    <definedName name="_tmw065136" localSheetId="92">#REF!</definedName>
    <definedName name="_tmw065136" localSheetId="89">#REF!</definedName>
    <definedName name="_tmw065136" localSheetId="46">#REF!</definedName>
    <definedName name="_tmw065136" localSheetId="42">#REF!</definedName>
    <definedName name="_tmw065136" localSheetId="41">#REF!</definedName>
    <definedName name="_tmw065136" localSheetId="71">#REF!</definedName>
    <definedName name="_tmw065136" localSheetId="67">#REF!</definedName>
    <definedName name="_tmw065136" localSheetId="75">#REF!</definedName>
    <definedName name="_tmw065136" localSheetId="58">#REF!</definedName>
    <definedName name="_tmw065136" localSheetId="63">#REF!</definedName>
    <definedName name="_tmw065136" localSheetId="54">#REF!</definedName>
    <definedName name="_tmw065136" localSheetId="13">#REF!</definedName>
    <definedName name="_tmw065136">#REF!</definedName>
    <definedName name="ABC" localSheetId="38">#REF!</definedName>
    <definedName name="ABC" localSheetId="37">#REF!</definedName>
    <definedName name="ABC" localSheetId="79">#REF!</definedName>
    <definedName name="ABC" localSheetId="33">#REF!</definedName>
    <definedName name="ABC" localSheetId="32">#REF!</definedName>
    <definedName name="ABC" localSheetId="28">#REF!</definedName>
    <definedName name="ABC" localSheetId="27">#REF!</definedName>
    <definedName name="ABC" localSheetId="50">#REF!</definedName>
    <definedName name="ABC" localSheetId="18">#REF!</definedName>
    <definedName name="ABC" localSheetId="17">#REF!</definedName>
    <definedName name="ABC" localSheetId="59">#REF!</definedName>
    <definedName name="ABC" localSheetId="8">#REF!</definedName>
    <definedName name="ABC" localSheetId="23">#REF!</definedName>
    <definedName name="ABC" localSheetId="22">#REF!</definedName>
    <definedName name="ABC" localSheetId="91">#REF!</definedName>
    <definedName name="ABC" localSheetId="92">#REF!</definedName>
    <definedName name="ABC" localSheetId="89">#REF!</definedName>
    <definedName name="ABC" localSheetId="46">#REF!</definedName>
    <definedName name="ABC" localSheetId="42">#REF!</definedName>
    <definedName name="ABC" localSheetId="41">#REF!</definedName>
    <definedName name="ABC" localSheetId="71">#REF!</definedName>
    <definedName name="ABC" localSheetId="67">#REF!</definedName>
    <definedName name="ABC" localSheetId="75">#REF!</definedName>
    <definedName name="ABC" localSheetId="58">#REF!</definedName>
    <definedName name="ABC" localSheetId="63">#REF!</definedName>
    <definedName name="ABC" localSheetId="54">#REF!</definedName>
    <definedName name="ABC" localSheetId="13">#REF!</definedName>
    <definedName name="ABC">#REF!</definedName>
    <definedName name="abel" localSheetId="38">#REF!</definedName>
    <definedName name="abel" localSheetId="37">#REF!</definedName>
    <definedName name="abel" localSheetId="79">#REF!</definedName>
    <definedName name="abel" localSheetId="33">#REF!</definedName>
    <definedName name="abel" localSheetId="32">#REF!</definedName>
    <definedName name="abel" localSheetId="28">#REF!</definedName>
    <definedName name="abel" localSheetId="27">#REF!</definedName>
    <definedName name="abel" localSheetId="50">#REF!</definedName>
    <definedName name="abel" localSheetId="18">#REF!</definedName>
    <definedName name="abel" localSheetId="17">#REF!</definedName>
    <definedName name="abel" localSheetId="59">#REF!</definedName>
    <definedName name="abel" localSheetId="8">#REF!</definedName>
    <definedName name="abel" localSheetId="23">#REF!</definedName>
    <definedName name="abel" localSheetId="22">#REF!</definedName>
    <definedName name="abel" localSheetId="91">#REF!</definedName>
    <definedName name="abel" localSheetId="92">#REF!</definedName>
    <definedName name="abel" localSheetId="89">#REF!</definedName>
    <definedName name="abel" localSheetId="46">#REF!</definedName>
    <definedName name="abel" localSheetId="42">#REF!</definedName>
    <definedName name="abel" localSheetId="41">#REF!</definedName>
    <definedName name="abel" localSheetId="71">#REF!</definedName>
    <definedName name="abel" localSheetId="67">#REF!</definedName>
    <definedName name="abel" localSheetId="75">#REF!</definedName>
    <definedName name="abel" localSheetId="58">#REF!</definedName>
    <definedName name="abel" localSheetId="63">#REF!</definedName>
    <definedName name="abel" localSheetId="54">#REF!</definedName>
    <definedName name="abel" localSheetId="13">#REF!</definedName>
    <definedName name="abel">#REF!</definedName>
    <definedName name="acb10a1p" localSheetId="38">#REF!</definedName>
    <definedName name="acb10a1p" localSheetId="37">#REF!</definedName>
    <definedName name="acb10a1p" localSheetId="79">#REF!</definedName>
    <definedName name="acb10a1p" localSheetId="33">#REF!</definedName>
    <definedName name="acb10a1p" localSheetId="32">#REF!</definedName>
    <definedName name="acb10a1p" localSheetId="28">#REF!</definedName>
    <definedName name="acb10a1p" localSheetId="27">#REF!</definedName>
    <definedName name="acb10a1p" localSheetId="50">#REF!</definedName>
    <definedName name="acb10a1p" localSheetId="18">#REF!</definedName>
    <definedName name="acb10a1p" localSheetId="17">#REF!</definedName>
    <definedName name="acb10a1p" localSheetId="59">#REF!</definedName>
    <definedName name="acb10a1p" localSheetId="8">#REF!</definedName>
    <definedName name="acb10a1p" localSheetId="23">#REF!</definedName>
    <definedName name="acb10a1p" localSheetId="22">#REF!</definedName>
    <definedName name="acb10a1p" localSheetId="91">#REF!</definedName>
    <definedName name="acb10a1p" localSheetId="92">#REF!</definedName>
    <definedName name="acb10a1p" localSheetId="89">#REF!</definedName>
    <definedName name="acb10a1p" localSheetId="46">#REF!</definedName>
    <definedName name="acb10a1p" localSheetId="42">#REF!</definedName>
    <definedName name="acb10a1p" localSheetId="41">#REF!</definedName>
    <definedName name="acb10a1p" localSheetId="71">#REF!</definedName>
    <definedName name="acb10a1p" localSheetId="67">#REF!</definedName>
    <definedName name="acb10a1p" localSheetId="75">#REF!</definedName>
    <definedName name="acb10a1p" localSheetId="58">#REF!</definedName>
    <definedName name="acb10a1p" localSheetId="63">#REF!</definedName>
    <definedName name="acb10a1p" localSheetId="54">#REF!</definedName>
    <definedName name="acb10a1p" localSheetId="13">#REF!</definedName>
    <definedName name="acb10a1p">#REF!</definedName>
    <definedName name="acb10a3p" localSheetId="38">#REF!</definedName>
    <definedName name="acb10a3p" localSheetId="37">#REF!</definedName>
    <definedName name="acb10a3p" localSheetId="79">#REF!</definedName>
    <definedName name="acb10a3p" localSheetId="33">#REF!</definedName>
    <definedName name="acb10a3p" localSheetId="32">#REF!</definedName>
    <definedName name="acb10a3p" localSheetId="28">#REF!</definedName>
    <definedName name="acb10a3p" localSheetId="27">#REF!</definedName>
    <definedName name="acb10a3p" localSheetId="50">#REF!</definedName>
    <definedName name="acb10a3p" localSheetId="18">#REF!</definedName>
    <definedName name="acb10a3p" localSheetId="17">#REF!</definedName>
    <definedName name="acb10a3p" localSheetId="59">#REF!</definedName>
    <definedName name="acb10a3p" localSheetId="8">#REF!</definedName>
    <definedName name="acb10a3p" localSheetId="23">#REF!</definedName>
    <definedName name="acb10a3p" localSheetId="22">#REF!</definedName>
    <definedName name="acb10a3p" localSheetId="91">#REF!</definedName>
    <definedName name="acb10a3p" localSheetId="92">#REF!</definedName>
    <definedName name="acb10a3p" localSheetId="89">#REF!</definedName>
    <definedName name="acb10a3p" localSheetId="46">#REF!</definedName>
    <definedName name="acb10a3p" localSheetId="42">#REF!</definedName>
    <definedName name="acb10a3p" localSheetId="41">#REF!</definedName>
    <definedName name="acb10a3p" localSheetId="71">#REF!</definedName>
    <definedName name="acb10a3p" localSheetId="67">#REF!</definedName>
    <definedName name="acb10a3p" localSheetId="75">#REF!</definedName>
    <definedName name="acb10a3p" localSheetId="58">#REF!</definedName>
    <definedName name="acb10a3p" localSheetId="63">#REF!</definedName>
    <definedName name="acb10a3p" localSheetId="54">#REF!</definedName>
    <definedName name="acb10a3p" localSheetId="13">#REF!</definedName>
    <definedName name="acb10a3p">#REF!</definedName>
    <definedName name="acb16a1p" localSheetId="38">#REF!</definedName>
    <definedName name="acb16a1p" localSheetId="37">#REF!</definedName>
    <definedName name="acb16a1p" localSheetId="79">#REF!</definedName>
    <definedName name="acb16a1p" localSheetId="33">#REF!</definedName>
    <definedName name="acb16a1p" localSheetId="32">#REF!</definedName>
    <definedName name="acb16a1p" localSheetId="28">#REF!</definedName>
    <definedName name="acb16a1p" localSheetId="27">#REF!</definedName>
    <definedName name="acb16a1p" localSheetId="50">#REF!</definedName>
    <definedName name="acb16a1p" localSheetId="18">#REF!</definedName>
    <definedName name="acb16a1p" localSheetId="17">#REF!</definedName>
    <definedName name="acb16a1p" localSheetId="59">#REF!</definedName>
    <definedName name="acb16a1p" localSheetId="8">#REF!</definedName>
    <definedName name="acb16a1p" localSheetId="23">#REF!</definedName>
    <definedName name="acb16a1p" localSheetId="22">#REF!</definedName>
    <definedName name="acb16a1p" localSheetId="91">#REF!</definedName>
    <definedName name="acb16a1p" localSheetId="92">#REF!</definedName>
    <definedName name="acb16a1p" localSheetId="89">#REF!</definedName>
    <definedName name="acb16a1p" localSheetId="46">#REF!</definedName>
    <definedName name="acb16a1p" localSheetId="42">#REF!</definedName>
    <definedName name="acb16a1p" localSheetId="41">#REF!</definedName>
    <definedName name="acb16a1p" localSheetId="71">#REF!</definedName>
    <definedName name="acb16a1p" localSheetId="67">#REF!</definedName>
    <definedName name="acb16a1p" localSheetId="75">#REF!</definedName>
    <definedName name="acb16a1p" localSheetId="58">#REF!</definedName>
    <definedName name="acb16a1p" localSheetId="63">#REF!</definedName>
    <definedName name="acb16a1p" localSheetId="54">#REF!</definedName>
    <definedName name="acb16a1p" localSheetId="13">#REF!</definedName>
    <definedName name="acb16a1p">#REF!</definedName>
    <definedName name="acb16a3p" localSheetId="38">#REF!</definedName>
    <definedName name="acb16a3p" localSheetId="37">#REF!</definedName>
    <definedName name="acb16a3p" localSheetId="79">#REF!</definedName>
    <definedName name="acb16a3p" localSheetId="33">#REF!</definedName>
    <definedName name="acb16a3p" localSheetId="32">#REF!</definedName>
    <definedName name="acb16a3p" localSheetId="28">#REF!</definedName>
    <definedName name="acb16a3p" localSheetId="27">#REF!</definedName>
    <definedName name="acb16a3p" localSheetId="50">#REF!</definedName>
    <definedName name="acb16a3p" localSheetId="18">#REF!</definedName>
    <definedName name="acb16a3p" localSheetId="17">#REF!</definedName>
    <definedName name="acb16a3p" localSheetId="59">#REF!</definedName>
    <definedName name="acb16a3p" localSheetId="8">#REF!</definedName>
    <definedName name="acb16a3p" localSheetId="23">#REF!</definedName>
    <definedName name="acb16a3p" localSheetId="22">#REF!</definedName>
    <definedName name="acb16a3p" localSheetId="91">#REF!</definedName>
    <definedName name="acb16a3p" localSheetId="92">#REF!</definedName>
    <definedName name="acb16a3p" localSheetId="89">#REF!</definedName>
    <definedName name="acb16a3p" localSheetId="46">#REF!</definedName>
    <definedName name="acb16a3p" localSheetId="42">#REF!</definedName>
    <definedName name="acb16a3p" localSheetId="41">#REF!</definedName>
    <definedName name="acb16a3p" localSheetId="71">#REF!</definedName>
    <definedName name="acb16a3p" localSheetId="67">#REF!</definedName>
    <definedName name="acb16a3p" localSheetId="75">#REF!</definedName>
    <definedName name="acb16a3p" localSheetId="58">#REF!</definedName>
    <definedName name="acb16a3p" localSheetId="63">#REF!</definedName>
    <definedName name="acb16a3p" localSheetId="54">#REF!</definedName>
    <definedName name="acb16a3p" localSheetId="13">#REF!</definedName>
    <definedName name="acb16a3p">#REF!</definedName>
    <definedName name="acb20a1p" localSheetId="38">#REF!</definedName>
    <definedName name="acb20a1p" localSheetId="37">#REF!</definedName>
    <definedName name="acb20a1p" localSheetId="79">#REF!</definedName>
    <definedName name="acb20a1p" localSheetId="33">#REF!</definedName>
    <definedName name="acb20a1p" localSheetId="32">#REF!</definedName>
    <definedName name="acb20a1p" localSheetId="28">#REF!</definedName>
    <definedName name="acb20a1p" localSheetId="27">#REF!</definedName>
    <definedName name="acb20a1p" localSheetId="50">#REF!</definedName>
    <definedName name="acb20a1p" localSheetId="18">#REF!</definedName>
    <definedName name="acb20a1p" localSheetId="17">#REF!</definedName>
    <definedName name="acb20a1p" localSheetId="59">#REF!</definedName>
    <definedName name="acb20a1p" localSheetId="8">#REF!</definedName>
    <definedName name="acb20a1p" localSheetId="23">#REF!</definedName>
    <definedName name="acb20a1p" localSheetId="22">#REF!</definedName>
    <definedName name="acb20a1p" localSheetId="91">#REF!</definedName>
    <definedName name="acb20a1p" localSheetId="92">#REF!</definedName>
    <definedName name="acb20a1p" localSheetId="89">#REF!</definedName>
    <definedName name="acb20a1p" localSheetId="46">#REF!</definedName>
    <definedName name="acb20a1p" localSheetId="42">#REF!</definedName>
    <definedName name="acb20a1p" localSheetId="41">#REF!</definedName>
    <definedName name="acb20a1p" localSheetId="71">#REF!</definedName>
    <definedName name="acb20a1p" localSheetId="67">#REF!</definedName>
    <definedName name="acb20a1p" localSheetId="75">#REF!</definedName>
    <definedName name="acb20a1p" localSheetId="58">#REF!</definedName>
    <definedName name="acb20a1p" localSheetId="63">#REF!</definedName>
    <definedName name="acb20a1p" localSheetId="54">#REF!</definedName>
    <definedName name="acb20a1p" localSheetId="13">#REF!</definedName>
    <definedName name="acb20a1p">#REF!</definedName>
    <definedName name="acb20a3p" localSheetId="38">#REF!</definedName>
    <definedName name="acb20a3p" localSheetId="37">#REF!</definedName>
    <definedName name="acb20a3p" localSheetId="79">#REF!</definedName>
    <definedName name="acb20a3p" localSheetId="33">#REF!</definedName>
    <definedName name="acb20a3p" localSheetId="32">#REF!</definedName>
    <definedName name="acb20a3p" localSheetId="28">#REF!</definedName>
    <definedName name="acb20a3p" localSheetId="27">#REF!</definedName>
    <definedName name="acb20a3p" localSheetId="50">#REF!</definedName>
    <definedName name="acb20a3p" localSheetId="18">#REF!</definedName>
    <definedName name="acb20a3p" localSheetId="17">#REF!</definedName>
    <definedName name="acb20a3p" localSheetId="59">#REF!</definedName>
    <definedName name="acb20a3p" localSheetId="8">#REF!</definedName>
    <definedName name="acb20a3p" localSheetId="23">#REF!</definedName>
    <definedName name="acb20a3p" localSheetId="22">#REF!</definedName>
    <definedName name="acb20a3p" localSheetId="91">#REF!</definedName>
    <definedName name="acb20a3p" localSheetId="92">#REF!</definedName>
    <definedName name="acb20a3p" localSheetId="89">#REF!</definedName>
    <definedName name="acb20a3p" localSheetId="46">#REF!</definedName>
    <definedName name="acb20a3p" localSheetId="42">#REF!</definedName>
    <definedName name="acb20a3p" localSheetId="41">#REF!</definedName>
    <definedName name="acb20a3p" localSheetId="71">#REF!</definedName>
    <definedName name="acb20a3p" localSheetId="67">#REF!</definedName>
    <definedName name="acb20a3p" localSheetId="75">#REF!</definedName>
    <definedName name="acb20a3p" localSheetId="58">#REF!</definedName>
    <definedName name="acb20a3p" localSheetId="63">#REF!</definedName>
    <definedName name="acb20a3p" localSheetId="54">#REF!</definedName>
    <definedName name="acb20a3p" localSheetId="13">#REF!</definedName>
    <definedName name="acb20a3p">#REF!</definedName>
    <definedName name="acb25a1p" localSheetId="38">#REF!</definedName>
    <definedName name="acb25a1p" localSheetId="37">#REF!</definedName>
    <definedName name="acb25a1p" localSheetId="79">#REF!</definedName>
    <definedName name="acb25a1p" localSheetId="33">#REF!</definedName>
    <definedName name="acb25a1p" localSheetId="32">#REF!</definedName>
    <definedName name="acb25a1p" localSheetId="28">#REF!</definedName>
    <definedName name="acb25a1p" localSheetId="27">#REF!</definedName>
    <definedName name="acb25a1p" localSheetId="50">#REF!</definedName>
    <definedName name="acb25a1p" localSheetId="18">#REF!</definedName>
    <definedName name="acb25a1p" localSheetId="17">#REF!</definedName>
    <definedName name="acb25a1p" localSheetId="59">#REF!</definedName>
    <definedName name="acb25a1p" localSheetId="8">#REF!</definedName>
    <definedName name="acb25a1p" localSheetId="23">#REF!</definedName>
    <definedName name="acb25a1p" localSheetId="22">#REF!</definedName>
    <definedName name="acb25a1p" localSheetId="91">#REF!</definedName>
    <definedName name="acb25a1p" localSheetId="92">#REF!</definedName>
    <definedName name="acb25a1p" localSheetId="89">#REF!</definedName>
    <definedName name="acb25a1p" localSheetId="46">#REF!</definedName>
    <definedName name="acb25a1p" localSheetId="42">#REF!</definedName>
    <definedName name="acb25a1p" localSheetId="41">#REF!</definedName>
    <definedName name="acb25a1p" localSheetId="71">#REF!</definedName>
    <definedName name="acb25a1p" localSheetId="67">#REF!</definedName>
    <definedName name="acb25a1p" localSheetId="75">#REF!</definedName>
    <definedName name="acb25a1p" localSheetId="58">#REF!</definedName>
    <definedName name="acb25a1p" localSheetId="63">#REF!</definedName>
    <definedName name="acb25a1p" localSheetId="54">#REF!</definedName>
    <definedName name="acb25a1p" localSheetId="13">#REF!</definedName>
    <definedName name="acb25a1p">#REF!</definedName>
    <definedName name="acb25a3p" localSheetId="38">#REF!</definedName>
    <definedName name="acb25a3p" localSheetId="37">#REF!</definedName>
    <definedName name="acb25a3p" localSheetId="79">#REF!</definedName>
    <definedName name="acb25a3p" localSheetId="33">#REF!</definedName>
    <definedName name="acb25a3p" localSheetId="32">#REF!</definedName>
    <definedName name="acb25a3p" localSheetId="28">#REF!</definedName>
    <definedName name="acb25a3p" localSheetId="27">#REF!</definedName>
    <definedName name="acb25a3p" localSheetId="50">#REF!</definedName>
    <definedName name="acb25a3p" localSheetId="18">#REF!</definedName>
    <definedName name="acb25a3p" localSheetId="17">#REF!</definedName>
    <definedName name="acb25a3p" localSheetId="59">#REF!</definedName>
    <definedName name="acb25a3p" localSheetId="8">#REF!</definedName>
    <definedName name="acb25a3p" localSheetId="23">#REF!</definedName>
    <definedName name="acb25a3p" localSheetId="22">#REF!</definedName>
    <definedName name="acb25a3p" localSheetId="91">#REF!</definedName>
    <definedName name="acb25a3p" localSheetId="92">#REF!</definedName>
    <definedName name="acb25a3p" localSheetId="89">#REF!</definedName>
    <definedName name="acb25a3p" localSheetId="46">#REF!</definedName>
    <definedName name="acb25a3p" localSheetId="42">#REF!</definedName>
    <definedName name="acb25a3p" localSheetId="41">#REF!</definedName>
    <definedName name="acb25a3p" localSheetId="71">#REF!</definedName>
    <definedName name="acb25a3p" localSheetId="67">#REF!</definedName>
    <definedName name="acb25a3p" localSheetId="75">#REF!</definedName>
    <definedName name="acb25a3p" localSheetId="58">#REF!</definedName>
    <definedName name="acb25a3p" localSheetId="63">#REF!</definedName>
    <definedName name="acb25a3p" localSheetId="54">#REF!</definedName>
    <definedName name="acb25a3p" localSheetId="13">#REF!</definedName>
    <definedName name="acb25a3p">#REF!</definedName>
    <definedName name="acb2a1p" localSheetId="38">#REF!</definedName>
    <definedName name="acb2a1p" localSheetId="37">#REF!</definedName>
    <definedName name="acb2a1p" localSheetId="79">#REF!</definedName>
    <definedName name="acb2a1p" localSheetId="33">#REF!</definedName>
    <definedName name="acb2a1p" localSheetId="32">#REF!</definedName>
    <definedName name="acb2a1p" localSheetId="28">#REF!</definedName>
    <definedName name="acb2a1p" localSheetId="27">#REF!</definedName>
    <definedName name="acb2a1p" localSheetId="50">#REF!</definedName>
    <definedName name="acb2a1p" localSheetId="18">#REF!</definedName>
    <definedName name="acb2a1p" localSheetId="17">#REF!</definedName>
    <definedName name="acb2a1p" localSheetId="59">#REF!</definedName>
    <definedName name="acb2a1p" localSheetId="8">#REF!</definedName>
    <definedName name="acb2a1p" localSheetId="23">#REF!</definedName>
    <definedName name="acb2a1p" localSheetId="22">#REF!</definedName>
    <definedName name="acb2a1p" localSheetId="91">#REF!</definedName>
    <definedName name="acb2a1p" localSheetId="92">#REF!</definedName>
    <definedName name="acb2a1p" localSheetId="89">#REF!</definedName>
    <definedName name="acb2a1p" localSheetId="46">#REF!</definedName>
    <definedName name="acb2a1p" localSheetId="42">#REF!</definedName>
    <definedName name="acb2a1p" localSheetId="41">#REF!</definedName>
    <definedName name="acb2a1p" localSheetId="71">#REF!</definedName>
    <definedName name="acb2a1p" localSheetId="67">#REF!</definedName>
    <definedName name="acb2a1p" localSheetId="75">#REF!</definedName>
    <definedName name="acb2a1p" localSheetId="58">#REF!</definedName>
    <definedName name="acb2a1p" localSheetId="63">#REF!</definedName>
    <definedName name="acb2a1p" localSheetId="54">#REF!</definedName>
    <definedName name="acb2a1p" localSheetId="13">#REF!</definedName>
    <definedName name="acb2a1p">#REF!</definedName>
    <definedName name="acb32a1p" localSheetId="38">#REF!</definedName>
    <definedName name="acb32a1p" localSheetId="37">#REF!</definedName>
    <definedName name="acb32a1p" localSheetId="79">#REF!</definedName>
    <definedName name="acb32a1p" localSheetId="33">#REF!</definedName>
    <definedName name="acb32a1p" localSheetId="32">#REF!</definedName>
    <definedName name="acb32a1p" localSheetId="28">#REF!</definedName>
    <definedName name="acb32a1p" localSheetId="27">#REF!</definedName>
    <definedName name="acb32a1p" localSheetId="50">#REF!</definedName>
    <definedName name="acb32a1p" localSheetId="18">#REF!</definedName>
    <definedName name="acb32a1p" localSheetId="17">#REF!</definedName>
    <definedName name="acb32a1p" localSheetId="59">#REF!</definedName>
    <definedName name="acb32a1p" localSheetId="8">#REF!</definedName>
    <definedName name="acb32a1p" localSheetId="23">#REF!</definedName>
    <definedName name="acb32a1p" localSheetId="22">#REF!</definedName>
    <definedName name="acb32a1p" localSheetId="91">#REF!</definedName>
    <definedName name="acb32a1p" localSheetId="92">#REF!</definedName>
    <definedName name="acb32a1p" localSheetId="89">#REF!</definedName>
    <definedName name="acb32a1p" localSheetId="46">#REF!</definedName>
    <definedName name="acb32a1p" localSheetId="42">#REF!</definedName>
    <definedName name="acb32a1p" localSheetId="41">#REF!</definedName>
    <definedName name="acb32a1p" localSheetId="71">#REF!</definedName>
    <definedName name="acb32a1p" localSheetId="67">#REF!</definedName>
    <definedName name="acb32a1p" localSheetId="75">#REF!</definedName>
    <definedName name="acb32a1p" localSheetId="58">#REF!</definedName>
    <definedName name="acb32a1p" localSheetId="63">#REF!</definedName>
    <definedName name="acb32a1p" localSheetId="54">#REF!</definedName>
    <definedName name="acb32a1p" localSheetId="13">#REF!</definedName>
    <definedName name="acb32a1p">#REF!</definedName>
    <definedName name="acb32a3p" localSheetId="38">#REF!</definedName>
    <definedName name="acb32a3p" localSheetId="37">#REF!</definedName>
    <definedName name="acb32a3p" localSheetId="79">#REF!</definedName>
    <definedName name="acb32a3p" localSheetId="33">#REF!</definedName>
    <definedName name="acb32a3p" localSheetId="32">#REF!</definedName>
    <definedName name="acb32a3p" localSheetId="28">#REF!</definedName>
    <definedName name="acb32a3p" localSheetId="27">#REF!</definedName>
    <definedName name="acb32a3p" localSheetId="50">#REF!</definedName>
    <definedName name="acb32a3p" localSheetId="18">#REF!</definedName>
    <definedName name="acb32a3p" localSheetId="17">#REF!</definedName>
    <definedName name="acb32a3p" localSheetId="59">#REF!</definedName>
    <definedName name="acb32a3p" localSheetId="8">#REF!</definedName>
    <definedName name="acb32a3p" localSheetId="23">#REF!</definedName>
    <definedName name="acb32a3p" localSheetId="22">#REF!</definedName>
    <definedName name="acb32a3p" localSheetId="91">#REF!</definedName>
    <definedName name="acb32a3p" localSheetId="92">#REF!</definedName>
    <definedName name="acb32a3p" localSheetId="89">#REF!</definedName>
    <definedName name="acb32a3p" localSheetId="46">#REF!</definedName>
    <definedName name="acb32a3p" localSheetId="42">#REF!</definedName>
    <definedName name="acb32a3p" localSheetId="41">#REF!</definedName>
    <definedName name="acb32a3p" localSheetId="71">#REF!</definedName>
    <definedName name="acb32a3p" localSheetId="67">#REF!</definedName>
    <definedName name="acb32a3p" localSheetId="75">#REF!</definedName>
    <definedName name="acb32a3p" localSheetId="58">#REF!</definedName>
    <definedName name="acb32a3p" localSheetId="63">#REF!</definedName>
    <definedName name="acb32a3p" localSheetId="54">#REF!</definedName>
    <definedName name="acb32a3p" localSheetId="13">#REF!</definedName>
    <definedName name="acb32a3p">#REF!</definedName>
    <definedName name="acb40a1p" localSheetId="38">#REF!</definedName>
    <definedName name="acb40a1p" localSheetId="37">#REF!</definedName>
    <definedName name="acb40a1p" localSheetId="79">#REF!</definedName>
    <definedName name="acb40a1p" localSheetId="33">#REF!</definedName>
    <definedName name="acb40a1p" localSheetId="32">#REF!</definedName>
    <definedName name="acb40a1p" localSheetId="28">#REF!</definedName>
    <definedName name="acb40a1p" localSheetId="27">#REF!</definedName>
    <definedName name="acb40a1p" localSheetId="50">#REF!</definedName>
    <definedName name="acb40a1p" localSheetId="18">#REF!</definedName>
    <definedName name="acb40a1p" localSheetId="17">#REF!</definedName>
    <definedName name="acb40a1p" localSheetId="59">#REF!</definedName>
    <definedName name="acb40a1p" localSheetId="8">#REF!</definedName>
    <definedName name="acb40a1p" localSheetId="23">#REF!</definedName>
    <definedName name="acb40a1p" localSheetId="22">#REF!</definedName>
    <definedName name="acb40a1p" localSheetId="91">#REF!</definedName>
    <definedName name="acb40a1p" localSheetId="92">#REF!</definedName>
    <definedName name="acb40a1p" localSheetId="89">#REF!</definedName>
    <definedName name="acb40a1p" localSheetId="46">#REF!</definedName>
    <definedName name="acb40a1p" localSheetId="42">#REF!</definedName>
    <definedName name="acb40a1p" localSheetId="41">#REF!</definedName>
    <definedName name="acb40a1p" localSheetId="71">#REF!</definedName>
    <definedName name="acb40a1p" localSheetId="67">#REF!</definedName>
    <definedName name="acb40a1p" localSheetId="75">#REF!</definedName>
    <definedName name="acb40a1p" localSheetId="58">#REF!</definedName>
    <definedName name="acb40a1p" localSheetId="63">#REF!</definedName>
    <definedName name="acb40a1p" localSheetId="54">#REF!</definedName>
    <definedName name="acb40a1p" localSheetId="13">#REF!</definedName>
    <definedName name="acb40a1p">#REF!</definedName>
    <definedName name="acb40a3p" localSheetId="38">#REF!</definedName>
    <definedName name="acb40a3p" localSheetId="37">#REF!</definedName>
    <definedName name="acb40a3p" localSheetId="79">#REF!</definedName>
    <definedName name="acb40a3p" localSheetId="33">#REF!</definedName>
    <definedName name="acb40a3p" localSheetId="32">#REF!</definedName>
    <definedName name="acb40a3p" localSheetId="28">#REF!</definedName>
    <definedName name="acb40a3p" localSheetId="27">#REF!</definedName>
    <definedName name="acb40a3p" localSheetId="50">#REF!</definedName>
    <definedName name="acb40a3p" localSheetId="18">#REF!</definedName>
    <definedName name="acb40a3p" localSheetId="17">#REF!</definedName>
    <definedName name="acb40a3p" localSheetId="59">#REF!</definedName>
    <definedName name="acb40a3p" localSheetId="8">#REF!</definedName>
    <definedName name="acb40a3p" localSheetId="23">#REF!</definedName>
    <definedName name="acb40a3p" localSheetId="22">#REF!</definedName>
    <definedName name="acb40a3p" localSheetId="91">#REF!</definedName>
    <definedName name="acb40a3p" localSheetId="92">#REF!</definedName>
    <definedName name="acb40a3p" localSheetId="89">#REF!</definedName>
    <definedName name="acb40a3p" localSheetId="46">#REF!</definedName>
    <definedName name="acb40a3p" localSheetId="42">#REF!</definedName>
    <definedName name="acb40a3p" localSheetId="41">#REF!</definedName>
    <definedName name="acb40a3p" localSheetId="71">#REF!</definedName>
    <definedName name="acb40a3p" localSheetId="67">#REF!</definedName>
    <definedName name="acb40a3p" localSheetId="75">#REF!</definedName>
    <definedName name="acb40a3p" localSheetId="58">#REF!</definedName>
    <definedName name="acb40a3p" localSheetId="63">#REF!</definedName>
    <definedName name="acb40a3p" localSheetId="54">#REF!</definedName>
    <definedName name="acb40a3p" localSheetId="13">#REF!</definedName>
    <definedName name="acb40a3p">#REF!</definedName>
    <definedName name="acb50a1p" localSheetId="38">#REF!</definedName>
    <definedName name="acb50a1p" localSheetId="37">#REF!</definedName>
    <definedName name="acb50a1p" localSheetId="79">#REF!</definedName>
    <definedName name="acb50a1p" localSheetId="33">#REF!</definedName>
    <definedName name="acb50a1p" localSheetId="32">#REF!</definedName>
    <definedName name="acb50a1p" localSheetId="28">#REF!</definedName>
    <definedName name="acb50a1p" localSheetId="27">#REF!</definedName>
    <definedName name="acb50a1p" localSheetId="50">#REF!</definedName>
    <definedName name="acb50a1p" localSheetId="18">#REF!</definedName>
    <definedName name="acb50a1p" localSheetId="17">#REF!</definedName>
    <definedName name="acb50a1p" localSheetId="59">#REF!</definedName>
    <definedName name="acb50a1p" localSheetId="8">#REF!</definedName>
    <definedName name="acb50a1p" localSheetId="23">#REF!</definedName>
    <definedName name="acb50a1p" localSheetId="22">#REF!</definedName>
    <definedName name="acb50a1p" localSheetId="91">#REF!</definedName>
    <definedName name="acb50a1p" localSheetId="92">#REF!</definedName>
    <definedName name="acb50a1p" localSheetId="89">#REF!</definedName>
    <definedName name="acb50a1p" localSheetId="46">#REF!</definedName>
    <definedName name="acb50a1p" localSheetId="42">#REF!</definedName>
    <definedName name="acb50a1p" localSheetId="41">#REF!</definedName>
    <definedName name="acb50a1p" localSheetId="71">#REF!</definedName>
    <definedName name="acb50a1p" localSheetId="67">#REF!</definedName>
    <definedName name="acb50a1p" localSheetId="75">#REF!</definedName>
    <definedName name="acb50a1p" localSheetId="58">#REF!</definedName>
    <definedName name="acb50a1p" localSheetId="63">#REF!</definedName>
    <definedName name="acb50a1p" localSheetId="54">#REF!</definedName>
    <definedName name="acb50a1p" localSheetId="13">#REF!</definedName>
    <definedName name="acb50a1p">#REF!</definedName>
    <definedName name="acb50a3p" localSheetId="38">#REF!</definedName>
    <definedName name="acb50a3p" localSheetId="37">#REF!</definedName>
    <definedName name="acb50a3p" localSheetId="79">#REF!</definedName>
    <definedName name="acb50a3p" localSheetId="33">#REF!</definedName>
    <definedName name="acb50a3p" localSheetId="32">#REF!</definedName>
    <definedName name="acb50a3p" localSheetId="28">#REF!</definedName>
    <definedName name="acb50a3p" localSheetId="27">#REF!</definedName>
    <definedName name="acb50a3p" localSheetId="50">#REF!</definedName>
    <definedName name="acb50a3p" localSheetId="18">#REF!</definedName>
    <definedName name="acb50a3p" localSheetId="17">#REF!</definedName>
    <definedName name="acb50a3p" localSheetId="59">#REF!</definedName>
    <definedName name="acb50a3p" localSheetId="8">#REF!</definedName>
    <definedName name="acb50a3p" localSheetId="23">#REF!</definedName>
    <definedName name="acb50a3p" localSheetId="22">#REF!</definedName>
    <definedName name="acb50a3p" localSheetId="91">#REF!</definedName>
    <definedName name="acb50a3p" localSheetId="92">#REF!</definedName>
    <definedName name="acb50a3p" localSheetId="89">#REF!</definedName>
    <definedName name="acb50a3p" localSheetId="46">#REF!</definedName>
    <definedName name="acb50a3p" localSheetId="42">#REF!</definedName>
    <definedName name="acb50a3p" localSheetId="41">#REF!</definedName>
    <definedName name="acb50a3p" localSheetId="71">#REF!</definedName>
    <definedName name="acb50a3p" localSheetId="67">#REF!</definedName>
    <definedName name="acb50a3p" localSheetId="75">#REF!</definedName>
    <definedName name="acb50a3p" localSheetId="58">#REF!</definedName>
    <definedName name="acb50a3p" localSheetId="63">#REF!</definedName>
    <definedName name="acb50a3p" localSheetId="54">#REF!</definedName>
    <definedName name="acb50a3p" localSheetId="13">#REF!</definedName>
    <definedName name="acb50a3p">#REF!</definedName>
    <definedName name="acb63a1p" localSheetId="38">#REF!</definedName>
    <definedName name="acb63a1p" localSheetId="37">#REF!</definedName>
    <definedName name="acb63a1p" localSheetId="79">#REF!</definedName>
    <definedName name="acb63a1p" localSheetId="33">#REF!</definedName>
    <definedName name="acb63a1p" localSheetId="32">#REF!</definedName>
    <definedName name="acb63a1p" localSheetId="28">#REF!</definedName>
    <definedName name="acb63a1p" localSheetId="27">#REF!</definedName>
    <definedName name="acb63a1p" localSheetId="50">#REF!</definedName>
    <definedName name="acb63a1p" localSheetId="18">#REF!</definedName>
    <definedName name="acb63a1p" localSheetId="17">#REF!</definedName>
    <definedName name="acb63a1p" localSheetId="59">#REF!</definedName>
    <definedName name="acb63a1p" localSheetId="8">#REF!</definedName>
    <definedName name="acb63a1p" localSheetId="23">#REF!</definedName>
    <definedName name="acb63a1p" localSheetId="22">#REF!</definedName>
    <definedName name="acb63a1p" localSheetId="91">#REF!</definedName>
    <definedName name="acb63a1p" localSheetId="92">#REF!</definedName>
    <definedName name="acb63a1p" localSheetId="89">#REF!</definedName>
    <definedName name="acb63a1p" localSheetId="46">#REF!</definedName>
    <definedName name="acb63a1p" localSheetId="42">#REF!</definedName>
    <definedName name="acb63a1p" localSheetId="41">#REF!</definedName>
    <definedName name="acb63a1p" localSheetId="71">#REF!</definedName>
    <definedName name="acb63a1p" localSheetId="67">#REF!</definedName>
    <definedName name="acb63a1p" localSheetId="75">#REF!</definedName>
    <definedName name="acb63a1p" localSheetId="58">#REF!</definedName>
    <definedName name="acb63a1p" localSheetId="63">#REF!</definedName>
    <definedName name="acb63a1p" localSheetId="54">#REF!</definedName>
    <definedName name="acb63a1p" localSheetId="13">#REF!</definedName>
    <definedName name="acb63a1p">#REF!</definedName>
    <definedName name="acb63a3p" localSheetId="38">#REF!</definedName>
    <definedName name="acb63a3p" localSheetId="37">#REF!</definedName>
    <definedName name="acb63a3p" localSheetId="79">#REF!</definedName>
    <definedName name="acb63a3p" localSheetId="33">#REF!</definedName>
    <definedName name="acb63a3p" localSheetId="32">#REF!</definedName>
    <definedName name="acb63a3p" localSheetId="28">#REF!</definedName>
    <definedName name="acb63a3p" localSheetId="27">#REF!</definedName>
    <definedName name="acb63a3p" localSheetId="50">#REF!</definedName>
    <definedName name="acb63a3p" localSheetId="18">#REF!</definedName>
    <definedName name="acb63a3p" localSheetId="17">#REF!</definedName>
    <definedName name="acb63a3p" localSheetId="59">#REF!</definedName>
    <definedName name="acb63a3p" localSheetId="8">#REF!</definedName>
    <definedName name="acb63a3p" localSheetId="23">#REF!</definedName>
    <definedName name="acb63a3p" localSheetId="22">#REF!</definedName>
    <definedName name="acb63a3p" localSheetId="91">#REF!</definedName>
    <definedName name="acb63a3p" localSheetId="92">#REF!</definedName>
    <definedName name="acb63a3p" localSheetId="89">#REF!</definedName>
    <definedName name="acb63a3p" localSheetId="46">#REF!</definedName>
    <definedName name="acb63a3p" localSheetId="42">#REF!</definedName>
    <definedName name="acb63a3p" localSheetId="41">#REF!</definedName>
    <definedName name="acb63a3p" localSheetId="71">#REF!</definedName>
    <definedName name="acb63a3p" localSheetId="67">#REF!</definedName>
    <definedName name="acb63a3p" localSheetId="75">#REF!</definedName>
    <definedName name="acb63a3p" localSheetId="58">#REF!</definedName>
    <definedName name="acb63a3p" localSheetId="63">#REF!</definedName>
    <definedName name="acb63a3p" localSheetId="54">#REF!</definedName>
    <definedName name="acb63a3p" localSheetId="13">#REF!</definedName>
    <definedName name="acb63a3p">#REF!</definedName>
    <definedName name="acb6a1p" localSheetId="38">#REF!</definedName>
    <definedName name="acb6a1p" localSheetId="37">#REF!</definedName>
    <definedName name="acb6a1p" localSheetId="79">#REF!</definedName>
    <definedName name="acb6a1p" localSheetId="33">#REF!</definedName>
    <definedName name="acb6a1p" localSheetId="32">#REF!</definedName>
    <definedName name="acb6a1p" localSheetId="28">#REF!</definedName>
    <definedName name="acb6a1p" localSheetId="27">#REF!</definedName>
    <definedName name="acb6a1p" localSheetId="50">#REF!</definedName>
    <definedName name="acb6a1p" localSheetId="18">#REF!</definedName>
    <definedName name="acb6a1p" localSheetId="17">#REF!</definedName>
    <definedName name="acb6a1p" localSheetId="59">#REF!</definedName>
    <definedName name="acb6a1p" localSheetId="8">#REF!</definedName>
    <definedName name="acb6a1p" localSheetId="23">#REF!</definedName>
    <definedName name="acb6a1p" localSheetId="22">#REF!</definedName>
    <definedName name="acb6a1p" localSheetId="91">#REF!</definedName>
    <definedName name="acb6a1p" localSheetId="92">#REF!</definedName>
    <definedName name="acb6a1p" localSheetId="89">#REF!</definedName>
    <definedName name="acb6a1p" localSheetId="46">#REF!</definedName>
    <definedName name="acb6a1p" localSheetId="42">#REF!</definedName>
    <definedName name="acb6a1p" localSheetId="41">#REF!</definedName>
    <definedName name="acb6a1p" localSheetId="71">#REF!</definedName>
    <definedName name="acb6a1p" localSheetId="67">#REF!</definedName>
    <definedName name="acb6a1p" localSheetId="75">#REF!</definedName>
    <definedName name="acb6a1p" localSheetId="58">#REF!</definedName>
    <definedName name="acb6a1p" localSheetId="63">#REF!</definedName>
    <definedName name="acb6a1p" localSheetId="54">#REF!</definedName>
    <definedName name="acb6a1p" localSheetId="13">#REF!</definedName>
    <definedName name="acb6a1p">#REF!</definedName>
    <definedName name="acb6a3p" localSheetId="38">#REF!</definedName>
    <definedName name="acb6a3p" localSheetId="37">#REF!</definedName>
    <definedName name="acb6a3p" localSheetId="79">#REF!</definedName>
    <definedName name="acb6a3p" localSheetId="33">#REF!</definedName>
    <definedName name="acb6a3p" localSheetId="32">#REF!</definedName>
    <definedName name="acb6a3p" localSheetId="28">#REF!</definedName>
    <definedName name="acb6a3p" localSheetId="27">#REF!</definedName>
    <definedName name="acb6a3p" localSheetId="50">#REF!</definedName>
    <definedName name="acb6a3p" localSheetId="18">#REF!</definedName>
    <definedName name="acb6a3p" localSheetId="17">#REF!</definedName>
    <definedName name="acb6a3p" localSheetId="59">#REF!</definedName>
    <definedName name="acb6a3p" localSheetId="8">#REF!</definedName>
    <definedName name="acb6a3p" localSheetId="23">#REF!</definedName>
    <definedName name="acb6a3p" localSheetId="22">#REF!</definedName>
    <definedName name="acb6a3p" localSheetId="91">#REF!</definedName>
    <definedName name="acb6a3p" localSheetId="92">#REF!</definedName>
    <definedName name="acb6a3p" localSheetId="89">#REF!</definedName>
    <definedName name="acb6a3p" localSheetId="46">#REF!</definedName>
    <definedName name="acb6a3p" localSheetId="42">#REF!</definedName>
    <definedName name="acb6a3p" localSheetId="41">#REF!</definedName>
    <definedName name="acb6a3p" localSheetId="71">#REF!</definedName>
    <definedName name="acb6a3p" localSheetId="67">#REF!</definedName>
    <definedName name="acb6a3p" localSheetId="75">#REF!</definedName>
    <definedName name="acb6a3p" localSheetId="58">#REF!</definedName>
    <definedName name="acb6a3p" localSheetId="63">#REF!</definedName>
    <definedName name="acb6a3p" localSheetId="54">#REF!</definedName>
    <definedName name="acb6a3p" localSheetId="13">#REF!</definedName>
    <definedName name="acb6a3p">#REF!</definedName>
    <definedName name="airterminal1" localSheetId="38">#REF!</definedName>
    <definedName name="airterminal1" localSheetId="37">#REF!</definedName>
    <definedName name="airterminal1" localSheetId="79">#REF!</definedName>
    <definedName name="airterminal1" localSheetId="33">#REF!</definedName>
    <definedName name="airterminal1" localSheetId="32">#REF!</definedName>
    <definedName name="airterminal1" localSheetId="28">#REF!</definedName>
    <definedName name="airterminal1" localSheetId="27">#REF!</definedName>
    <definedName name="airterminal1" localSheetId="50">#REF!</definedName>
    <definedName name="airterminal1" localSheetId="18">#REF!</definedName>
    <definedName name="airterminal1" localSheetId="17">#REF!</definedName>
    <definedName name="airterminal1" localSheetId="59">#REF!</definedName>
    <definedName name="airterminal1" localSheetId="8">#REF!</definedName>
    <definedName name="airterminal1" localSheetId="23">#REF!</definedName>
    <definedName name="airterminal1" localSheetId="22">#REF!</definedName>
    <definedName name="airterminal1" localSheetId="91">#REF!</definedName>
    <definedName name="airterminal1" localSheetId="92">#REF!</definedName>
    <definedName name="airterminal1" localSheetId="89">#REF!</definedName>
    <definedName name="airterminal1" localSheetId="46">#REF!</definedName>
    <definedName name="airterminal1" localSheetId="42">#REF!</definedName>
    <definedName name="airterminal1" localSheetId="41">#REF!</definedName>
    <definedName name="airterminal1" localSheetId="71">#REF!</definedName>
    <definedName name="airterminal1" localSheetId="67">#REF!</definedName>
    <definedName name="airterminal1" localSheetId="75">#REF!</definedName>
    <definedName name="airterminal1" localSheetId="58">#REF!</definedName>
    <definedName name="airterminal1" localSheetId="63">#REF!</definedName>
    <definedName name="airterminal1" localSheetId="54">#REF!</definedName>
    <definedName name="airterminal1" localSheetId="13">#REF!</definedName>
    <definedName name="airterminal1">#REF!</definedName>
    <definedName name="An" localSheetId="38">#REF!</definedName>
    <definedName name="An" localSheetId="37">#REF!</definedName>
    <definedName name="An" localSheetId="79">#REF!</definedName>
    <definedName name="An" localSheetId="33">#REF!</definedName>
    <definedName name="An" localSheetId="32">#REF!</definedName>
    <definedName name="An" localSheetId="28">#REF!</definedName>
    <definedName name="An" localSheetId="27">#REF!</definedName>
    <definedName name="An" localSheetId="50">#REF!</definedName>
    <definedName name="An" localSheetId="18">#REF!</definedName>
    <definedName name="An" localSheetId="17">#REF!</definedName>
    <definedName name="An" localSheetId="59">#REF!</definedName>
    <definedName name="An" localSheetId="8">#REF!</definedName>
    <definedName name="An" localSheetId="23">#REF!</definedName>
    <definedName name="An" localSheetId="22">#REF!</definedName>
    <definedName name="An" localSheetId="91">#REF!</definedName>
    <definedName name="An" localSheetId="92">#REF!</definedName>
    <definedName name="An" localSheetId="89">#REF!</definedName>
    <definedName name="An" localSheetId="46">#REF!</definedName>
    <definedName name="An" localSheetId="42">#REF!</definedName>
    <definedName name="An" localSheetId="41">#REF!</definedName>
    <definedName name="An" localSheetId="71">#REF!</definedName>
    <definedName name="An" localSheetId="67">#REF!</definedName>
    <definedName name="An" localSheetId="75">#REF!</definedName>
    <definedName name="An" localSheetId="58">#REF!</definedName>
    <definedName name="An" localSheetId="63">#REF!</definedName>
    <definedName name="An" localSheetId="54">#REF!</definedName>
    <definedName name="An" localSheetId="13">#REF!</definedName>
    <definedName name="An">#REF!</definedName>
    <definedName name="analyses" localSheetId="38">#REF!</definedName>
    <definedName name="analyses" localSheetId="37">#REF!</definedName>
    <definedName name="analyses" localSheetId="79">#REF!</definedName>
    <definedName name="analyses" localSheetId="33">#REF!</definedName>
    <definedName name="analyses" localSheetId="32">#REF!</definedName>
    <definedName name="analyses" localSheetId="28">#REF!</definedName>
    <definedName name="analyses" localSheetId="27">#REF!</definedName>
    <definedName name="analyses" localSheetId="50">#REF!</definedName>
    <definedName name="analyses" localSheetId="18">#REF!</definedName>
    <definedName name="analyses" localSheetId="17">#REF!</definedName>
    <definedName name="analyses" localSheetId="59">#REF!</definedName>
    <definedName name="analyses" localSheetId="8">#REF!</definedName>
    <definedName name="analyses" localSheetId="23">#REF!</definedName>
    <definedName name="analyses" localSheetId="22">#REF!</definedName>
    <definedName name="analyses" localSheetId="91">#REF!</definedName>
    <definedName name="analyses" localSheetId="92">#REF!</definedName>
    <definedName name="analyses" localSheetId="89">#REF!</definedName>
    <definedName name="analyses" localSheetId="46">#REF!</definedName>
    <definedName name="analyses" localSheetId="42">#REF!</definedName>
    <definedName name="analyses" localSheetId="41">#REF!</definedName>
    <definedName name="analyses" localSheetId="71">#REF!</definedName>
    <definedName name="analyses" localSheetId="67">#REF!</definedName>
    <definedName name="analyses" localSheetId="75">#REF!</definedName>
    <definedName name="analyses" localSheetId="58">#REF!</definedName>
    <definedName name="analyses" localSheetId="63">#REF!</definedName>
    <definedName name="analyses" localSheetId="54">#REF!</definedName>
    <definedName name="analyses" localSheetId="13">#REF!</definedName>
    <definedName name="analyses">#REF!</definedName>
    <definedName name="Angle_iron_50x50x100x0.005" localSheetId="38">'[1]Break Down  '!#REF!</definedName>
    <definedName name="Angle_iron_50x50x100x0.005" localSheetId="34">'[2]Break Down  '!#REF!</definedName>
    <definedName name="Angle_iron_50x50x100x0.005" localSheetId="37">'[2]Break Down  '!#REF!</definedName>
    <definedName name="Angle_iron_50x50x100x0.005" localSheetId="79">'[2]Break Down  '!#REF!</definedName>
    <definedName name="Angle_iron_50x50x100x0.005" localSheetId="33">'[1]Break Down  '!#REF!</definedName>
    <definedName name="Angle_iron_50x50x100x0.005" localSheetId="29">'[2]Break Down  '!#REF!</definedName>
    <definedName name="Angle_iron_50x50x100x0.005" localSheetId="32">'[2]Break Down  '!#REF!</definedName>
    <definedName name="Angle_iron_50x50x100x0.005" localSheetId="28">'[1]Break Down  '!#REF!</definedName>
    <definedName name="Angle_iron_50x50x100x0.005" localSheetId="24">'[2]Break Down  '!#REF!</definedName>
    <definedName name="Angle_iron_50x50x100x0.005" localSheetId="27">'[2]Break Down  '!#REF!</definedName>
    <definedName name="Angle_iron_50x50x100x0.005" localSheetId="50">'[2]Break Down  '!#REF!</definedName>
    <definedName name="Angle_iron_50x50x100x0.005" localSheetId="18">'[1]Break Down  '!#REF!</definedName>
    <definedName name="Angle_iron_50x50x100x0.005" localSheetId="17">'[2]Break Down  '!#REF!</definedName>
    <definedName name="Angle_iron_50x50x100x0.005" localSheetId="59">'[1]Break Down  '!#REF!</definedName>
    <definedName name="Angle_iron_50x50x100x0.005" localSheetId="8">'[1]Break Down  '!#REF!</definedName>
    <definedName name="Angle_iron_50x50x100x0.005" localSheetId="23">'[1]Break Down  '!#REF!</definedName>
    <definedName name="Angle_iron_50x50x100x0.005" localSheetId="19">'[2]Break Down  '!#REF!</definedName>
    <definedName name="Angle_iron_50x50x100x0.005" localSheetId="22">'[2]Break Down  '!#REF!</definedName>
    <definedName name="Angle_iron_50x50x100x0.005" localSheetId="80">'[2]Break Down  '!#REF!</definedName>
    <definedName name="Angle_iron_50x50x100x0.005" localSheetId="83">'[2]Break Down  '!#REF!</definedName>
    <definedName name="Angle_iron_50x50x100x0.005" localSheetId="91">'[2]Break Down  '!#REF!</definedName>
    <definedName name="Angle_iron_50x50x100x0.005" localSheetId="92">'[2]Break Down  '!#REF!</definedName>
    <definedName name="Angle_iron_50x50x100x0.005" localSheetId="89">'[2]Break Down  '!#REF!</definedName>
    <definedName name="Angle_iron_50x50x100x0.005" localSheetId="46">'[2]Break Down  '!#REF!</definedName>
    <definedName name="Angle_iron_50x50x100x0.005" localSheetId="42">'[1]Break Down  '!#REF!</definedName>
    <definedName name="Angle_iron_50x50x100x0.005" localSheetId="41">'[2]Break Down  '!#REF!</definedName>
    <definedName name="Angle_iron_50x50x100x0.005" localSheetId="60">'[2]Break Down  '!#REF!</definedName>
    <definedName name="Angle_iron_50x50x100x0.005" localSheetId="71">'[2]Break Down  '!#REF!</definedName>
    <definedName name="Angle_iron_50x50x100x0.005" localSheetId="67">'[2]Break Down  '!#REF!</definedName>
    <definedName name="Angle_iron_50x50x100x0.005" localSheetId="75">'[2]Break Down  '!#REF!</definedName>
    <definedName name="Angle_iron_50x50x100x0.005" localSheetId="58">'[2]Break Down  '!#REF!</definedName>
    <definedName name="Angle_iron_50x50x100x0.005" localSheetId="63">'[2]Break Down  '!#REF!</definedName>
    <definedName name="Angle_iron_50x50x100x0.005" localSheetId="54">'[2]Break Down  '!#REF!</definedName>
    <definedName name="Angle_iron_50x50x100x0.005" localSheetId="13">'[2]Break Down  '!#REF!</definedName>
    <definedName name="Angle_iron_50x50x100x0.005">'[2]Break Down  '!#REF!</definedName>
    <definedName name="bell" localSheetId="38">#REF!</definedName>
    <definedName name="bell" localSheetId="37">#REF!</definedName>
    <definedName name="bell" localSheetId="79">#REF!</definedName>
    <definedName name="bell" localSheetId="33">#REF!</definedName>
    <definedName name="bell" localSheetId="32">#REF!</definedName>
    <definedName name="bell" localSheetId="28">#REF!</definedName>
    <definedName name="bell" localSheetId="27">#REF!</definedName>
    <definedName name="bell" localSheetId="50">#REF!</definedName>
    <definedName name="bell" localSheetId="18">#REF!</definedName>
    <definedName name="bell" localSheetId="17">#REF!</definedName>
    <definedName name="bell" localSheetId="59">#REF!</definedName>
    <definedName name="bell" localSheetId="8">#REF!</definedName>
    <definedName name="bell" localSheetId="23">#REF!</definedName>
    <definedName name="bell" localSheetId="22">#REF!</definedName>
    <definedName name="bell" localSheetId="91">#REF!</definedName>
    <definedName name="bell" localSheetId="92">#REF!</definedName>
    <definedName name="bell" localSheetId="89">#REF!</definedName>
    <definedName name="bell" localSheetId="46">#REF!</definedName>
    <definedName name="bell" localSheetId="42">#REF!</definedName>
    <definedName name="bell" localSheetId="41">#REF!</definedName>
    <definedName name="bell" localSheetId="71">#REF!</definedName>
    <definedName name="bell" localSheetId="67">#REF!</definedName>
    <definedName name="bell" localSheetId="75">#REF!</definedName>
    <definedName name="bell" localSheetId="58">#REF!</definedName>
    <definedName name="bell" localSheetId="63">#REF!</definedName>
    <definedName name="bell" localSheetId="54">#REF!</definedName>
    <definedName name="bell" localSheetId="13">#REF!</definedName>
    <definedName name="bell">#REF!</definedName>
    <definedName name="bellcallpoint" localSheetId="38">#REF!</definedName>
    <definedName name="bellcallpoint" localSheetId="37">#REF!</definedName>
    <definedName name="bellcallpoint" localSheetId="79">#REF!</definedName>
    <definedName name="bellcallpoint" localSheetId="33">#REF!</definedName>
    <definedName name="bellcallpoint" localSheetId="32">#REF!</definedName>
    <definedName name="bellcallpoint" localSheetId="28">#REF!</definedName>
    <definedName name="bellcallpoint" localSheetId="27">#REF!</definedName>
    <definedName name="bellcallpoint" localSheetId="50">#REF!</definedName>
    <definedName name="bellcallpoint" localSheetId="18">#REF!</definedName>
    <definedName name="bellcallpoint" localSheetId="17">#REF!</definedName>
    <definedName name="bellcallpoint" localSheetId="59">#REF!</definedName>
    <definedName name="bellcallpoint" localSheetId="8">#REF!</definedName>
    <definedName name="bellcallpoint" localSheetId="23">#REF!</definedName>
    <definedName name="bellcallpoint" localSheetId="22">#REF!</definedName>
    <definedName name="bellcallpoint" localSheetId="91">#REF!</definedName>
    <definedName name="bellcallpoint" localSheetId="92">#REF!</definedName>
    <definedName name="bellcallpoint" localSheetId="89">#REF!</definedName>
    <definedName name="bellcallpoint" localSheetId="46">#REF!</definedName>
    <definedName name="bellcallpoint" localSheetId="42">#REF!</definedName>
    <definedName name="bellcallpoint" localSheetId="41">#REF!</definedName>
    <definedName name="bellcallpoint" localSheetId="71">#REF!</definedName>
    <definedName name="bellcallpoint" localSheetId="67">#REF!</definedName>
    <definedName name="bellcallpoint" localSheetId="75">#REF!</definedName>
    <definedName name="bellcallpoint" localSheetId="58">#REF!</definedName>
    <definedName name="bellcallpoint" localSheetId="63">#REF!</definedName>
    <definedName name="bellcallpoint" localSheetId="54">#REF!</definedName>
    <definedName name="bellcallpoint" localSheetId="13">#REF!</definedName>
    <definedName name="bellcallpoint">#REF!</definedName>
    <definedName name="belltransformer" localSheetId="38">#REF!</definedName>
    <definedName name="belltransformer" localSheetId="37">#REF!</definedName>
    <definedName name="belltransformer" localSheetId="79">#REF!</definedName>
    <definedName name="belltransformer" localSheetId="33">#REF!</definedName>
    <definedName name="belltransformer" localSheetId="32">#REF!</definedName>
    <definedName name="belltransformer" localSheetId="28">#REF!</definedName>
    <definedName name="belltransformer" localSheetId="27">#REF!</definedName>
    <definedName name="belltransformer" localSheetId="50">#REF!</definedName>
    <definedName name="belltransformer" localSheetId="18">#REF!</definedName>
    <definedName name="belltransformer" localSheetId="17">#REF!</definedName>
    <definedName name="belltransformer" localSheetId="59">#REF!</definedName>
    <definedName name="belltransformer" localSheetId="8">#REF!</definedName>
    <definedName name="belltransformer" localSheetId="23">#REF!</definedName>
    <definedName name="belltransformer" localSheetId="22">#REF!</definedName>
    <definedName name="belltransformer" localSheetId="91">#REF!</definedName>
    <definedName name="belltransformer" localSheetId="92">#REF!</definedName>
    <definedName name="belltransformer" localSheetId="89">#REF!</definedName>
    <definedName name="belltransformer" localSheetId="46">#REF!</definedName>
    <definedName name="belltransformer" localSheetId="42">#REF!</definedName>
    <definedName name="belltransformer" localSheetId="41">#REF!</definedName>
    <definedName name="belltransformer" localSheetId="71">#REF!</definedName>
    <definedName name="belltransformer" localSheetId="67">#REF!</definedName>
    <definedName name="belltransformer" localSheetId="75">#REF!</definedName>
    <definedName name="belltransformer" localSheetId="58">#REF!</definedName>
    <definedName name="belltransformer" localSheetId="63">#REF!</definedName>
    <definedName name="belltransformer" localSheetId="54">#REF!</definedName>
    <definedName name="belltransformer" localSheetId="13">#REF!</definedName>
    <definedName name="belltransformer">#REF!</definedName>
    <definedName name="bill" localSheetId="38">#REF!</definedName>
    <definedName name="bill" localSheetId="37">#REF!</definedName>
    <definedName name="bill" localSheetId="79">#REF!</definedName>
    <definedName name="bill" localSheetId="33">#REF!</definedName>
    <definedName name="bill" localSheetId="32">#REF!</definedName>
    <definedName name="bill" localSheetId="28">#REF!</definedName>
    <definedName name="bill" localSheetId="27">#REF!</definedName>
    <definedName name="bill" localSheetId="50">#REF!</definedName>
    <definedName name="bill" localSheetId="18">#REF!</definedName>
    <definedName name="bill" localSheetId="17">#REF!</definedName>
    <definedName name="bill" localSheetId="59">#REF!</definedName>
    <definedName name="bill" localSheetId="8">#REF!</definedName>
    <definedName name="bill" localSheetId="23">#REF!</definedName>
    <definedName name="bill" localSheetId="22">#REF!</definedName>
    <definedName name="bill" localSheetId="91">#REF!</definedName>
    <definedName name="bill" localSheetId="92">#REF!</definedName>
    <definedName name="bill" localSheetId="89">#REF!</definedName>
    <definedName name="bill" localSheetId="46">#REF!</definedName>
    <definedName name="bill" localSheetId="42">#REF!</definedName>
    <definedName name="bill" localSheetId="41">#REF!</definedName>
    <definedName name="bill" localSheetId="71">#REF!</definedName>
    <definedName name="bill" localSheetId="67">#REF!</definedName>
    <definedName name="bill" localSheetId="75">#REF!</definedName>
    <definedName name="bill" localSheetId="58">#REF!</definedName>
    <definedName name="bill" localSheetId="63">#REF!</definedName>
    <definedName name="bill" localSheetId="54">#REF!</definedName>
    <definedName name="bill" localSheetId="13">#REF!</definedName>
    <definedName name="bill">#REF!</definedName>
    <definedName name="boq" localSheetId="38">#REF!</definedName>
    <definedName name="boq" localSheetId="37">#REF!</definedName>
    <definedName name="boq" localSheetId="79">#REF!</definedName>
    <definedName name="boq" localSheetId="33">#REF!</definedName>
    <definedName name="boq" localSheetId="32">#REF!</definedName>
    <definedName name="boq" localSheetId="28">#REF!</definedName>
    <definedName name="boq" localSheetId="27">#REF!</definedName>
    <definedName name="boq" localSheetId="50">#REF!</definedName>
    <definedName name="boq" localSheetId="18">#REF!</definedName>
    <definedName name="boq" localSheetId="17">#REF!</definedName>
    <definedName name="boq" localSheetId="59">#REF!</definedName>
    <definedName name="boq" localSheetId="8">#REF!</definedName>
    <definedName name="boq" localSheetId="23">#REF!</definedName>
    <definedName name="boq" localSheetId="22">#REF!</definedName>
    <definedName name="boq" localSheetId="91">#REF!</definedName>
    <definedName name="boq" localSheetId="92">#REF!</definedName>
    <definedName name="boq" localSheetId="89">#REF!</definedName>
    <definedName name="boq" localSheetId="46">#REF!</definedName>
    <definedName name="boq" localSheetId="42">#REF!</definedName>
    <definedName name="boq" localSheetId="41">#REF!</definedName>
    <definedName name="boq" localSheetId="71">#REF!</definedName>
    <definedName name="boq" localSheetId="67">#REF!</definedName>
    <definedName name="boq" localSheetId="75">#REF!</definedName>
    <definedName name="boq" localSheetId="58">#REF!</definedName>
    <definedName name="boq" localSheetId="63">#REF!</definedName>
    <definedName name="boq" localSheetId="54">#REF!</definedName>
    <definedName name="boq" localSheetId="13">#REF!</definedName>
    <definedName name="boq">#REF!</definedName>
    <definedName name="BOQsss" localSheetId="38">#REF!</definedName>
    <definedName name="BOQsss" localSheetId="37">#REF!</definedName>
    <definedName name="BOQsss" localSheetId="79">#REF!</definedName>
    <definedName name="BOQsss" localSheetId="33">#REF!</definedName>
    <definedName name="BOQsss" localSheetId="32">#REF!</definedName>
    <definedName name="BOQsss" localSheetId="28">#REF!</definedName>
    <definedName name="BOQsss" localSheetId="27">#REF!</definedName>
    <definedName name="BOQsss" localSheetId="50">#REF!</definedName>
    <definedName name="BOQsss" localSheetId="18">#REF!</definedName>
    <definedName name="BOQsss" localSheetId="17">#REF!</definedName>
    <definedName name="BOQsss" localSheetId="59">#REF!</definedName>
    <definedName name="BOQsss" localSheetId="8">#REF!</definedName>
    <definedName name="BOQsss" localSheetId="23">#REF!</definedName>
    <definedName name="BOQsss" localSheetId="22">#REF!</definedName>
    <definedName name="BOQsss" localSheetId="91">#REF!</definedName>
    <definedName name="BOQsss" localSheetId="92">#REF!</definedName>
    <definedName name="BOQsss" localSheetId="89">#REF!</definedName>
    <definedName name="BOQsss" localSheetId="46">#REF!</definedName>
    <definedName name="BOQsss" localSheetId="42">#REF!</definedName>
    <definedName name="BOQsss" localSheetId="41">#REF!</definedName>
    <definedName name="BOQsss" localSheetId="71">#REF!</definedName>
    <definedName name="BOQsss" localSheetId="67">#REF!</definedName>
    <definedName name="BOQsss" localSheetId="75">#REF!</definedName>
    <definedName name="BOQsss" localSheetId="58">#REF!</definedName>
    <definedName name="BOQsss" localSheetId="63">#REF!</definedName>
    <definedName name="BOQsss" localSheetId="54">#REF!</definedName>
    <definedName name="BOQsss" localSheetId="13">#REF!</definedName>
    <definedName name="BOQsss">#REF!</definedName>
    <definedName name="Brick_masonry_manhole_70x70x70cm" localSheetId="38">'[1]Break Down  '!#REF!</definedName>
    <definedName name="Brick_masonry_manhole_70x70x70cm" localSheetId="34">'[2]Break Down  '!#REF!</definedName>
    <definedName name="Brick_masonry_manhole_70x70x70cm" localSheetId="37">'[2]Break Down  '!#REF!</definedName>
    <definedName name="Brick_masonry_manhole_70x70x70cm" localSheetId="79">'[2]Break Down  '!#REF!</definedName>
    <definedName name="Brick_masonry_manhole_70x70x70cm" localSheetId="33">'[1]Break Down  '!#REF!</definedName>
    <definedName name="Brick_masonry_manhole_70x70x70cm" localSheetId="29">'[2]Break Down  '!#REF!</definedName>
    <definedName name="Brick_masonry_manhole_70x70x70cm" localSheetId="32">'[2]Break Down  '!#REF!</definedName>
    <definedName name="Brick_masonry_manhole_70x70x70cm" localSheetId="28">'[1]Break Down  '!#REF!</definedName>
    <definedName name="Brick_masonry_manhole_70x70x70cm" localSheetId="24">'[2]Break Down  '!#REF!</definedName>
    <definedName name="Brick_masonry_manhole_70x70x70cm" localSheetId="27">'[2]Break Down  '!#REF!</definedName>
    <definedName name="Brick_masonry_manhole_70x70x70cm" localSheetId="50">'[2]Break Down  '!#REF!</definedName>
    <definedName name="Brick_masonry_manhole_70x70x70cm" localSheetId="18">'[1]Break Down  '!#REF!</definedName>
    <definedName name="Brick_masonry_manhole_70x70x70cm" localSheetId="17">'[2]Break Down  '!#REF!</definedName>
    <definedName name="Brick_masonry_manhole_70x70x70cm" localSheetId="59">'[1]Break Down  '!#REF!</definedName>
    <definedName name="Brick_masonry_manhole_70x70x70cm" localSheetId="8">'[1]Break Down  '!#REF!</definedName>
    <definedName name="Brick_masonry_manhole_70x70x70cm" localSheetId="23">'[1]Break Down  '!#REF!</definedName>
    <definedName name="Brick_masonry_manhole_70x70x70cm" localSheetId="19">'[2]Break Down  '!#REF!</definedName>
    <definedName name="Brick_masonry_manhole_70x70x70cm" localSheetId="22">'[2]Break Down  '!#REF!</definedName>
    <definedName name="Brick_masonry_manhole_70x70x70cm" localSheetId="80">'[2]Break Down  '!#REF!</definedName>
    <definedName name="Brick_masonry_manhole_70x70x70cm" localSheetId="83">'[2]Break Down  '!#REF!</definedName>
    <definedName name="Brick_masonry_manhole_70x70x70cm" localSheetId="91">'[2]Break Down  '!#REF!</definedName>
    <definedName name="Brick_masonry_manhole_70x70x70cm" localSheetId="92">'[2]Break Down  '!#REF!</definedName>
    <definedName name="Brick_masonry_manhole_70x70x70cm" localSheetId="89">'[2]Break Down  '!#REF!</definedName>
    <definedName name="Brick_masonry_manhole_70x70x70cm" localSheetId="46">'[2]Break Down  '!#REF!</definedName>
    <definedName name="Brick_masonry_manhole_70x70x70cm" localSheetId="42">'[1]Break Down  '!#REF!</definedName>
    <definedName name="Brick_masonry_manhole_70x70x70cm" localSheetId="41">'[2]Break Down  '!#REF!</definedName>
    <definedName name="Brick_masonry_manhole_70x70x70cm" localSheetId="60">'[2]Break Down  '!#REF!</definedName>
    <definedName name="Brick_masonry_manhole_70x70x70cm" localSheetId="71">'[2]Break Down  '!#REF!</definedName>
    <definedName name="Brick_masonry_manhole_70x70x70cm" localSheetId="67">'[2]Break Down  '!#REF!</definedName>
    <definedName name="Brick_masonry_manhole_70x70x70cm" localSheetId="75">'[2]Break Down  '!#REF!</definedName>
    <definedName name="Brick_masonry_manhole_70x70x70cm" localSheetId="58">'[2]Break Down  '!#REF!</definedName>
    <definedName name="Brick_masonry_manhole_70x70x70cm" localSheetId="63">'[2]Break Down  '!#REF!</definedName>
    <definedName name="Brick_masonry_manhole_70x70x70cm" localSheetId="54">'[2]Break Down  '!#REF!</definedName>
    <definedName name="Brick_masonry_manhole_70x70x70cm" localSheetId="13">'[2]Break Down  '!#REF!</definedName>
    <definedName name="Brick_masonry_manhole_70x70x70cm">'[2]Break Down  '!#REF!</definedName>
    <definedName name="buzzer" localSheetId="38">#REF!</definedName>
    <definedName name="buzzer" localSheetId="37">#REF!</definedName>
    <definedName name="buzzer" localSheetId="79">#REF!</definedName>
    <definedName name="buzzer" localSheetId="33">#REF!</definedName>
    <definedName name="buzzer" localSheetId="32">#REF!</definedName>
    <definedName name="buzzer" localSheetId="28">#REF!</definedName>
    <definedName name="buzzer" localSheetId="27">#REF!</definedName>
    <definedName name="buzzer" localSheetId="50">#REF!</definedName>
    <definedName name="buzzer" localSheetId="18">#REF!</definedName>
    <definedName name="buzzer" localSheetId="17">#REF!</definedName>
    <definedName name="buzzer" localSheetId="59">#REF!</definedName>
    <definedName name="buzzer" localSheetId="8">#REF!</definedName>
    <definedName name="buzzer" localSheetId="23">#REF!</definedName>
    <definedName name="buzzer" localSheetId="22">#REF!</definedName>
    <definedName name="buzzer" localSheetId="91">#REF!</definedName>
    <definedName name="buzzer" localSheetId="92">#REF!</definedName>
    <definedName name="buzzer" localSheetId="89">#REF!</definedName>
    <definedName name="buzzer" localSheetId="46">#REF!</definedName>
    <definedName name="buzzer" localSheetId="42">#REF!</definedName>
    <definedName name="buzzer" localSheetId="41">#REF!</definedName>
    <definedName name="buzzer" localSheetId="71">#REF!</definedName>
    <definedName name="buzzer" localSheetId="67">#REF!</definedName>
    <definedName name="buzzer" localSheetId="75">#REF!</definedName>
    <definedName name="buzzer" localSheetId="58">#REF!</definedName>
    <definedName name="buzzer" localSheetId="63">#REF!</definedName>
    <definedName name="buzzer" localSheetId="54">#REF!</definedName>
    <definedName name="buzzer" localSheetId="13">#REF!</definedName>
    <definedName name="buzzer">#REF!</definedName>
    <definedName name="CABLE">[3]price!$G$51</definedName>
    <definedName name="Cable_mm2_4x6" localSheetId="38">'[1]Break Down  '!#REF!</definedName>
    <definedName name="Cable_mm2_4x6" localSheetId="34">'[2]Break Down  '!#REF!</definedName>
    <definedName name="Cable_mm2_4x6" localSheetId="37">'[2]Break Down  '!#REF!</definedName>
    <definedName name="Cable_mm2_4x6" localSheetId="79">'[2]Break Down  '!#REF!</definedName>
    <definedName name="Cable_mm2_4x6" localSheetId="33">'[1]Break Down  '!#REF!</definedName>
    <definedName name="Cable_mm2_4x6" localSheetId="29">'[2]Break Down  '!#REF!</definedName>
    <definedName name="Cable_mm2_4x6" localSheetId="32">'[2]Break Down  '!#REF!</definedName>
    <definedName name="Cable_mm2_4x6" localSheetId="28">'[1]Break Down  '!#REF!</definedName>
    <definedName name="Cable_mm2_4x6" localSheetId="24">'[2]Break Down  '!#REF!</definedName>
    <definedName name="Cable_mm2_4x6" localSheetId="27">'[2]Break Down  '!#REF!</definedName>
    <definedName name="Cable_mm2_4x6" localSheetId="50">'[2]Break Down  '!#REF!</definedName>
    <definedName name="Cable_mm2_4x6" localSheetId="18">'[1]Break Down  '!#REF!</definedName>
    <definedName name="Cable_mm2_4x6" localSheetId="17">'[2]Break Down  '!#REF!</definedName>
    <definedName name="Cable_mm2_4x6" localSheetId="59">'[1]Break Down  '!#REF!</definedName>
    <definedName name="Cable_mm2_4x6" localSheetId="8">'[1]Break Down  '!#REF!</definedName>
    <definedName name="Cable_mm2_4x6" localSheetId="23">'[1]Break Down  '!#REF!</definedName>
    <definedName name="Cable_mm2_4x6" localSheetId="19">'[2]Break Down  '!#REF!</definedName>
    <definedName name="Cable_mm2_4x6" localSheetId="22">'[2]Break Down  '!#REF!</definedName>
    <definedName name="Cable_mm2_4x6" localSheetId="80">'[2]Break Down  '!#REF!</definedName>
    <definedName name="Cable_mm2_4x6" localSheetId="83">'[2]Break Down  '!#REF!</definedName>
    <definedName name="Cable_mm2_4x6" localSheetId="91">'[2]Break Down  '!#REF!</definedName>
    <definedName name="Cable_mm2_4x6" localSheetId="92">'[2]Break Down  '!#REF!</definedName>
    <definedName name="Cable_mm2_4x6" localSheetId="89">'[2]Break Down  '!#REF!</definedName>
    <definedName name="Cable_mm2_4x6" localSheetId="46">'[2]Break Down  '!#REF!</definedName>
    <definedName name="Cable_mm2_4x6" localSheetId="42">'[1]Break Down  '!#REF!</definedName>
    <definedName name="Cable_mm2_4x6" localSheetId="41">'[2]Break Down  '!#REF!</definedName>
    <definedName name="Cable_mm2_4x6" localSheetId="60">'[2]Break Down  '!#REF!</definedName>
    <definedName name="Cable_mm2_4x6" localSheetId="71">'[2]Break Down  '!#REF!</definedName>
    <definedName name="Cable_mm2_4x6" localSheetId="67">'[2]Break Down  '!#REF!</definedName>
    <definedName name="Cable_mm2_4x6" localSheetId="75">'[2]Break Down  '!#REF!</definedName>
    <definedName name="Cable_mm2_4x6" localSheetId="58">'[2]Break Down  '!#REF!</definedName>
    <definedName name="Cable_mm2_4x6" localSheetId="63">'[2]Break Down  '!#REF!</definedName>
    <definedName name="Cable_mm2_4x6" localSheetId="54">'[2]Break Down  '!#REF!</definedName>
    <definedName name="Cable_mm2_4x6" localSheetId="13">'[2]Break Down  '!#REF!</definedName>
    <definedName name="Cable_mm2_4x6">'[2]Break Down  '!#REF!</definedName>
    <definedName name="cable2x1.5" localSheetId="38">#REF!</definedName>
    <definedName name="cable2x1.5" localSheetId="37">#REF!</definedName>
    <definedName name="cable2x1.5" localSheetId="79">#REF!</definedName>
    <definedName name="cable2x1.5" localSheetId="33">#REF!</definedName>
    <definedName name="cable2x1.5" localSheetId="32">#REF!</definedName>
    <definedName name="cable2x1.5" localSheetId="28">#REF!</definedName>
    <definedName name="cable2x1.5" localSheetId="27">#REF!</definedName>
    <definedName name="cable2x1.5" localSheetId="50">#REF!</definedName>
    <definedName name="cable2x1.5" localSheetId="18">#REF!</definedName>
    <definedName name="cable2x1.5" localSheetId="17">#REF!</definedName>
    <definedName name="cable2x1.5" localSheetId="59">#REF!</definedName>
    <definedName name="cable2x1.5" localSheetId="8">#REF!</definedName>
    <definedName name="cable2x1.5" localSheetId="23">#REF!</definedName>
    <definedName name="cable2x1.5" localSheetId="22">#REF!</definedName>
    <definedName name="cable2x1.5" localSheetId="91">#REF!</definedName>
    <definedName name="cable2x1.5" localSheetId="92">#REF!</definedName>
    <definedName name="cable2x1.5" localSheetId="89">#REF!</definedName>
    <definedName name="cable2x1.5" localSheetId="46">#REF!</definedName>
    <definedName name="cable2x1.5" localSheetId="42">#REF!</definedName>
    <definedName name="cable2x1.5" localSheetId="41">#REF!</definedName>
    <definedName name="cable2x1.5" localSheetId="71">#REF!</definedName>
    <definedName name="cable2x1.5" localSheetId="67">#REF!</definedName>
    <definedName name="cable2x1.5" localSheetId="75">#REF!</definedName>
    <definedName name="cable2x1.5" localSheetId="58">#REF!</definedName>
    <definedName name="cable2x1.5" localSheetId="63">#REF!</definedName>
    <definedName name="cable2x1.5" localSheetId="54">#REF!</definedName>
    <definedName name="cable2x1.5" localSheetId="13">#REF!</definedName>
    <definedName name="cable2x1.5">#REF!</definedName>
    <definedName name="cable2x10" localSheetId="38">#REF!</definedName>
    <definedName name="cable2x10" localSheetId="37">#REF!</definedName>
    <definedName name="cable2x10" localSheetId="79">#REF!</definedName>
    <definedName name="cable2x10" localSheetId="33">#REF!</definedName>
    <definedName name="cable2x10" localSheetId="32">#REF!</definedName>
    <definedName name="cable2x10" localSheetId="28">#REF!</definedName>
    <definedName name="cable2x10" localSheetId="27">#REF!</definedName>
    <definedName name="cable2x10" localSheetId="50">#REF!</definedName>
    <definedName name="cable2x10" localSheetId="18">#REF!</definedName>
    <definedName name="cable2x10" localSheetId="17">#REF!</definedName>
    <definedName name="cable2x10" localSheetId="59">#REF!</definedName>
    <definedName name="cable2x10" localSheetId="8">#REF!</definedName>
    <definedName name="cable2x10" localSheetId="23">#REF!</definedName>
    <definedName name="cable2x10" localSheetId="22">#REF!</definedName>
    <definedName name="cable2x10" localSheetId="91">#REF!</definedName>
    <definedName name="cable2x10" localSheetId="92">#REF!</definedName>
    <definedName name="cable2x10" localSheetId="89">#REF!</definedName>
    <definedName name="cable2x10" localSheetId="46">#REF!</definedName>
    <definedName name="cable2x10" localSheetId="42">#REF!</definedName>
    <definedName name="cable2x10" localSheetId="41">#REF!</definedName>
    <definedName name="cable2x10" localSheetId="71">#REF!</definedName>
    <definedName name="cable2x10" localSheetId="67">#REF!</definedName>
    <definedName name="cable2x10" localSheetId="75">#REF!</definedName>
    <definedName name="cable2x10" localSheetId="58">#REF!</definedName>
    <definedName name="cable2x10" localSheetId="63">#REF!</definedName>
    <definedName name="cable2x10" localSheetId="54">#REF!</definedName>
    <definedName name="cable2x10" localSheetId="13">#REF!</definedName>
    <definedName name="cable2x10">#REF!</definedName>
    <definedName name="cable2x16" localSheetId="38">#REF!</definedName>
    <definedName name="cable2x16" localSheetId="37">#REF!</definedName>
    <definedName name="cable2x16" localSheetId="79">#REF!</definedName>
    <definedName name="cable2x16" localSheetId="33">#REF!</definedName>
    <definedName name="cable2x16" localSheetId="32">#REF!</definedName>
    <definedName name="cable2x16" localSheetId="28">#REF!</definedName>
    <definedName name="cable2x16" localSheetId="27">#REF!</definedName>
    <definedName name="cable2x16" localSheetId="50">#REF!</definedName>
    <definedName name="cable2x16" localSheetId="18">#REF!</definedName>
    <definedName name="cable2x16" localSheetId="17">#REF!</definedName>
    <definedName name="cable2x16" localSheetId="59">#REF!</definedName>
    <definedName name="cable2x16" localSheetId="8">#REF!</definedName>
    <definedName name="cable2x16" localSheetId="23">#REF!</definedName>
    <definedName name="cable2x16" localSheetId="22">#REF!</definedName>
    <definedName name="cable2x16" localSheetId="91">#REF!</definedName>
    <definedName name="cable2x16" localSheetId="92">#REF!</definedName>
    <definedName name="cable2x16" localSheetId="89">#REF!</definedName>
    <definedName name="cable2x16" localSheetId="46">#REF!</definedName>
    <definedName name="cable2x16" localSheetId="42">#REF!</definedName>
    <definedName name="cable2x16" localSheetId="41">#REF!</definedName>
    <definedName name="cable2x16" localSheetId="71">#REF!</definedName>
    <definedName name="cable2x16" localSheetId="67">#REF!</definedName>
    <definedName name="cable2x16" localSheetId="75">#REF!</definedName>
    <definedName name="cable2x16" localSheetId="58">#REF!</definedName>
    <definedName name="cable2x16" localSheetId="63">#REF!</definedName>
    <definedName name="cable2x16" localSheetId="54">#REF!</definedName>
    <definedName name="cable2x16" localSheetId="13">#REF!</definedName>
    <definedName name="cable2x16">#REF!</definedName>
    <definedName name="cable2x2.5" localSheetId="38">#REF!</definedName>
    <definedName name="cable2x2.5" localSheetId="37">#REF!</definedName>
    <definedName name="cable2x2.5" localSheetId="79">#REF!</definedName>
    <definedName name="cable2x2.5" localSheetId="33">#REF!</definedName>
    <definedName name="cable2x2.5" localSheetId="32">#REF!</definedName>
    <definedName name="cable2x2.5" localSheetId="28">#REF!</definedName>
    <definedName name="cable2x2.5" localSheetId="27">#REF!</definedName>
    <definedName name="cable2x2.5" localSheetId="50">#REF!</definedName>
    <definedName name="cable2x2.5" localSheetId="18">#REF!</definedName>
    <definedName name="cable2x2.5" localSheetId="17">#REF!</definedName>
    <definedName name="cable2x2.5" localSheetId="59">#REF!</definedName>
    <definedName name="cable2x2.5" localSheetId="8">#REF!</definedName>
    <definedName name="cable2x2.5" localSheetId="23">#REF!</definedName>
    <definedName name="cable2x2.5" localSheetId="22">#REF!</definedName>
    <definedName name="cable2x2.5" localSheetId="91">#REF!</definedName>
    <definedName name="cable2x2.5" localSheetId="92">#REF!</definedName>
    <definedName name="cable2x2.5" localSheetId="89">#REF!</definedName>
    <definedName name="cable2x2.5" localSheetId="46">#REF!</definedName>
    <definedName name="cable2x2.5" localSheetId="42">#REF!</definedName>
    <definedName name="cable2x2.5" localSheetId="41">#REF!</definedName>
    <definedName name="cable2x2.5" localSheetId="71">#REF!</definedName>
    <definedName name="cable2x2.5" localSheetId="67">#REF!</definedName>
    <definedName name="cable2x2.5" localSheetId="75">#REF!</definedName>
    <definedName name="cable2x2.5" localSheetId="58">#REF!</definedName>
    <definedName name="cable2x2.5" localSheetId="63">#REF!</definedName>
    <definedName name="cable2x2.5" localSheetId="54">#REF!</definedName>
    <definedName name="cable2x2.5" localSheetId="13">#REF!</definedName>
    <definedName name="cable2x2.5">#REF!</definedName>
    <definedName name="cable2x4" localSheetId="38">#REF!</definedName>
    <definedName name="cable2x4" localSheetId="37">#REF!</definedName>
    <definedName name="cable2x4" localSheetId="79">#REF!</definedName>
    <definedName name="cable2x4" localSheetId="33">#REF!</definedName>
    <definedName name="cable2x4" localSheetId="32">#REF!</definedName>
    <definedName name="cable2x4" localSheetId="28">#REF!</definedName>
    <definedName name="cable2x4" localSheetId="27">#REF!</definedName>
    <definedName name="cable2x4" localSheetId="50">#REF!</definedName>
    <definedName name="cable2x4" localSheetId="18">#REF!</definedName>
    <definedName name="cable2x4" localSheetId="17">#REF!</definedName>
    <definedName name="cable2x4" localSheetId="59">#REF!</definedName>
    <definedName name="cable2x4" localSheetId="8">#REF!</definedName>
    <definedName name="cable2x4" localSheetId="23">#REF!</definedName>
    <definedName name="cable2x4" localSheetId="22">#REF!</definedName>
    <definedName name="cable2x4" localSheetId="91">#REF!</definedName>
    <definedName name="cable2x4" localSheetId="92">#REF!</definedName>
    <definedName name="cable2x4" localSheetId="89">#REF!</definedName>
    <definedName name="cable2x4" localSheetId="46">#REF!</definedName>
    <definedName name="cable2x4" localSheetId="42">#REF!</definedName>
    <definedName name="cable2x4" localSheetId="41">#REF!</definedName>
    <definedName name="cable2x4" localSheetId="71">#REF!</definedName>
    <definedName name="cable2x4" localSheetId="67">#REF!</definedName>
    <definedName name="cable2x4" localSheetId="75">#REF!</definedName>
    <definedName name="cable2x4" localSheetId="58">#REF!</definedName>
    <definedName name="cable2x4" localSheetId="63">#REF!</definedName>
    <definedName name="cable2x4" localSheetId="54">#REF!</definedName>
    <definedName name="cable2x4" localSheetId="13">#REF!</definedName>
    <definedName name="cable2x4">#REF!</definedName>
    <definedName name="cable2x6" localSheetId="38">#REF!</definedName>
    <definedName name="cable2x6" localSheetId="37">#REF!</definedName>
    <definedName name="cable2x6" localSheetId="79">#REF!</definedName>
    <definedName name="cable2x6" localSheetId="33">#REF!</definedName>
    <definedName name="cable2x6" localSheetId="32">#REF!</definedName>
    <definedName name="cable2x6" localSheetId="28">#REF!</definedName>
    <definedName name="cable2x6" localSheetId="27">#REF!</definedName>
    <definedName name="cable2x6" localSheetId="50">#REF!</definedName>
    <definedName name="cable2x6" localSheetId="18">#REF!</definedName>
    <definedName name="cable2x6" localSheetId="17">#REF!</definedName>
    <definedName name="cable2x6" localSheetId="59">#REF!</definedName>
    <definedName name="cable2x6" localSheetId="8">#REF!</definedName>
    <definedName name="cable2x6" localSheetId="23">#REF!</definedName>
    <definedName name="cable2x6" localSheetId="22">#REF!</definedName>
    <definedName name="cable2x6" localSheetId="91">#REF!</definedName>
    <definedName name="cable2x6" localSheetId="92">#REF!</definedName>
    <definedName name="cable2x6" localSheetId="89">#REF!</definedName>
    <definedName name="cable2x6" localSheetId="46">#REF!</definedName>
    <definedName name="cable2x6" localSheetId="42">#REF!</definedName>
    <definedName name="cable2x6" localSheetId="41">#REF!</definedName>
    <definedName name="cable2x6" localSheetId="71">#REF!</definedName>
    <definedName name="cable2x6" localSheetId="67">#REF!</definedName>
    <definedName name="cable2x6" localSheetId="75">#REF!</definedName>
    <definedName name="cable2x6" localSheetId="58">#REF!</definedName>
    <definedName name="cable2x6" localSheetId="63">#REF!</definedName>
    <definedName name="cable2x6" localSheetId="54">#REF!</definedName>
    <definedName name="cable2x6" localSheetId="13">#REF!</definedName>
    <definedName name="cable2x6">#REF!</definedName>
    <definedName name="cable3x1.5" localSheetId="38">#REF!</definedName>
    <definedName name="cable3x1.5" localSheetId="37">#REF!</definedName>
    <definedName name="cable3x1.5" localSheetId="79">#REF!</definedName>
    <definedName name="cable3x1.5" localSheetId="33">#REF!</definedName>
    <definedName name="cable3x1.5" localSheetId="32">#REF!</definedName>
    <definedName name="cable3x1.5" localSheetId="28">#REF!</definedName>
    <definedName name="cable3x1.5" localSheetId="27">#REF!</definedName>
    <definedName name="cable3x1.5" localSheetId="50">#REF!</definedName>
    <definedName name="cable3x1.5" localSheetId="18">#REF!</definedName>
    <definedName name="cable3x1.5" localSheetId="17">#REF!</definedName>
    <definedName name="cable3x1.5" localSheetId="59">#REF!</definedName>
    <definedName name="cable3x1.5" localSheetId="8">#REF!</definedName>
    <definedName name="cable3x1.5" localSheetId="23">#REF!</definedName>
    <definedName name="cable3x1.5" localSheetId="22">#REF!</definedName>
    <definedName name="cable3x1.5" localSheetId="91">#REF!</definedName>
    <definedName name="cable3x1.5" localSheetId="92">#REF!</definedName>
    <definedName name="cable3x1.5" localSheetId="89">#REF!</definedName>
    <definedName name="cable3x1.5" localSheetId="46">#REF!</definedName>
    <definedName name="cable3x1.5" localSheetId="42">#REF!</definedName>
    <definedName name="cable3x1.5" localSheetId="41">#REF!</definedName>
    <definedName name="cable3x1.5" localSheetId="71">#REF!</definedName>
    <definedName name="cable3x1.5" localSheetId="67">#REF!</definedName>
    <definedName name="cable3x1.5" localSheetId="75">#REF!</definedName>
    <definedName name="cable3x1.5" localSheetId="58">#REF!</definedName>
    <definedName name="cable3x1.5" localSheetId="63">#REF!</definedName>
    <definedName name="cable3x1.5" localSheetId="54">#REF!</definedName>
    <definedName name="cable3x1.5" localSheetId="13">#REF!</definedName>
    <definedName name="cable3x1.5">#REF!</definedName>
    <definedName name="cable3x10" localSheetId="38">#REF!</definedName>
    <definedName name="cable3x10" localSheetId="37">#REF!</definedName>
    <definedName name="cable3x10" localSheetId="79">#REF!</definedName>
    <definedName name="cable3x10" localSheetId="33">#REF!</definedName>
    <definedName name="cable3x10" localSheetId="32">#REF!</definedName>
    <definedName name="cable3x10" localSheetId="28">#REF!</definedName>
    <definedName name="cable3x10" localSheetId="27">#REF!</definedName>
    <definedName name="cable3x10" localSheetId="50">#REF!</definedName>
    <definedName name="cable3x10" localSheetId="18">#REF!</definedName>
    <definedName name="cable3x10" localSheetId="17">#REF!</definedName>
    <definedName name="cable3x10" localSheetId="59">#REF!</definedName>
    <definedName name="cable3x10" localSheetId="8">#REF!</definedName>
    <definedName name="cable3x10" localSheetId="23">#REF!</definedName>
    <definedName name="cable3x10" localSheetId="22">#REF!</definedName>
    <definedName name="cable3x10" localSheetId="91">#REF!</definedName>
    <definedName name="cable3x10" localSheetId="92">#REF!</definedName>
    <definedName name="cable3x10" localSheetId="89">#REF!</definedName>
    <definedName name="cable3x10" localSheetId="46">#REF!</definedName>
    <definedName name="cable3x10" localSheetId="42">#REF!</definedName>
    <definedName name="cable3x10" localSheetId="41">#REF!</definedName>
    <definedName name="cable3x10" localSheetId="71">#REF!</definedName>
    <definedName name="cable3x10" localSheetId="67">#REF!</definedName>
    <definedName name="cable3x10" localSheetId="75">#REF!</definedName>
    <definedName name="cable3x10" localSheetId="58">#REF!</definedName>
    <definedName name="cable3x10" localSheetId="63">#REF!</definedName>
    <definedName name="cable3x10" localSheetId="54">#REF!</definedName>
    <definedName name="cable3x10" localSheetId="13">#REF!</definedName>
    <definedName name="cable3x10">#REF!</definedName>
    <definedName name="cable3x12070" localSheetId="38">#REF!</definedName>
    <definedName name="cable3x12070" localSheetId="37">#REF!</definedName>
    <definedName name="cable3x12070" localSheetId="79">#REF!</definedName>
    <definedName name="cable3x12070" localSheetId="33">#REF!</definedName>
    <definedName name="cable3x12070" localSheetId="32">#REF!</definedName>
    <definedName name="cable3x12070" localSheetId="28">#REF!</definedName>
    <definedName name="cable3x12070" localSheetId="27">#REF!</definedName>
    <definedName name="cable3x12070" localSheetId="50">#REF!</definedName>
    <definedName name="cable3x12070" localSheetId="18">#REF!</definedName>
    <definedName name="cable3x12070" localSheetId="17">#REF!</definedName>
    <definedName name="cable3x12070" localSheetId="59">#REF!</definedName>
    <definedName name="cable3x12070" localSheetId="8">#REF!</definedName>
    <definedName name="cable3x12070" localSheetId="23">#REF!</definedName>
    <definedName name="cable3x12070" localSheetId="22">#REF!</definedName>
    <definedName name="cable3x12070" localSheetId="91">#REF!</definedName>
    <definedName name="cable3x12070" localSheetId="92">#REF!</definedName>
    <definedName name="cable3x12070" localSheetId="89">#REF!</definedName>
    <definedName name="cable3x12070" localSheetId="46">#REF!</definedName>
    <definedName name="cable3x12070" localSheetId="42">#REF!</definedName>
    <definedName name="cable3x12070" localSheetId="41">#REF!</definedName>
    <definedName name="cable3x12070" localSheetId="71">#REF!</definedName>
    <definedName name="cable3x12070" localSheetId="67">#REF!</definedName>
    <definedName name="cable3x12070" localSheetId="75">#REF!</definedName>
    <definedName name="cable3x12070" localSheetId="58">#REF!</definedName>
    <definedName name="cable3x12070" localSheetId="63">#REF!</definedName>
    <definedName name="cable3x12070" localSheetId="54">#REF!</definedName>
    <definedName name="cable3x12070" localSheetId="13">#REF!</definedName>
    <definedName name="cable3x12070">#REF!</definedName>
    <definedName name="cable3x15070" localSheetId="38">#REF!</definedName>
    <definedName name="cable3x15070" localSheetId="37">#REF!</definedName>
    <definedName name="cable3x15070" localSheetId="79">#REF!</definedName>
    <definedName name="cable3x15070" localSheetId="33">#REF!</definedName>
    <definedName name="cable3x15070" localSheetId="32">#REF!</definedName>
    <definedName name="cable3x15070" localSheetId="28">#REF!</definedName>
    <definedName name="cable3x15070" localSheetId="27">#REF!</definedName>
    <definedName name="cable3x15070" localSheetId="50">#REF!</definedName>
    <definedName name="cable3x15070" localSheetId="18">#REF!</definedName>
    <definedName name="cable3x15070" localSheetId="17">#REF!</definedName>
    <definedName name="cable3x15070" localSheetId="59">#REF!</definedName>
    <definedName name="cable3x15070" localSheetId="8">#REF!</definedName>
    <definedName name="cable3x15070" localSheetId="23">#REF!</definedName>
    <definedName name="cable3x15070" localSheetId="22">#REF!</definedName>
    <definedName name="cable3x15070" localSheetId="91">#REF!</definedName>
    <definedName name="cable3x15070" localSheetId="92">#REF!</definedName>
    <definedName name="cable3x15070" localSheetId="89">#REF!</definedName>
    <definedName name="cable3x15070" localSheetId="46">#REF!</definedName>
    <definedName name="cable3x15070" localSheetId="42">#REF!</definedName>
    <definedName name="cable3x15070" localSheetId="41">#REF!</definedName>
    <definedName name="cable3x15070" localSheetId="71">#REF!</definedName>
    <definedName name="cable3x15070" localSheetId="67">#REF!</definedName>
    <definedName name="cable3x15070" localSheetId="75">#REF!</definedName>
    <definedName name="cable3x15070" localSheetId="58">#REF!</definedName>
    <definedName name="cable3x15070" localSheetId="63">#REF!</definedName>
    <definedName name="cable3x15070" localSheetId="54">#REF!</definedName>
    <definedName name="cable3x15070" localSheetId="13">#REF!</definedName>
    <definedName name="cable3x15070">#REF!</definedName>
    <definedName name="cable3x16" localSheetId="38">#REF!</definedName>
    <definedName name="cable3x16" localSheetId="37">#REF!</definedName>
    <definedName name="cable3x16" localSheetId="79">#REF!</definedName>
    <definedName name="cable3x16" localSheetId="33">#REF!</definedName>
    <definedName name="cable3x16" localSheetId="32">#REF!</definedName>
    <definedName name="cable3x16" localSheetId="28">#REF!</definedName>
    <definedName name="cable3x16" localSheetId="27">#REF!</definedName>
    <definedName name="cable3x16" localSheetId="50">#REF!</definedName>
    <definedName name="cable3x16" localSheetId="18">#REF!</definedName>
    <definedName name="cable3x16" localSheetId="17">#REF!</definedName>
    <definedName name="cable3x16" localSheetId="59">#REF!</definedName>
    <definedName name="cable3x16" localSheetId="8">#REF!</definedName>
    <definedName name="cable3x16" localSheetId="23">#REF!</definedName>
    <definedName name="cable3x16" localSheetId="22">#REF!</definedName>
    <definedName name="cable3x16" localSheetId="91">#REF!</definedName>
    <definedName name="cable3x16" localSheetId="92">#REF!</definedName>
    <definedName name="cable3x16" localSheetId="89">#REF!</definedName>
    <definedName name="cable3x16" localSheetId="46">#REF!</definedName>
    <definedName name="cable3x16" localSheetId="42">#REF!</definedName>
    <definedName name="cable3x16" localSheetId="41">#REF!</definedName>
    <definedName name="cable3x16" localSheetId="71">#REF!</definedName>
    <definedName name="cable3x16" localSheetId="67">#REF!</definedName>
    <definedName name="cable3x16" localSheetId="75">#REF!</definedName>
    <definedName name="cable3x16" localSheetId="58">#REF!</definedName>
    <definedName name="cable3x16" localSheetId="63">#REF!</definedName>
    <definedName name="cable3x16" localSheetId="54">#REF!</definedName>
    <definedName name="cable3x16" localSheetId="13">#REF!</definedName>
    <definedName name="cable3x16">#REF!</definedName>
    <definedName name="cable3x18595" localSheetId="38">#REF!</definedName>
    <definedName name="cable3x18595" localSheetId="37">#REF!</definedName>
    <definedName name="cable3x18595" localSheetId="79">#REF!</definedName>
    <definedName name="cable3x18595" localSheetId="33">#REF!</definedName>
    <definedName name="cable3x18595" localSheetId="32">#REF!</definedName>
    <definedName name="cable3x18595" localSheetId="28">#REF!</definedName>
    <definedName name="cable3x18595" localSheetId="27">#REF!</definedName>
    <definedName name="cable3x18595" localSheetId="50">#REF!</definedName>
    <definedName name="cable3x18595" localSheetId="18">#REF!</definedName>
    <definedName name="cable3x18595" localSheetId="17">#REF!</definedName>
    <definedName name="cable3x18595" localSheetId="59">#REF!</definedName>
    <definedName name="cable3x18595" localSheetId="8">#REF!</definedName>
    <definedName name="cable3x18595" localSheetId="23">#REF!</definedName>
    <definedName name="cable3x18595" localSheetId="22">#REF!</definedName>
    <definedName name="cable3x18595" localSheetId="91">#REF!</definedName>
    <definedName name="cable3x18595" localSheetId="92">#REF!</definedName>
    <definedName name="cable3x18595" localSheetId="89">#REF!</definedName>
    <definedName name="cable3x18595" localSheetId="46">#REF!</definedName>
    <definedName name="cable3x18595" localSheetId="42">#REF!</definedName>
    <definedName name="cable3x18595" localSheetId="41">#REF!</definedName>
    <definedName name="cable3x18595" localSheetId="71">#REF!</definedName>
    <definedName name="cable3x18595" localSheetId="67">#REF!</definedName>
    <definedName name="cable3x18595" localSheetId="75">#REF!</definedName>
    <definedName name="cable3x18595" localSheetId="58">#REF!</definedName>
    <definedName name="cable3x18595" localSheetId="63">#REF!</definedName>
    <definedName name="cable3x18595" localSheetId="54">#REF!</definedName>
    <definedName name="cable3x18595" localSheetId="13">#REF!</definedName>
    <definedName name="cable3x18595">#REF!</definedName>
    <definedName name="cable3x2.5" localSheetId="38">#REF!</definedName>
    <definedName name="cable3x2.5" localSheetId="37">#REF!</definedName>
    <definedName name="cable3x2.5" localSheetId="79">#REF!</definedName>
    <definedName name="cable3x2.5" localSheetId="33">#REF!</definedName>
    <definedName name="cable3x2.5" localSheetId="32">#REF!</definedName>
    <definedName name="cable3x2.5" localSheetId="28">#REF!</definedName>
    <definedName name="cable3x2.5" localSheetId="27">#REF!</definedName>
    <definedName name="cable3x2.5" localSheetId="50">#REF!</definedName>
    <definedName name="cable3x2.5" localSheetId="18">#REF!</definedName>
    <definedName name="cable3x2.5" localSheetId="17">#REF!</definedName>
    <definedName name="cable3x2.5" localSheetId="59">#REF!</definedName>
    <definedName name="cable3x2.5" localSheetId="8">#REF!</definedName>
    <definedName name="cable3x2.5" localSheetId="23">#REF!</definedName>
    <definedName name="cable3x2.5" localSheetId="22">#REF!</definedName>
    <definedName name="cable3x2.5" localSheetId="91">#REF!</definedName>
    <definedName name="cable3x2.5" localSheetId="92">#REF!</definedName>
    <definedName name="cable3x2.5" localSheetId="89">#REF!</definedName>
    <definedName name="cable3x2.5" localSheetId="46">#REF!</definedName>
    <definedName name="cable3x2.5" localSheetId="42">#REF!</definedName>
    <definedName name="cable3x2.5" localSheetId="41">#REF!</definedName>
    <definedName name="cable3x2.5" localSheetId="71">#REF!</definedName>
    <definedName name="cable3x2.5" localSheetId="67">#REF!</definedName>
    <definedName name="cable3x2.5" localSheetId="75">#REF!</definedName>
    <definedName name="cable3x2.5" localSheetId="58">#REF!</definedName>
    <definedName name="cable3x2.5" localSheetId="63">#REF!</definedName>
    <definedName name="cable3x2.5" localSheetId="54">#REF!</definedName>
    <definedName name="cable3x2.5" localSheetId="13">#REF!</definedName>
    <definedName name="cable3x2.5">#REF!</definedName>
    <definedName name="cable3x240120" localSheetId="38">#REF!</definedName>
    <definedName name="cable3x240120" localSheetId="37">#REF!</definedName>
    <definedName name="cable3x240120" localSheetId="79">#REF!</definedName>
    <definedName name="cable3x240120" localSheetId="33">#REF!</definedName>
    <definedName name="cable3x240120" localSheetId="32">#REF!</definedName>
    <definedName name="cable3x240120" localSheetId="28">#REF!</definedName>
    <definedName name="cable3x240120" localSheetId="27">#REF!</definedName>
    <definedName name="cable3x240120" localSheetId="50">#REF!</definedName>
    <definedName name="cable3x240120" localSheetId="18">#REF!</definedName>
    <definedName name="cable3x240120" localSheetId="17">#REF!</definedName>
    <definedName name="cable3x240120" localSheetId="59">#REF!</definedName>
    <definedName name="cable3x240120" localSheetId="8">#REF!</definedName>
    <definedName name="cable3x240120" localSheetId="23">#REF!</definedName>
    <definedName name="cable3x240120" localSheetId="22">#REF!</definedName>
    <definedName name="cable3x240120" localSheetId="91">#REF!</definedName>
    <definedName name="cable3x240120" localSheetId="92">#REF!</definedName>
    <definedName name="cable3x240120" localSheetId="89">#REF!</definedName>
    <definedName name="cable3x240120" localSheetId="46">#REF!</definedName>
    <definedName name="cable3x240120" localSheetId="42">#REF!</definedName>
    <definedName name="cable3x240120" localSheetId="41">#REF!</definedName>
    <definedName name="cable3x240120" localSheetId="71">#REF!</definedName>
    <definedName name="cable3x240120" localSheetId="67">#REF!</definedName>
    <definedName name="cable3x240120" localSheetId="75">#REF!</definedName>
    <definedName name="cable3x240120" localSheetId="58">#REF!</definedName>
    <definedName name="cable3x240120" localSheetId="63">#REF!</definedName>
    <definedName name="cable3x240120" localSheetId="54">#REF!</definedName>
    <definedName name="cable3x240120" localSheetId="13">#REF!</definedName>
    <definedName name="cable3x240120">#REF!</definedName>
    <definedName name="cable3x2516" localSheetId="38">#REF!</definedName>
    <definedName name="cable3x2516" localSheetId="37">#REF!</definedName>
    <definedName name="cable3x2516" localSheetId="79">#REF!</definedName>
    <definedName name="cable3x2516" localSheetId="33">#REF!</definedName>
    <definedName name="cable3x2516" localSheetId="32">#REF!</definedName>
    <definedName name="cable3x2516" localSheetId="28">#REF!</definedName>
    <definedName name="cable3x2516" localSheetId="27">#REF!</definedName>
    <definedName name="cable3x2516" localSheetId="50">#REF!</definedName>
    <definedName name="cable3x2516" localSheetId="18">#REF!</definedName>
    <definedName name="cable3x2516" localSheetId="17">#REF!</definedName>
    <definedName name="cable3x2516" localSheetId="59">#REF!</definedName>
    <definedName name="cable3x2516" localSheetId="8">#REF!</definedName>
    <definedName name="cable3x2516" localSheetId="23">#REF!</definedName>
    <definedName name="cable3x2516" localSheetId="22">#REF!</definedName>
    <definedName name="cable3x2516" localSheetId="91">#REF!</definedName>
    <definedName name="cable3x2516" localSheetId="92">#REF!</definedName>
    <definedName name="cable3x2516" localSheetId="89">#REF!</definedName>
    <definedName name="cable3x2516" localSheetId="46">#REF!</definedName>
    <definedName name="cable3x2516" localSheetId="42">#REF!</definedName>
    <definedName name="cable3x2516" localSheetId="41">#REF!</definedName>
    <definedName name="cable3x2516" localSheetId="71">#REF!</definedName>
    <definedName name="cable3x2516" localSheetId="67">#REF!</definedName>
    <definedName name="cable3x2516" localSheetId="75">#REF!</definedName>
    <definedName name="cable3x2516" localSheetId="58">#REF!</definedName>
    <definedName name="cable3x2516" localSheetId="63">#REF!</definedName>
    <definedName name="cable3x2516" localSheetId="54">#REF!</definedName>
    <definedName name="cable3x2516" localSheetId="13">#REF!</definedName>
    <definedName name="cable3x2516">#REF!</definedName>
    <definedName name="cable3x300150" localSheetId="38">#REF!</definedName>
    <definedName name="cable3x300150" localSheetId="37">#REF!</definedName>
    <definedName name="cable3x300150" localSheetId="79">#REF!</definedName>
    <definedName name="cable3x300150" localSheetId="33">#REF!</definedName>
    <definedName name="cable3x300150" localSheetId="32">#REF!</definedName>
    <definedName name="cable3x300150" localSheetId="28">#REF!</definedName>
    <definedName name="cable3x300150" localSheetId="27">#REF!</definedName>
    <definedName name="cable3x300150" localSheetId="50">#REF!</definedName>
    <definedName name="cable3x300150" localSheetId="18">#REF!</definedName>
    <definedName name="cable3x300150" localSheetId="17">#REF!</definedName>
    <definedName name="cable3x300150" localSheetId="59">#REF!</definedName>
    <definedName name="cable3x300150" localSheetId="8">#REF!</definedName>
    <definedName name="cable3x300150" localSheetId="23">#REF!</definedName>
    <definedName name="cable3x300150" localSheetId="22">#REF!</definedName>
    <definedName name="cable3x300150" localSheetId="91">#REF!</definedName>
    <definedName name="cable3x300150" localSheetId="92">#REF!</definedName>
    <definedName name="cable3x300150" localSheetId="89">#REF!</definedName>
    <definedName name="cable3x300150" localSheetId="46">#REF!</definedName>
    <definedName name="cable3x300150" localSheetId="42">#REF!</definedName>
    <definedName name="cable3x300150" localSheetId="41">#REF!</definedName>
    <definedName name="cable3x300150" localSheetId="71">#REF!</definedName>
    <definedName name="cable3x300150" localSheetId="67">#REF!</definedName>
    <definedName name="cable3x300150" localSheetId="75">#REF!</definedName>
    <definedName name="cable3x300150" localSheetId="58">#REF!</definedName>
    <definedName name="cable3x300150" localSheetId="63">#REF!</definedName>
    <definedName name="cable3x300150" localSheetId="54">#REF!</definedName>
    <definedName name="cable3x300150" localSheetId="13">#REF!</definedName>
    <definedName name="cable3x300150">#REF!</definedName>
    <definedName name="cable3x3516" localSheetId="38">#REF!</definedName>
    <definedName name="cable3x3516" localSheetId="37">#REF!</definedName>
    <definedName name="cable3x3516" localSheetId="79">#REF!</definedName>
    <definedName name="cable3x3516" localSheetId="33">#REF!</definedName>
    <definedName name="cable3x3516" localSheetId="32">#REF!</definedName>
    <definedName name="cable3x3516" localSheetId="28">#REF!</definedName>
    <definedName name="cable3x3516" localSheetId="27">#REF!</definedName>
    <definedName name="cable3x3516" localSheetId="50">#REF!</definedName>
    <definedName name="cable3x3516" localSheetId="18">#REF!</definedName>
    <definedName name="cable3x3516" localSheetId="17">#REF!</definedName>
    <definedName name="cable3x3516" localSheetId="59">#REF!</definedName>
    <definedName name="cable3x3516" localSheetId="8">#REF!</definedName>
    <definedName name="cable3x3516" localSheetId="23">#REF!</definedName>
    <definedName name="cable3x3516" localSheetId="22">#REF!</definedName>
    <definedName name="cable3x3516" localSheetId="91">#REF!</definedName>
    <definedName name="cable3x3516" localSheetId="92">#REF!</definedName>
    <definedName name="cable3x3516" localSheetId="89">#REF!</definedName>
    <definedName name="cable3x3516" localSheetId="46">#REF!</definedName>
    <definedName name="cable3x3516" localSheetId="42">#REF!</definedName>
    <definedName name="cable3x3516" localSheetId="41">#REF!</definedName>
    <definedName name="cable3x3516" localSheetId="71">#REF!</definedName>
    <definedName name="cable3x3516" localSheetId="67">#REF!</definedName>
    <definedName name="cable3x3516" localSheetId="75">#REF!</definedName>
    <definedName name="cable3x3516" localSheetId="58">#REF!</definedName>
    <definedName name="cable3x3516" localSheetId="63">#REF!</definedName>
    <definedName name="cable3x3516" localSheetId="54">#REF!</definedName>
    <definedName name="cable3x3516" localSheetId="13">#REF!</definedName>
    <definedName name="cable3x3516">#REF!</definedName>
    <definedName name="cable3x4" localSheetId="38">#REF!</definedName>
    <definedName name="cable3x4" localSheetId="37">#REF!</definedName>
    <definedName name="cable3x4" localSheetId="79">#REF!</definedName>
    <definedName name="cable3x4" localSheetId="33">#REF!</definedName>
    <definedName name="cable3x4" localSheetId="32">#REF!</definedName>
    <definedName name="cable3x4" localSheetId="28">#REF!</definedName>
    <definedName name="cable3x4" localSheetId="27">#REF!</definedName>
    <definedName name="cable3x4" localSheetId="50">#REF!</definedName>
    <definedName name="cable3x4" localSheetId="18">#REF!</definedName>
    <definedName name="cable3x4" localSheetId="17">#REF!</definedName>
    <definedName name="cable3x4" localSheetId="59">#REF!</definedName>
    <definedName name="cable3x4" localSheetId="8">#REF!</definedName>
    <definedName name="cable3x4" localSheetId="23">#REF!</definedName>
    <definedName name="cable3x4" localSheetId="22">#REF!</definedName>
    <definedName name="cable3x4" localSheetId="91">#REF!</definedName>
    <definedName name="cable3x4" localSheetId="92">#REF!</definedName>
    <definedName name="cable3x4" localSheetId="89">#REF!</definedName>
    <definedName name="cable3x4" localSheetId="46">#REF!</definedName>
    <definedName name="cable3x4" localSheetId="42">#REF!</definedName>
    <definedName name="cable3x4" localSheetId="41">#REF!</definedName>
    <definedName name="cable3x4" localSheetId="71">#REF!</definedName>
    <definedName name="cable3x4" localSheetId="67">#REF!</definedName>
    <definedName name="cable3x4" localSheetId="75">#REF!</definedName>
    <definedName name="cable3x4" localSheetId="58">#REF!</definedName>
    <definedName name="cable3x4" localSheetId="63">#REF!</definedName>
    <definedName name="cable3x4" localSheetId="54">#REF!</definedName>
    <definedName name="cable3x4" localSheetId="13">#REF!</definedName>
    <definedName name="cable3x4">#REF!</definedName>
    <definedName name="cable3x5" localSheetId="38">#REF!</definedName>
    <definedName name="cable3x5" localSheetId="37">#REF!</definedName>
    <definedName name="cable3x5" localSheetId="79">#REF!</definedName>
    <definedName name="cable3x5" localSheetId="33">#REF!</definedName>
    <definedName name="cable3x5" localSheetId="32">#REF!</definedName>
    <definedName name="cable3x5" localSheetId="28">#REF!</definedName>
    <definedName name="cable3x5" localSheetId="27">#REF!</definedName>
    <definedName name="cable3x5" localSheetId="50">#REF!</definedName>
    <definedName name="cable3x5" localSheetId="18">#REF!</definedName>
    <definedName name="cable3x5" localSheetId="17">#REF!</definedName>
    <definedName name="cable3x5" localSheetId="59">#REF!</definedName>
    <definedName name="cable3x5" localSheetId="8">#REF!</definedName>
    <definedName name="cable3x5" localSheetId="23">#REF!</definedName>
    <definedName name="cable3x5" localSheetId="22">#REF!</definedName>
    <definedName name="cable3x5" localSheetId="91">#REF!</definedName>
    <definedName name="cable3x5" localSheetId="92">#REF!</definedName>
    <definedName name="cable3x5" localSheetId="89">#REF!</definedName>
    <definedName name="cable3x5" localSheetId="46">#REF!</definedName>
    <definedName name="cable3x5" localSheetId="42">#REF!</definedName>
    <definedName name="cable3x5" localSheetId="41">#REF!</definedName>
    <definedName name="cable3x5" localSheetId="71">#REF!</definedName>
    <definedName name="cable3x5" localSheetId="67">#REF!</definedName>
    <definedName name="cable3x5" localSheetId="75">#REF!</definedName>
    <definedName name="cable3x5" localSheetId="58">#REF!</definedName>
    <definedName name="cable3x5" localSheetId="63">#REF!</definedName>
    <definedName name="cable3x5" localSheetId="54">#REF!</definedName>
    <definedName name="cable3x5" localSheetId="13">#REF!</definedName>
    <definedName name="cable3x5">#REF!</definedName>
    <definedName name="cable3x5025" localSheetId="38">#REF!</definedName>
    <definedName name="cable3x5025" localSheetId="37">#REF!</definedName>
    <definedName name="cable3x5025" localSheetId="79">#REF!</definedName>
    <definedName name="cable3x5025" localSheetId="33">#REF!</definedName>
    <definedName name="cable3x5025" localSheetId="32">#REF!</definedName>
    <definedName name="cable3x5025" localSheetId="28">#REF!</definedName>
    <definedName name="cable3x5025" localSheetId="27">#REF!</definedName>
    <definedName name="cable3x5025" localSheetId="50">#REF!</definedName>
    <definedName name="cable3x5025" localSheetId="18">#REF!</definedName>
    <definedName name="cable3x5025" localSheetId="17">#REF!</definedName>
    <definedName name="cable3x5025" localSheetId="59">#REF!</definedName>
    <definedName name="cable3x5025" localSheetId="8">#REF!</definedName>
    <definedName name="cable3x5025" localSheetId="23">#REF!</definedName>
    <definedName name="cable3x5025" localSheetId="22">#REF!</definedName>
    <definedName name="cable3x5025" localSheetId="91">#REF!</definedName>
    <definedName name="cable3x5025" localSheetId="92">#REF!</definedName>
    <definedName name="cable3x5025" localSheetId="89">#REF!</definedName>
    <definedName name="cable3x5025" localSheetId="46">#REF!</definedName>
    <definedName name="cable3x5025" localSheetId="42">#REF!</definedName>
    <definedName name="cable3x5025" localSheetId="41">#REF!</definedName>
    <definedName name="cable3x5025" localSheetId="71">#REF!</definedName>
    <definedName name="cable3x5025" localSheetId="67">#REF!</definedName>
    <definedName name="cable3x5025" localSheetId="75">#REF!</definedName>
    <definedName name="cable3x5025" localSheetId="58">#REF!</definedName>
    <definedName name="cable3x5025" localSheetId="63">#REF!</definedName>
    <definedName name="cable3x5025" localSheetId="54">#REF!</definedName>
    <definedName name="cable3x5025" localSheetId="13">#REF!</definedName>
    <definedName name="cable3x5025">#REF!</definedName>
    <definedName name="cable3x6" localSheetId="38">#REF!</definedName>
    <definedName name="cable3x6" localSheetId="37">#REF!</definedName>
    <definedName name="cable3x6" localSheetId="79">#REF!</definedName>
    <definedName name="cable3x6" localSheetId="33">#REF!</definedName>
    <definedName name="cable3x6" localSheetId="32">#REF!</definedName>
    <definedName name="cable3x6" localSheetId="28">#REF!</definedName>
    <definedName name="cable3x6" localSheetId="27">#REF!</definedName>
    <definedName name="cable3x6" localSheetId="50">#REF!</definedName>
    <definedName name="cable3x6" localSheetId="18">#REF!</definedName>
    <definedName name="cable3x6" localSheetId="17">#REF!</definedName>
    <definedName name="cable3x6" localSheetId="59">#REF!</definedName>
    <definedName name="cable3x6" localSheetId="8">#REF!</definedName>
    <definedName name="cable3x6" localSheetId="23">#REF!</definedName>
    <definedName name="cable3x6" localSheetId="22">#REF!</definedName>
    <definedName name="cable3x6" localSheetId="91">#REF!</definedName>
    <definedName name="cable3x6" localSheetId="92">#REF!</definedName>
    <definedName name="cable3x6" localSheetId="89">#REF!</definedName>
    <definedName name="cable3x6" localSheetId="46">#REF!</definedName>
    <definedName name="cable3x6" localSheetId="42">#REF!</definedName>
    <definedName name="cable3x6" localSheetId="41">#REF!</definedName>
    <definedName name="cable3x6" localSheetId="71">#REF!</definedName>
    <definedName name="cable3x6" localSheetId="67">#REF!</definedName>
    <definedName name="cable3x6" localSheetId="75">#REF!</definedName>
    <definedName name="cable3x6" localSheetId="58">#REF!</definedName>
    <definedName name="cable3x6" localSheetId="63">#REF!</definedName>
    <definedName name="cable3x6" localSheetId="54">#REF!</definedName>
    <definedName name="cable3x6" localSheetId="13">#REF!</definedName>
    <definedName name="cable3x6">#REF!</definedName>
    <definedName name="cable3x7035" localSheetId="38">#REF!</definedName>
    <definedName name="cable3x7035" localSheetId="37">#REF!</definedName>
    <definedName name="cable3x7035" localSheetId="79">#REF!</definedName>
    <definedName name="cable3x7035" localSheetId="33">#REF!</definedName>
    <definedName name="cable3x7035" localSheetId="32">#REF!</definedName>
    <definedName name="cable3x7035" localSheetId="28">#REF!</definedName>
    <definedName name="cable3x7035" localSheetId="27">#REF!</definedName>
    <definedName name="cable3x7035" localSheetId="50">#REF!</definedName>
    <definedName name="cable3x7035" localSheetId="18">#REF!</definedName>
    <definedName name="cable3x7035" localSheetId="17">#REF!</definedName>
    <definedName name="cable3x7035" localSheetId="59">#REF!</definedName>
    <definedName name="cable3x7035" localSheetId="8">#REF!</definedName>
    <definedName name="cable3x7035" localSheetId="23">#REF!</definedName>
    <definedName name="cable3x7035" localSheetId="22">#REF!</definedName>
    <definedName name="cable3x7035" localSheetId="91">#REF!</definedName>
    <definedName name="cable3x7035" localSheetId="92">#REF!</definedName>
    <definedName name="cable3x7035" localSheetId="89">#REF!</definedName>
    <definedName name="cable3x7035" localSheetId="46">#REF!</definedName>
    <definedName name="cable3x7035" localSheetId="42">#REF!</definedName>
    <definedName name="cable3x7035" localSheetId="41">#REF!</definedName>
    <definedName name="cable3x7035" localSheetId="71">#REF!</definedName>
    <definedName name="cable3x7035" localSheetId="67">#REF!</definedName>
    <definedName name="cable3x7035" localSheetId="75">#REF!</definedName>
    <definedName name="cable3x7035" localSheetId="58">#REF!</definedName>
    <definedName name="cable3x7035" localSheetId="63">#REF!</definedName>
    <definedName name="cable3x7035" localSheetId="54">#REF!</definedName>
    <definedName name="cable3x7035" localSheetId="13">#REF!</definedName>
    <definedName name="cable3x7035">#REF!</definedName>
    <definedName name="cable3x9550" localSheetId="38">#REF!</definedName>
    <definedName name="cable3x9550" localSheetId="37">#REF!</definedName>
    <definedName name="cable3x9550" localSheetId="79">#REF!</definedName>
    <definedName name="cable3x9550" localSheetId="33">#REF!</definedName>
    <definedName name="cable3x9550" localSheetId="32">#REF!</definedName>
    <definedName name="cable3x9550" localSheetId="28">#REF!</definedName>
    <definedName name="cable3x9550" localSheetId="27">#REF!</definedName>
    <definedName name="cable3x9550" localSheetId="50">#REF!</definedName>
    <definedName name="cable3x9550" localSheetId="18">#REF!</definedName>
    <definedName name="cable3x9550" localSheetId="17">#REF!</definedName>
    <definedName name="cable3x9550" localSheetId="59">#REF!</definedName>
    <definedName name="cable3x9550" localSheetId="8">#REF!</definedName>
    <definedName name="cable3x9550" localSheetId="23">#REF!</definedName>
    <definedName name="cable3x9550" localSheetId="22">#REF!</definedName>
    <definedName name="cable3x9550" localSheetId="91">#REF!</definedName>
    <definedName name="cable3x9550" localSheetId="92">#REF!</definedName>
    <definedName name="cable3x9550" localSheetId="89">#REF!</definedName>
    <definedName name="cable3x9550" localSheetId="46">#REF!</definedName>
    <definedName name="cable3x9550" localSheetId="42">#REF!</definedName>
    <definedName name="cable3x9550" localSheetId="41">#REF!</definedName>
    <definedName name="cable3x9550" localSheetId="71">#REF!</definedName>
    <definedName name="cable3x9550" localSheetId="67">#REF!</definedName>
    <definedName name="cable3x9550" localSheetId="75">#REF!</definedName>
    <definedName name="cable3x9550" localSheetId="58">#REF!</definedName>
    <definedName name="cable3x9550" localSheetId="63">#REF!</definedName>
    <definedName name="cable3x9550" localSheetId="54">#REF!</definedName>
    <definedName name="cable3x9550" localSheetId="13">#REF!</definedName>
    <definedName name="cable3x9550">#REF!</definedName>
    <definedName name="cable4x1.5" localSheetId="38">#REF!</definedName>
    <definedName name="cable4x1.5" localSheetId="37">#REF!</definedName>
    <definedName name="cable4x1.5" localSheetId="79">#REF!</definedName>
    <definedName name="cable4x1.5" localSheetId="33">#REF!</definedName>
    <definedName name="cable4x1.5" localSheetId="32">#REF!</definedName>
    <definedName name="cable4x1.5" localSheetId="28">#REF!</definedName>
    <definedName name="cable4x1.5" localSheetId="27">#REF!</definedName>
    <definedName name="cable4x1.5" localSheetId="50">#REF!</definedName>
    <definedName name="cable4x1.5" localSheetId="18">#REF!</definedName>
    <definedName name="cable4x1.5" localSheetId="17">#REF!</definedName>
    <definedName name="cable4x1.5" localSheetId="59">#REF!</definedName>
    <definedName name="cable4x1.5" localSheetId="8">#REF!</definedName>
    <definedName name="cable4x1.5" localSheetId="23">#REF!</definedName>
    <definedName name="cable4x1.5" localSheetId="22">#REF!</definedName>
    <definedName name="cable4x1.5" localSheetId="91">#REF!</definedName>
    <definedName name="cable4x1.5" localSheetId="92">#REF!</definedName>
    <definedName name="cable4x1.5" localSheetId="89">#REF!</definedName>
    <definedName name="cable4x1.5" localSheetId="46">#REF!</definedName>
    <definedName name="cable4x1.5" localSheetId="42">#REF!</definedName>
    <definedName name="cable4x1.5" localSheetId="41">#REF!</definedName>
    <definedName name="cable4x1.5" localSheetId="71">#REF!</definedName>
    <definedName name="cable4x1.5" localSheetId="67">#REF!</definedName>
    <definedName name="cable4x1.5" localSheetId="75">#REF!</definedName>
    <definedName name="cable4x1.5" localSheetId="58">#REF!</definedName>
    <definedName name="cable4x1.5" localSheetId="63">#REF!</definedName>
    <definedName name="cable4x1.5" localSheetId="54">#REF!</definedName>
    <definedName name="cable4x1.5" localSheetId="13">#REF!</definedName>
    <definedName name="cable4x1.5">#REF!</definedName>
    <definedName name="cable4x10" localSheetId="38">#REF!</definedName>
    <definedName name="cable4x10" localSheetId="37">#REF!</definedName>
    <definedName name="cable4x10" localSheetId="79">#REF!</definedName>
    <definedName name="cable4x10" localSheetId="33">#REF!</definedName>
    <definedName name="cable4x10" localSheetId="32">#REF!</definedName>
    <definedName name="cable4x10" localSheetId="28">#REF!</definedName>
    <definedName name="cable4x10" localSheetId="27">#REF!</definedName>
    <definedName name="cable4x10" localSheetId="50">#REF!</definedName>
    <definedName name="cable4x10" localSheetId="18">#REF!</definedName>
    <definedName name="cable4x10" localSheetId="17">#REF!</definedName>
    <definedName name="cable4x10" localSheetId="59">#REF!</definedName>
    <definedName name="cable4x10" localSheetId="8">#REF!</definedName>
    <definedName name="cable4x10" localSheetId="23">#REF!</definedName>
    <definedName name="cable4x10" localSheetId="22">#REF!</definedName>
    <definedName name="cable4x10" localSheetId="91">#REF!</definedName>
    <definedName name="cable4x10" localSheetId="92">#REF!</definedName>
    <definedName name="cable4x10" localSheetId="89">#REF!</definedName>
    <definedName name="cable4x10" localSheetId="46">#REF!</definedName>
    <definedName name="cable4x10" localSheetId="42">#REF!</definedName>
    <definedName name="cable4x10" localSheetId="41">#REF!</definedName>
    <definedName name="cable4x10" localSheetId="71">#REF!</definedName>
    <definedName name="cable4x10" localSheetId="67">#REF!</definedName>
    <definedName name="cable4x10" localSheetId="75">#REF!</definedName>
    <definedName name="cable4x10" localSheetId="58">#REF!</definedName>
    <definedName name="cable4x10" localSheetId="63">#REF!</definedName>
    <definedName name="cable4x10" localSheetId="54">#REF!</definedName>
    <definedName name="cable4x10" localSheetId="13">#REF!</definedName>
    <definedName name="cable4x10">#REF!</definedName>
    <definedName name="cable4x16" localSheetId="38">#REF!</definedName>
    <definedName name="cable4x16" localSheetId="37">#REF!</definedName>
    <definedName name="cable4x16" localSheetId="79">#REF!</definedName>
    <definedName name="cable4x16" localSheetId="33">#REF!</definedName>
    <definedName name="cable4x16" localSheetId="32">#REF!</definedName>
    <definedName name="cable4x16" localSheetId="28">#REF!</definedName>
    <definedName name="cable4x16" localSheetId="27">#REF!</definedName>
    <definedName name="cable4x16" localSheetId="50">#REF!</definedName>
    <definedName name="cable4x16" localSheetId="18">#REF!</definedName>
    <definedName name="cable4x16" localSheetId="17">#REF!</definedName>
    <definedName name="cable4x16" localSheetId="59">#REF!</definedName>
    <definedName name="cable4x16" localSheetId="8">#REF!</definedName>
    <definedName name="cable4x16" localSheetId="23">#REF!</definedName>
    <definedName name="cable4x16" localSheetId="22">#REF!</definedName>
    <definedName name="cable4x16" localSheetId="91">#REF!</definedName>
    <definedName name="cable4x16" localSheetId="92">#REF!</definedName>
    <definedName name="cable4x16" localSheetId="89">#REF!</definedName>
    <definedName name="cable4x16" localSheetId="46">#REF!</definedName>
    <definedName name="cable4x16" localSheetId="42">#REF!</definedName>
    <definedName name="cable4x16" localSheetId="41">#REF!</definedName>
    <definedName name="cable4x16" localSheetId="71">#REF!</definedName>
    <definedName name="cable4x16" localSheetId="67">#REF!</definedName>
    <definedName name="cable4x16" localSheetId="75">#REF!</definedName>
    <definedName name="cable4x16" localSheetId="58">#REF!</definedName>
    <definedName name="cable4x16" localSheetId="63">#REF!</definedName>
    <definedName name="cable4x16" localSheetId="54">#REF!</definedName>
    <definedName name="cable4x16" localSheetId="13">#REF!</definedName>
    <definedName name="cable4x16">#REF!</definedName>
    <definedName name="cable4x2.5" localSheetId="38">#REF!</definedName>
    <definedName name="cable4x2.5" localSheetId="37">#REF!</definedName>
    <definedName name="cable4x2.5" localSheetId="79">#REF!</definedName>
    <definedName name="cable4x2.5" localSheetId="33">#REF!</definedName>
    <definedName name="cable4x2.5" localSheetId="32">#REF!</definedName>
    <definedName name="cable4x2.5" localSheetId="28">#REF!</definedName>
    <definedName name="cable4x2.5" localSheetId="27">#REF!</definedName>
    <definedName name="cable4x2.5" localSheetId="50">#REF!</definedName>
    <definedName name="cable4x2.5" localSheetId="18">#REF!</definedName>
    <definedName name="cable4x2.5" localSheetId="17">#REF!</definedName>
    <definedName name="cable4x2.5" localSheetId="59">#REF!</definedName>
    <definedName name="cable4x2.5" localSheetId="8">#REF!</definedName>
    <definedName name="cable4x2.5" localSheetId="23">#REF!</definedName>
    <definedName name="cable4x2.5" localSheetId="22">#REF!</definedName>
    <definedName name="cable4x2.5" localSheetId="91">#REF!</definedName>
    <definedName name="cable4x2.5" localSheetId="92">#REF!</definedName>
    <definedName name="cable4x2.5" localSheetId="89">#REF!</definedName>
    <definedName name="cable4x2.5" localSheetId="46">#REF!</definedName>
    <definedName name="cable4x2.5" localSheetId="42">#REF!</definedName>
    <definedName name="cable4x2.5" localSheetId="41">#REF!</definedName>
    <definedName name="cable4x2.5" localSheetId="71">#REF!</definedName>
    <definedName name="cable4x2.5" localSheetId="67">#REF!</definedName>
    <definedName name="cable4x2.5" localSheetId="75">#REF!</definedName>
    <definedName name="cable4x2.5" localSheetId="58">#REF!</definedName>
    <definedName name="cable4x2.5" localSheetId="63">#REF!</definedName>
    <definedName name="cable4x2.5" localSheetId="54">#REF!</definedName>
    <definedName name="cable4x2.5" localSheetId="13">#REF!</definedName>
    <definedName name="cable4x2.5">#REF!</definedName>
    <definedName name="cable4x4" localSheetId="38">#REF!</definedName>
    <definedName name="cable4x4" localSheetId="37">#REF!</definedName>
    <definedName name="cable4x4" localSheetId="79">#REF!</definedName>
    <definedName name="cable4x4" localSheetId="33">#REF!</definedName>
    <definedName name="cable4x4" localSheetId="32">#REF!</definedName>
    <definedName name="cable4x4" localSheetId="28">#REF!</definedName>
    <definedName name="cable4x4" localSheetId="27">#REF!</definedName>
    <definedName name="cable4x4" localSheetId="50">#REF!</definedName>
    <definedName name="cable4x4" localSheetId="18">#REF!</definedName>
    <definedName name="cable4x4" localSheetId="17">#REF!</definedName>
    <definedName name="cable4x4" localSheetId="59">#REF!</definedName>
    <definedName name="cable4x4" localSheetId="8">#REF!</definedName>
    <definedName name="cable4x4" localSheetId="23">#REF!</definedName>
    <definedName name="cable4x4" localSheetId="22">#REF!</definedName>
    <definedName name="cable4x4" localSheetId="91">#REF!</definedName>
    <definedName name="cable4x4" localSheetId="92">#REF!</definedName>
    <definedName name="cable4x4" localSheetId="89">#REF!</definedName>
    <definedName name="cable4x4" localSheetId="46">#REF!</definedName>
    <definedName name="cable4x4" localSheetId="42">#REF!</definedName>
    <definedName name="cable4x4" localSheetId="41">#REF!</definedName>
    <definedName name="cable4x4" localSheetId="71">#REF!</definedName>
    <definedName name="cable4x4" localSheetId="67">#REF!</definedName>
    <definedName name="cable4x4" localSheetId="75">#REF!</definedName>
    <definedName name="cable4x4" localSheetId="58">#REF!</definedName>
    <definedName name="cable4x4" localSheetId="63">#REF!</definedName>
    <definedName name="cable4x4" localSheetId="54">#REF!</definedName>
    <definedName name="cable4x4" localSheetId="13">#REF!</definedName>
    <definedName name="cable4x4">#REF!</definedName>
    <definedName name="cable4x6" localSheetId="38">#REF!</definedName>
    <definedName name="cable4x6" localSheetId="37">#REF!</definedName>
    <definedName name="cable4x6" localSheetId="79">#REF!</definedName>
    <definedName name="cable4x6" localSheetId="33">#REF!</definedName>
    <definedName name="cable4x6" localSheetId="32">#REF!</definedName>
    <definedName name="cable4x6" localSheetId="28">#REF!</definedName>
    <definedName name="cable4x6" localSheetId="27">#REF!</definedName>
    <definedName name="cable4x6" localSheetId="50">#REF!</definedName>
    <definedName name="cable4x6" localSheetId="18">#REF!</definedName>
    <definedName name="cable4x6" localSheetId="17">#REF!</definedName>
    <definedName name="cable4x6" localSheetId="59">#REF!</definedName>
    <definedName name="cable4x6" localSheetId="8">#REF!</definedName>
    <definedName name="cable4x6" localSheetId="23">#REF!</definedName>
    <definedName name="cable4x6" localSheetId="22">#REF!</definedName>
    <definedName name="cable4x6" localSheetId="91">#REF!</definedName>
    <definedName name="cable4x6" localSheetId="92">#REF!</definedName>
    <definedName name="cable4x6" localSheetId="89">#REF!</definedName>
    <definedName name="cable4x6" localSheetId="46">#REF!</definedName>
    <definedName name="cable4x6" localSheetId="42">#REF!</definedName>
    <definedName name="cable4x6" localSheetId="41">#REF!</definedName>
    <definedName name="cable4x6" localSheetId="71">#REF!</definedName>
    <definedName name="cable4x6" localSheetId="67">#REF!</definedName>
    <definedName name="cable4x6" localSheetId="75">#REF!</definedName>
    <definedName name="cable4x6" localSheetId="58">#REF!</definedName>
    <definedName name="cable4x6" localSheetId="63">#REF!</definedName>
    <definedName name="cable4x6" localSheetId="54">#REF!</definedName>
    <definedName name="cable4x6" localSheetId="13">#REF!</definedName>
    <definedName name="cable4x6">#REF!</definedName>
    <definedName name="cabletray200x100" localSheetId="38">#REF!</definedName>
    <definedName name="cabletray200x100" localSheetId="37">#REF!</definedName>
    <definedName name="cabletray200x100" localSheetId="79">#REF!</definedName>
    <definedName name="cabletray200x100" localSheetId="33">#REF!</definedName>
    <definedName name="cabletray200x100" localSheetId="32">#REF!</definedName>
    <definedName name="cabletray200x100" localSheetId="28">#REF!</definedName>
    <definedName name="cabletray200x100" localSheetId="27">#REF!</definedName>
    <definedName name="cabletray200x100" localSheetId="50">#REF!</definedName>
    <definedName name="cabletray200x100" localSheetId="18">#REF!</definedName>
    <definedName name="cabletray200x100" localSheetId="17">#REF!</definedName>
    <definedName name="cabletray200x100" localSheetId="59">#REF!</definedName>
    <definedName name="cabletray200x100" localSheetId="8">#REF!</definedName>
    <definedName name="cabletray200x100" localSheetId="23">#REF!</definedName>
    <definedName name="cabletray200x100" localSheetId="22">#REF!</definedName>
    <definedName name="cabletray200x100" localSheetId="91">#REF!</definedName>
    <definedName name="cabletray200x100" localSheetId="92">#REF!</definedName>
    <definedName name="cabletray200x100" localSheetId="89">#REF!</definedName>
    <definedName name="cabletray200x100" localSheetId="46">#REF!</definedName>
    <definedName name="cabletray200x100" localSheetId="42">#REF!</definedName>
    <definedName name="cabletray200x100" localSheetId="41">#REF!</definedName>
    <definedName name="cabletray200x100" localSheetId="71">#REF!</definedName>
    <definedName name="cabletray200x100" localSheetId="67">#REF!</definedName>
    <definedName name="cabletray200x100" localSheetId="75">#REF!</definedName>
    <definedName name="cabletray200x100" localSheetId="58">#REF!</definedName>
    <definedName name="cabletray200x100" localSheetId="63">#REF!</definedName>
    <definedName name="cabletray200x100" localSheetId="54">#REF!</definedName>
    <definedName name="cabletray200x100" localSheetId="13">#REF!</definedName>
    <definedName name="cabletray200x100">#REF!</definedName>
    <definedName name="cabletray400x100" localSheetId="38">#REF!</definedName>
    <definedName name="cabletray400x100" localSheetId="37">#REF!</definedName>
    <definedName name="cabletray400x100" localSheetId="79">#REF!</definedName>
    <definedName name="cabletray400x100" localSheetId="33">#REF!</definedName>
    <definedName name="cabletray400x100" localSheetId="32">#REF!</definedName>
    <definedName name="cabletray400x100" localSheetId="28">#REF!</definedName>
    <definedName name="cabletray400x100" localSheetId="27">#REF!</definedName>
    <definedName name="cabletray400x100" localSheetId="50">#REF!</definedName>
    <definedName name="cabletray400x100" localSheetId="18">#REF!</definedName>
    <definedName name="cabletray400x100" localSheetId="17">#REF!</definedName>
    <definedName name="cabletray400x100" localSheetId="59">#REF!</definedName>
    <definedName name="cabletray400x100" localSheetId="8">#REF!</definedName>
    <definedName name="cabletray400x100" localSheetId="23">#REF!</definedName>
    <definedName name="cabletray400x100" localSheetId="22">#REF!</definedName>
    <definedName name="cabletray400x100" localSheetId="91">#REF!</definedName>
    <definedName name="cabletray400x100" localSheetId="92">#REF!</definedName>
    <definedName name="cabletray400x100" localSheetId="89">#REF!</definedName>
    <definedName name="cabletray400x100" localSheetId="46">#REF!</definedName>
    <definedName name="cabletray400x100" localSheetId="42">#REF!</definedName>
    <definedName name="cabletray400x100" localSheetId="41">#REF!</definedName>
    <definedName name="cabletray400x100" localSheetId="71">#REF!</definedName>
    <definedName name="cabletray400x100" localSheetId="67">#REF!</definedName>
    <definedName name="cabletray400x100" localSheetId="75">#REF!</definedName>
    <definedName name="cabletray400x100" localSheetId="58">#REF!</definedName>
    <definedName name="cabletray400x100" localSheetId="63">#REF!</definedName>
    <definedName name="cabletray400x100" localSheetId="54">#REF!</definedName>
    <definedName name="cabletray400x100" localSheetId="13">#REF!</definedName>
    <definedName name="cabletray400x100">#REF!</definedName>
    <definedName name="cabletray500x110" localSheetId="38">#REF!</definedName>
    <definedName name="cabletray500x110" localSheetId="37">#REF!</definedName>
    <definedName name="cabletray500x110" localSheetId="79">#REF!</definedName>
    <definedName name="cabletray500x110" localSheetId="33">#REF!</definedName>
    <definedName name="cabletray500x110" localSheetId="32">#REF!</definedName>
    <definedName name="cabletray500x110" localSheetId="28">#REF!</definedName>
    <definedName name="cabletray500x110" localSheetId="27">#REF!</definedName>
    <definedName name="cabletray500x110" localSheetId="50">#REF!</definedName>
    <definedName name="cabletray500x110" localSheetId="18">#REF!</definedName>
    <definedName name="cabletray500x110" localSheetId="17">#REF!</definedName>
    <definedName name="cabletray500x110" localSheetId="59">#REF!</definedName>
    <definedName name="cabletray500x110" localSheetId="8">#REF!</definedName>
    <definedName name="cabletray500x110" localSheetId="23">#REF!</definedName>
    <definedName name="cabletray500x110" localSheetId="22">#REF!</definedName>
    <definedName name="cabletray500x110" localSheetId="91">#REF!</definedName>
    <definedName name="cabletray500x110" localSheetId="92">#REF!</definedName>
    <definedName name="cabletray500x110" localSheetId="89">#REF!</definedName>
    <definedName name="cabletray500x110" localSheetId="46">#REF!</definedName>
    <definedName name="cabletray500x110" localSheetId="42">#REF!</definedName>
    <definedName name="cabletray500x110" localSheetId="41">#REF!</definedName>
    <definedName name="cabletray500x110" localSheetId="71">#REF!</definedName>
    <definedName name="cabletray500x110" localSheetId="67">#REF!</definedName>
    <definedName name="cabletray500x110" localSheetId="75">#REF!</definedName>
    <definedName name="cabletray500x110" localSheetId="58">#REF!</definedName>
    <definedName name="cabletray500x110" localSheetId="63">#REF!</definedName>
    <definedName name="cabletray500x110" localSheetId="54">#REF!</definedName>
    <definedName name="cabletray500x110" localSheetId="13">#REF!</definedName>
    <definedName name="cabletray500x110">#REF!</definedName>
    <definedName name="cabletray500x75" localSheetId="38">#REF!</definedName>
    <definedName name="cabletray500x75" localSheetId="37">#REF!</definedName>
    <definedName name="cabletray500x75" localSheetId="79">#REF!</definedName>
    <definedName name="cabletray500x75" localSheetId="33">#REF!</definedName>
    <definedName name="cabletray500x75" localSheetId="32">#REF!</definedName>
    <definedName name="cabletray500x75" localSheetId="28">#REF!</definedName>
    <definedName name="cabletray500x75" localSheetId="27">#REF!</definedName>
    <definedName name="cabletray500x75" localSheetId="50">#REF!</definedName>
    <definedName name="cabletray500x75" localSheetId="18">#REF!</definedName>
    <definedName name="cabletray500x75" localSheetId="17">#REF!</definedName>
    <definedName name="cabletray500x75" localSheetId="59">#REF!</definedName>
    <definedName name="cabletray500x75" localSheetId="8">#REF!</definedName>
    <definedName name="cabletray500x75" localSheetId="23">#REF!</definedName>
    <definedName name="cabletray500x75" localSheetId="22">#REF!</definedName>
    <definedName name="cabletray500x75" localSheetId="91">#REF!</definedName>
    <definedName name="cabletray500x75" localSheetId="92">#REF!</definedName>
    <definedName name="cabletray500x75" localSheetId="89">#REF!</definedName>
    <definedName name="cabletray500x75" localSheetId="46">#REF!</definedName>
    <definedName name="cabletray500x75" localSheetId="42">#REF!</definedName>
    <definedName name="cabletray500x75" localSheetId="41">#REF!</definedName>
    <definedName name="cabletray500x75" localSheetId="71">#REF!</definedName>
    <definedName name="cabletray500x75" localSheetId="67">#REF!</definedName>
    <definedName name="cabletray500x75" localSheetId="75">#REF!</definedName>
    <definedName name="cabletray500x75" localSheetId="58">#REF!</definedName>
    <definedName name="cabletray500x75" localSheetId="63">#REF!</definedName>
    <definedName name="cabletray500x75" localSheetId="54">#REF!</definedName>
    <definedName name="cabletray500x75" localSheetId="13">#REF!</definedName>
    <definedName name="cabletray500x75">#REF!</definedName>
    <definedName name="callpanel12no" localSheetId="38">#REF!</definedName>
    <definedName name="callpanel12no" localSheetId="37">#REF!</definedName>
    <definedName name="callpanel12no" localSheetId="79">#REF!</definedName>
    <definedName name="callpanel12no" localSheetId="33">#REF!</definedName>
    <definedName name="callpanel12no" localSheetId="32">#REF!</definedName>
    <definedName name="callpanel12no" localSheetId="28">#REF!</definedName>
    <definedName name="callpanel12no" localSheetId="27">#REF!</definedName>
    <definedName name="callpanel12no" localSheetId="50">#REF!</definedName>
    <definedName name="callpanel12no" localSheetId="18">#REF!</definedName>
    <definedName name="callpanel12no" localSheetId="17">#REF!</definedName>
    <definedName name="callpanel12no" localSheetId="59">#REF!</definedName>
    <definedName name="callpanel12no" localSheetId="8">#REF!</definedName>
    <definedName name="callpanel12no" localSheetId="23">#REF!</definedName>
    <definedName name="callpanel12no" localSheetId="22">#REF!</definedName>
    <definedName name="callpanel12no" localSheetId="91">#REF!</definedName>
    <definedName name="callpanel12no" localSheetId="92">#REF!</definedName>
    <definedName name="callpanel12no" localSheetId="89">#REF!</definedName>
    <definedName name="callpanel12no" localSheetId="46">#REF!</definedName>
    <definedName name="callpanel12no" localSheetId="42">#REF!</definedName>
    <definedName name="callpanel12no" localSheetId="41">#REF!</definedName>
    <definedName name="callpanel12no" localSheetId="71">#REF!</definedName>
    <definedName name="callpanel12no" localSheetId="67">#REF!</definedName>
    <definedName name="callpanel12no" localSheetId="75">#REF!</definedName>
    <definedName name="callpanel12no" localSheetId="58">#REF!</definedName>
    <definedName name="callpanel12no" localSheetId="63">#REF!</definedName>
    <definedName name="callpanel12no" localSheetId="54">#REF!</definedName>
    <definedName name="callpanel12no" localSheetId="13">#REF!</definedName>
    <definedName name="callpanel12no">#REF!</definedName>
    <definedName name="callpanel16no" localSheetId="38">#REF!</definedName>
    <definedName name="callpanel16no" localSheetId="37">#REF!</definedName>
    <definedName name="callpanel16no" localSheetId="79">#REF!</definedName>
    <definedName name="callpanel16no" localSheetId="33">#REF!</definedName>
    <definedName name="callpanel16no" localSheetId="32">#REF!</definedName>
    <definedName name="callpanel16no" localSheetId="28">#REF!</definedName>
    <definedName name="callpanel16no" localSheetId="27">#REF!</definedName>
    <definedName name="callpanel16no" localSheetId="50">#REF!</definedName>
    <definedName name="callpanel16no" localSheetId="18">#REF!</definedName>
    <definedName name="callpanel16no" localSheetId="17">#REF!</definedName>
    <definedName name="callpanel16no" localSheetId="59">#REF!</definedName>
    <definedName name="callpanel16no" localSheetId="8">#REF!</definedName>
    <definedName name="callpanel16no" localSheetId="23">#REF!</definedName>
    <definedName name="callpanel16no" localSheetId="22">#REF!</definedName>
    <definedName name="callpanel16no" localSheetId="91">#REF!</definedName>
    <definedName name="callpanel16no" localSheetId="92">#REF!</definedName>
    <definedName name="callpanel16no" localSheetId="89">#REF!</definedName>
    <definedName name="callpanel16no" localSheetId="46">#REF!</definedName>
    <definedName name="callpanel16no" localSheetId="42">#REF!</definedName>
    <definedName name="callpanel16no" localSheetId="41">#REF!</definedName>
    <definedName name="callpanel16no" localSheetId="71">#REF!</definedName>
    <definedName name="callpanel16no" localSheetId="67">#REF!</definedName>
    <definedName name="callpanel16no" localSheetId="75">#REF!</definedName>
    <definedName name="callpanel16no" localSheetId="58">#REF!</definedName>
    <definedName name="callpanel16no" localSheetId="63">#REF!</definedName>
    <definedName name="callpanel16no" localSheetId="54">#REF!</definedName>
    <definedName name="callpanel16no" localSheetId="13">#REF!</definedName>
    <definedName name="callpanel16no">#REF!</definedName>
    <definedName name="callpanel24no" localSheetId="38">#REF!</definedName>
    <definedName name="callpanel24no" localSheetId="37">#REF!</definedName>
    <definedName name="callpanel24no" localSheetId="79">#REF!</definedName>
    <definedName name="callpanel24no" localSheetId="33">#REF!</definedName>
    <definedName name="callpanel24no" localSheetId="32">#REF!</definedName>
    <definedName name="callpanel24no" localSheetId="28">#REF!</definedName>
    <definedName name="callpanel24no" localSheetId="27">#REF!</definedName>
    <definedName name="callpanel24no" localSheetId="50">#REF!</definedName>
    <definedName name="callpanel24no" localSheetId="18">#REF!</definedName>
    <definedName name="callpanel24no" localSheetId="17">#REF!</definedName>
    <definedName name="callpanel24no" localSheetId="59">#REF!</definedName>
    <definedName name="callpanel24no" localSheetId="8">#REF!</definedName>
    <definedName name="callpanel24no" localSheetId="23">#REF!</definedName>
    <definedName name="callpanel24no" localSheetId="22">#REF!</definedName>
    <definedName name="callpanel24no" localSheetId="91">#REF!</definedName>
    <definedName name="callpanel24no" localSheetId="92">#REF!</definedName>
    <definedName name="callpanel24no" localSheetId="89">#REF!</definedName>
    <definedName name="callpanel24no" localSheetId="46">#REF!</definedName>
    <definedName name="callpanel24no" localSheetId="42">#REF!</definedName>
    <definedName name="callpanel24no" localSheetId="41">#REF!</definedName>
    <definedName name="callpanel24no" localSheetId="71">#REF!</definedName>
    <definedName name="callpanel24no" localSheetId="67">#REF!</definedName>
    <definedName name="callpanel24no" localSheetId="75">#REF!</definedName>
    <definedName name="callpanel24no" localSheetId="58">#REF!</definedName>
    <definedName name="callpanel24no" localSheetId="63">#REF!</definedName>
    <definedName name="callpanel24no" localSheetId="54">#REF!</definedName>
    <definedName name="callpanel24no" localSheetId="13">#REF!</definedName>
    <definedName name="callpanel24no">#REF!</definedName>
    <definedName name="callpanel8no" localSheetId="38">#REF!</definedName>
    <definedName name="callpanel8no" localSheetId="37">#REF!</definedName>
    <definedName name="callpanel8no" localSheetId="79">#REF!</definedName>
    <definedName name="callpanel8no" localSheetId="33">#REF!</definedName>
    <definedName name="callpanel8no" localSheetId="32">#REF!</definedName>
    <definedName name="callpanel8no" localSheetId="28">#REF!</definedName>
    <definedName name="callpanel8no" localSheetId="27">#REF!</definedName>
    <definedName name="callpanel8no" localSheetId="50">#REF!</definedName>
    <definedName name="callpanel8no" localSheetId="18">#REF!</definedName>
    <definedName name="callpanel8no" localSheetId="17">#REF!</definedName>
    <definedName name="callpanel8no" localSheetId="59">#REF!</definedName>
    <definedName name="callpanel8no" localSheetId="8">#REF!</definedName>
    <definedName name="callpanel8no" localSheetId="23">#REF!</definedName>
    <definedName name="callpanel8no" localSheetId="22">#REF!</definedName>
    <definedName name="callpanel8no" localSheetId="91">#REF!</definedName>
    <definedName name="callpanel8no" localSheetId="92">#REF!</definedName>
    <definedName name="callpanel8no" localSheetId="89">#REF!</definedName>
    <definedName name="callpanel8no" localSheetId="46">#REF!</definedName>
    <definedName name="callpanel8no" localSheetId="42">#REF!</definedName>
    <definedName name="callpanel8no" localSheetId="41">#REF!</definedName>
    <definedName name="callpanel8no" localSheetId="71">#REF!</definedName>
    <definedName name="callpanel8no" localSheetId="67">#REF!</definedName>
    <definedName name="callpanel8no" localSheetId="75">#REF!</definedName>
    <definedName name="callpanel8no" localSheetId="58">#REF!</definedName>
    <definedName name="callpanel8no" localSheetId="63">#REF!</definedName>
    <definedName name="callpanel8no" localSheetId="54">#REF!</definedName>
    <definedName name="callpanel8no" localSheetId="13">#REF!</definedName>
    <definedName name="callpanel8no">#REF!</definedName>
    <definedName name="ceiling" localSheetId="38">#REF!</definedName>
    <definedName name="ceiling" localSheetId="37">#REF!</definedName>
    <definedName name="ceiling" localSheetId="79">#REF!</definedName>
    <definedName name="ceiling" localSheetId="33">#REF!</definedName>
    <definedName name="ceiling" localSheetId="32">#REF!</definedName>
    <definedName name="ceiling" localSheetId="28">#REF!</definedName>
    <definedName name="ceiling" localSheetId="27">#REF!</definedName>
    <definedName name="ceiling" localSheetId="50">#REF!</definedName>
    <definedName name="ceiling" localSheetId="18">#REF!</definedName>
    <definedName name="ceiling" localSheetId="17">#REF!</definedName>
    <definedName name="ceiling" localSheetId="59">#REF!</definedName>
    <definedName name="ceiling" localSheetId="8">#REF!</definedName>
    <definedName name="ceiling" localSheetId="23">#REF!</definedName>
    <definedName name="ceiling" localSheetId="22">#REF!</definedName>
    <definedName name="ceiling" localSheetId="91">#REF!</definedName>
    <definedName name="ceiling" localSheetId="92">#REF!</definedName>
    <definedName name="ceiling" localSheetId="89">#REF!</definedName>
    <definedName name="ceiling" localSheetId="46">#REF!</definedName>
    <definedName name="ceiling" localSheetId="42">#REF!</definedName>
    <definedName name="ceiling" localSheetId="41">#REF!</definedName>
    <definedName name="ceiling" localSheetId="71">#REF!</definedName>
    <definedName name="ceiling" localSheetId="67">#REF!</definedName>
    <definedName name="ceiling" localSheetId="75">#REF!</definedName>
    <definedName name="ceiling" localSheetId="58">#REF!</definedName>
    <definedName name="ceiling" localSheetId="63">#REF!</definedName>
    <definedName name="ceiling" localSheetId="54">#REF!</definedName>
    <definedName name="ceiling" localSheetId="13">#REF!</definedName>
    <definedName name="ceiling">#REF!</definedName>
    <definedName name="ceilingglobe" localSheetId="38">#REF!</definedName>
    <definedName name="ceilingglobe" localSheetId="37">#REF!</definedName>
    <definedName name="ceilingglobe" localSheetId="79">#REF!</definedName>
    <definedName name="ceilingglobe" localSheetId="33">#REF!</definedName>
    <definedName name="ceilingglobe" localSheetId="32">#REF!</definedName>
    <definedName name="ceilingglobe" localSheetId="28">#REF!</definedName>
    <definedName name="ceilingglobe" localSheetId="27">#REF!</definedName>
    <definedName name="ceilingglobe" localSheetId="50">#REF!</definedName>
    <definedName name="ceilingglobe" localSheetId="18">#REF!</definedName>
    <definedName name="ceilingglobe" localSheetId="17">#REF!</definedName>
    <definedName name="ceilingglobe" localSheetId="59">#REF!</definedName>
    <definedName name="ceilingglobe" localSheetId="8">#REF!</definedName>
    <definedName name="ceilingglobe" localSheetId="23">#REF!</definedName>
    <definedName name="ceilingglobe" localSheetId="22">#REF!</definedName>
    <definedName name="ceilingglobe" localSheetId="91">#REF!</definedName>
    <definedName name="ceilingglobe" localSheetId="92">#REF!</definedName>
    <definedName name="ceilingglobe" localSheetId="89">#REF!</definedName>
    <definedName name="ceilingglobe" localSheetId="46">#REF!</definedName>
    <definedName name="ceilingglobe" localSheetId="42">#REF!</definedName>
    <definedName name="ceilingglobe" localSheetId="41">#REF!</definedName>
    <definedName name="ceilingglobe" localSheetId="71">#REF!</definedName>
    <definedName name="ceilingglobe" localSheetId="67">#REF!</definedName>
    <definedName name="ceilingglobe" localSheetId="75">#REF!</definedName>
    <definedName name="ceilingglobe" localSheetId="58">#REF!</definedName>
    <definedName name="ceilingglobe" localSheetId="63">#REF!</definedName>
    <definedName name="ceilingglobe" localSheetId="54">#REF!</definedName>
    <definedName name="ceilingglobe" localSheetId="13">#REF!</definedName>
    <definedName name="ceilingglobe">#REF!</definedName>
    <definedName name="Cement_pipe_for_storm_water1.2_dia.20" localSheetId="38">'[1]Break Down  '!#REF!</definedName>
    <definedName name="Cement_pipe_for_storm_water1.2_dia.20" localSheetId="34">'[2]Break Down  '!#REF!</definedName>
    <definedName name="Cement_pipe_for_storm_water1.2_dia.20" localSheetId="37">'[2]Break Down  '!#REF!</definedName>
    <definedName name="Cement_pipe_for_storm_water1.2_dia.20" localSheetId="79">'[2]Break Down  '!#REF!</definedName>
    <definedName name="Cement_pipe_for_storm_water1.2_dia.20" localSheetId="33">'[1]Break Down  '!#REF!</definedName>
    <definedName name="Cement_pipe_for_storm_water1.2_dia.20" localSheetId="29">'[2]Break Down  '!#REF!</definedName>
    <definedName name="Cement_pipe_for_storm_water1.2_dia.20" localSheetId="32">'[2]Break Down  '!#REF!</definedName>
    <definedName name="Cement_pipe_for_storm_water1.2_dia.20" localSheetId="28">'[1]Break Down  '!#REF!</definedName>
    <definedName name="Cement_pipe_for_storm_water1.2_dia.20" localSheetId="24">'[2]Break Down  '!#REF!</definedName>
    <definedName name="Cement_pipe_for_storm_water1.2_dia.20" localSheetId="27">'[2]Break Down  '!#REF!</definedName>
    <definedName name="Cement_pipe_for_storm_water1.2_dia.20" localSheetId="50">'[2]Break Down  '!#REF!</definedName>
    <definedName name="Cement_pipe_for_storm_water1.2_dia.20" localSheetId="18">'[1]Break Down  '!#REF!</definedName>
    <definedName name="Cement_pipe_for_storm_water1.2_dia.20" localSheetId="17">'[2]Break Down  '!#REF!</definedName>
    <definedName name="Cement_pipe_for_storm_water1.2_dia.20" localSheetId="59">'[1]Break Down  '!#REF!</definedName>
    <definedName name="Cement_pipe_for_storm_water1.2_dia.20" localSheetId="8">'[1]Break Down  '!#REF!</definedName>
    <definedName name="Cement_pipe_for_storm_water1.2_dia.20" localSheetId="23">'[1]Break Down  '!#REF!</definedName>
    <definedName name="Cement_pipe_for_storm_water1.2_dia.20" localSheetId="19">'[2]Break Down  '!#REF!</definedName>
    <definedName name="Cement_pipe_for_storm_water1.2_dia.20" localSheetId="22">'[2]Break Down  '!#REF!</definedName>
    <definedName name="Cement_pipe_for_storm_water1.2_dia.20" localSheetId="80">'[2]Break Down  '!#REF!</definedName>
    <definedName name="Cement_pipe_for_storm_water1.2_dia.20" localSheetId="83">'[2]Break Down  '!#REF!</definedName>
    <definedName name="Cement_pipe_for_storm_water1.2_dia.20" localSheetId="91">'[2]Break Down  '!#REF!</definedName>
    <definedName name="Cement_pipe_for_storm_water1.2_dia.20" localSheetId="92">'[2]Break Down  '!#REF!</definedName>
    <definedName name="Cement_pipe_for_storm_water1.2_dia.20" localSheetId="89">'[2]Break Down  '!#REF!</definedName>
    <definedName name="Cement_pipe_for_storm_water1.2_dia.20" localSheetId="46">'[2]Break Down  '!#REF!</definedName>
    <definedName name="Cement_pipe_for_storm_water1.2_dia.20" localSheetId="42">'[1]Break Down  '!#REF!</definedName>
    <definedName name="Cement_pipe_for_storm_water1.2_dia.20" localSheetId="41">'[2]Break Down  '!#REF!</definedName>
    <definedName name="Cement_pipe_for_storm_water1.2_dia.20" localSheetId="60">'[2]Break Down  '!#REF!</definedName>
    <definedName name="Cement_pipe_for_storm_water1.2_dia.20" localSheetId="71">'[2]Break Down  '!#REF!</definedName>
    <definedName name="Cement_pipe_for_storm_water1.2_dia.20" localSheetId="67">'[2]Break Down  '!#REF!</definedName>
    <definedName name="Cement_pipe_for_storm_water1.2_dia.20" localSheetId="75">'[2]Break Down  '!#REF!</definedName>
    <definedName name="Cement_pipe_for_storm_water1.2_dia.20" localSheetId="58">'[2]Break Down  '!#REF!</definedName>
    <definedName name="Cement_pipe_for_storm_water1.2_dia.20" localSheetId="63">'[2]Break Down  '!#REF!</definedName>
    <definedName name="Cement_pipe_for_storm_water1.2_dia.20" localSheetId="54">'[2]Break Down  '!#REF!</definedName>
    <definedName name="Cement_pipe_for_storm_water1.2_dia.20" localSheetId="13">'[2]Break Down  '!#REF!</definedName>
    <definedName name="Cement_pipe_for_storm_water1.2_dia.20">'[2]Break Down  '!#REF!</definedName>
    <definedName name="cemic" localSheetId="38">#REF!</definedName>
    <definedName name="cemic" localSheetId="37">#REF!</definedName>
    <definedName name="cemic" localSheetId="79">#REF!</definedName>
    <definedName name="cemic" localSheetId="33">#REF!</definedName>
    <definedName name="cemic" localSheetId="32">#REF!</definedName>
    <definedName name="cemic" localSheetId="28">#REF!</definedName>
    <definedName name="cemic" localSheetId="27">#REF!</definedName>
    <definedName name="cemic" localSheetId="50">#REF!</definedName>
    <definedName name="cemic" localSheetId="18">#REF!</definedName>
    <definedName name="cemic" localSheetId="17">#REF!</definedName>
    <definedName name="cemic" localSheetId="59">#REF!</definedName>
    <definedName name="cemic" localSheetId="8">#REF!</definedName>
    <definedName name="cemic" localSheetId="23">#REF!</definedName>
    <definedName name="cemic" localSheetId="22">#REF!</definedName>
    <definedName name="cemic" localSheetId="91">#REF!</definedName>
    <definedName name="cemic" localSheetId="92">#REF!</definedName>
    <definedName name="cemic" localSheetId="89">#REF!</definedName>
    <definedName name="cemic" localSheetId="46">#REF!</definedName>
    <definedName name="cemic" localSheetId="42">#REF!</definedName>
    <definedName name="cemic" localSheetId="41">#REF!</definedName>
    <definedName name="cemic" localSheetId="71">#REF!</definedName>
    <definedName name="cemic" localSheetId="67">#REF!</definedName>
    <definedName name="cemic" localSheetId="75">#REF!</definedName>
    <definedName name="cemic" localSheetId="58">#REF!</definedName>
    <definedName name="cemic" localSheetId="63">#REF!</definedName>
    <definedName name="cemic" localSheetId="54">#REF!</definedName>
    <definedName name="cemic" localSheetId="13">#REF!</definedName>
    <definedName name="cemic">#REF!</definedName>
    <definedName name="cisheet" localSheetId="38">#REF!</definedName>
    <definedName name="cisheet" localSheetId="37">#REF!</definedName>
    <definedName name="cisheet" localSheetId="79">#REF!</definedName>
    <definedName name="cisheet" localSheetId="33">#REF!</definedName>
    <definedName name="cisheet" localSheetId="32">#REF!</definedName>
    <definedName name="cisheet" localSheetId="28">#REF!</definedName>
    <definedName name="cisheet" localSheetId="27">#REF!</definedName>
    <definedName name="cisheet" localSheetId="50">#REF!</definedName>
    <definedName name="cisheet" localSheetId="18">#REF!</definedName>
    <definedName name="cisheet" localSheetId="17">#REF!</definedName>
    <definedName name="cisheet" localSheetId="59">#REF!</definedName>
    <definedName name="cisheet" localSheetId="8">#REF!</definedName>
    <definedName name="cisheet" localSheetId="23">#REF!</definedName>
    <definedName name="cisheet" localSheetId="22">#REF!</definedName>
    <definedName name="cisheet" localSheetId="91">#REF!</definedName>
    <definedName name="cisheet" localSheetId="92">#REF!</definedName>
    <definedName name="cisheet" localSheetId="89">#REF!</definedName>
    <definedName name="cisheet" localSheetId="46">#REF!</definedName>
    <definedName name="cisheet" localSheetId="42">#REF!</definedName>
    <definedName name="cisheet" localSheetId="41">#REF!</definedName>
    <definedName name="cisheet" localSheetId="71">#REF!</definedName>
    <definedName name="cisheet" localSheetId="67">#REF!</definedName>
    <definedName name="cisheet" localSheetId="75">#REF!</definedName>
    <definedName name="cisheet" localSheetId="58">#REF!</definedName>
    <definedName name="cisheet" localSheetId="63">#REF!</definedName>
    <definedName name="cisheet" localSheetId="54">#REF!</definedName>
    <definedName name="cisheet" localSheetId="13">#REF!</definedName>
    <definedName name="cisheet">#REF!</definedName>
    <definedName name="class_C_50_concrete" localSheetId="38">'[1]Break Down  '!#REF!</definedName>
    <definedName name="class_C_50_concrete" localSheetId="34">'[2]Break Down  '!#REF!</definedName>
    <definedName name="class_C_50_concrete" localSheetId="37">'[2]Break Down  '!#REF!</definedName>
    <definedName name="class_C_50_concrete" localSheetId="79">'[2]Break Down  '!#REF!</definedName>
    <definedName name="class_C_50_concrete" localSheetId="33">'[1]Break Down  '!#REF!</definedName>
    <definedName name="class_C_50_concrete" localSheetId="29">'[2]Break Down  '!#REF!</definedName>
    <definedName name="class_C_50_concrete" localSheetId="32">'[2]Break Down  '!#REF!</definedName>
    <definedName name="class_C_50_concrete" localSheetId="28">'[1]Break Down  '!#REF!</definedName>
    <definedName name="class_C_50_concrete" localSheetId="24">'[2]Break Down  '!#REF!</definedName>
    <definedName name="class_C_50_concrete" localSheetId="27">'[2]Break Down  '!#REF!</definedName>
    <definedName name="class_C_50_concrete" localSheetId="50">'[2]Break Down  '!#REF!</definedName>
    <definedName name="class_C_50_concrete" localSheetId="18">'[1]Break Down  '!#REF!</definedName>
    <definedName name="class_C_50_concrete" localSheetId="17">'[2]Break Down  '!#REF!</definedName>
    <definedName name="class_C_50_concrete" localSheetId="59">'[1]Break Down  '!#REF!</definedName>
    <definedName name="class_C_50_concrete" localSheetId="8">'[1]Break Down  '!#REF!</definedName>
    <definedName name="class_C_50_concrete" localSheetId="23">'[1]Break Down  '!#REF!</definedName>
    <definedName name="class_C_50_concrete" localSheetId="19">'[2]Break Down  '!#REF!</definedName>
    <definedName name="class_C_50_concrete" localSheetId="22">'[2]Break Down  '!#REF!</definedName>
    <definedName name="class_C_50_concrete" localSheetId="80">'[2]Break Down  '!#REF!</definedName>
    <definedName name="class_C_50_concrete" localSheetId="83">'[2]Break Down  '!#REF!</definedName>
    <definedName name="class_C_50_concrete" localSheetId="91">'[2]Break Down  '!#REF!</definedName>
    <definedName name="class_C_50_concrete" localSheetId="92">'[2]Break Down  '!#REF!</definedName>
    <definedName name="class_C_50_concrete" localSheetId="89">'[2]Break Down  '!#REF!</definedName>
    <definedName name="class_C_50_concrete" localSheetId="46">'[2]Break Down  '!#REF!</definedName>
    <definedName name="class_C_50_concrete" localSheetId="42">'[1]Break Down  '!#REF!</definedName>
    <definedName name="class_C_50_concrete" localSheetId="41">'[2]Break Down  '!#REF!</definedName>
    <definedName name="class_C_50_concrete" localSheetId="60">'[2]Break Down  '!#REF!</definedName>
    <definedName name="class_C_50_concrete" localSheetId="71">'[2]Break Down  '!#REF!</definedName>
    <definedName name="class_C_50_concrete" localSheetId="67">'[2]Break Down  '!#REF!</definedName>
    <definedName name="class_C_50_concrete" localSheetId="75">'[2]Break Down  '!#REF!</definedName>
    <definedName name="class_C_50_concrete" localSheetId="58">'[2]Break Down  '!#REF!</definedName>
    <definedName name="class_C_50_concrete" localSheetId="63">'[2]Break Down  '!#REF!</definedName>
    <definedName name="class_C_50_concrete" localSheetId="54">'[2]Break Down  '!#REF!</definedName>
    <definedName name="class_C_50_concrete" localSheetId="13">'[2]Break Down  '!#REF!</definedName>
    <definedName name="class_C_50_concrete">'[2]Break Down  '!#REF!</definedName>
    <definedName name="conductor10" localSheetId="38">#REF!</definedName>
    <definedName name="conductor10" localSheetId="37">#REF!</definedName>
    <definedName name="conductor10" localSheetId="79">#REF!</definedName>
    <definedName name="conductor10" localSheetId="33">#REF!</definedName>
    <definedName name="conductor10" localSheetId="32">#REF!</definedName>
    <definedName name="conductor10" localSheetId="28">#REF!</definedName>
    <definedName name="conductor10" localSheetId="27">#REF!</definedName>
    <definedName name="conductor10" localSheetId="50">#REF!</definedName>
    <definedName name="conductor10" localSheetId="18">#REF!</definedName>
    <definedName name="conductor10" localSheetId="17">#REF!</definedName>
    <definedName name="conductor10" localSheetId="59">#REF!</definedName>
    <definedName name="conductor10" localSheetId="8">#REF!</definedName>
    <definedName name="conductor10" localSheetId="23">#REF!</definedName>
    <definedName name="conductor10" localSheetId="22">#REF!</definedName>
    <definedName name="conductor10" localSheetId="91">#REF!</definedName>
    <definedName name="conductor10" localSheetId="92">#REF!</definedName>
    <definedName name="conductor10" localSheetId="89">#REF!</definedName>
    <definedName name="conductor10" localSheetId="46">#REF!</definedName>
    <definedName name="conductor10" localSheetId="42">#REF!</definedName>
    <definedName name="conductor10" localSheetId="41">#REF!</definedName>
    <definedName name="conductor10" localSheetId="71">#REF!</definedName>
    <definedName name="conductor10" localSheetId="67">#REF!</definedName>
    <definedName name="conductor10" localSheetId="75">#REF!</definedName>
    <definedName name="conductor10" localSheetId="58">#REF!</definedName>
    <definedName name="conductor10" localSheetId="63">#REF!</definedName>
    <definedName name="conductor10" localSheetId="54">#REF!</definedName>
    <definedName name="conductor10" localSheetId="13">#REF!</definedName>
    <definedName name="conductor10">#REF!</definedName>
    <definedName name="conductor16" localSheetId="38">#REF!</definedName>
    <definedName name="conductor16" localSheetId="37">#REF!</definedName>
    <definedName name="conductor16" localSheetId="79">#REF!</definedName>
    <definedName name="conductor16" localSheetId="33">#REF!</definedName>
    <definedName name="conductor16" localSheetId="32">#REF!</definedName>
    <definedName name="conductor16" localSheetId="28">#REF!</definedName>
    <definedName name="conductor16" localSheetId="27">#REF!</definedName>
    <definedName name="conductor16" localSheetId="50">#REF!</definedName>
    <definedName name="conductor16" localSheetId="18">#REF!</definedName>
    <definedName name="conductor16" localSheetId="17">#REF!</definedName>
    <definedName name="conductor16" localSheetId="59">#REF!</definedName>
    <definedName name="conductor16" localSheetId="8">#REF!</definedName>
    <definedName name="conductor16" localSheetId="23">#REF!</definedName>
    <definedName name="conductor16" localSheetId="22">#REF!</definedName>
    <definedName name="conductor16" localSheetId="91">#REF!</definedName>
    <definedName name="conductor16" localSheetId="92">#REF!</definedName>
    <definedName name="conductor16" localSheetId="89">#REF!</definedName>
    <definedName name="conductor16" localSheetId="46">#REF!</definedName>
    <definedName name="conductor16" localSheetId="42">#REF!</definedName>
    <definedName name="conductor16" localSheetId="41">#REF!</definedName>
    <definedName name="conductor16" localSheetId="71">#REF!</definedName>
    <definedName name="conductor16" localSheetId="67">#REF!</definedName>
    <definedName name="conductor16" localSheetId="75">#REF!</definedName>
    <definedName name="conductor16" localSheetId="58">#REF!</definedName>
    <definedName name="conductor16" localSheetId="63">#REF!</definedName>
    <definedName name="conductor16" localSheetId="54">#REF!</definedName>
    <definedName name="conductor16" localSheetId="13">#REF!</definedName>
    <definedName name="conductor16">#REF!</definedName>
    <definedName name="conductor25" localSheetId="38">#REF!</definedName>
    <definedName name="conductor25" localSheetId="37">#REF!</definedName>
    <definedName name="conductor25" localSheetId="79">#REF!</definedName>
    <definedName name="conductor25" localSheetId="33">#REF!</definedName>
    <definedName name="conductor25" localSheetId="32">#REF!</definedName>
    <definedName name="conductor25" localSheetId="28">#REF!</definedName>
    <definedName name="conductor25" localSheetId="27">#REF!</definedName>
    <definedName name="conductor25" localSheetId="50">#REF!</definedName>
    <definedName name="conductor25" localSheetId="18">#REF!</definedName>
    <definedName name="conductor25" localSheetId="17">#REF!</definedName>
    <definedName name="conductor25" localSheetId="59">#REF!</definedName>
    <definedName name="conductor25" localSheetId="8">#REF!</definedName>
    <definedName name="conductor25" localSheetId="23">#REF!</definedName>
    <definedName name="conductor25" localSheetId="22">#REF!</definedName>
    <definedName name="conductor25" localSheetId="91">#REF!</definedName>
    <definedName name="conductor25" localSheetId="92">#REF!</definedName>
    <definedName name="conductor25" localSheetId="89">#REF!</definedName>
    <definedName name="conductor25" localSheetId="46">#REF!</definedName>
    <definedName name="conductor25" localSheetId="42">#REF!</definedName>
    <definedName name="conductor25" localSheetId="41">#REF!</definedName>
    <definedName name="conductor25" localSheetId="71">#REF!</definedName>
    <definedName name="conductor25" localSheetId="67">#REF!</definedName>
    <definedName name="conductor25" localSheetId="75">#REF!</definedName>
    <definedName name="conductor25" localSheetId="58">#REF!</definedName>
    <definedName name="conductor25" localSheetId="63">#REF!</definedName>
    <definedName name="conductor25" localSheetId="54">#REF!</definedName>
    <definedName name="conductor25" localSheetId="13">#REF!</definedName>
    <definedName name="conductor25">#REF!</definedName>
    <definedName name="conductor35" localSheetId="38">#REF!</definedName>
    <definedName name="conductor35" localSheetId="37">#REF!</definedName>
    <definedName name="conductor35" localSheetId="79">#REF!</definedName>
    <definedName name="conductor35" localSheetId="33">#REF!</definedName>
    <definedName name="conductor35" localSheetId="32">#REF!</definedName>
    <definedName name="conductor35" localSheetId="28">#REF!</definedName>
    <definedName name="conductor35" localSheetId="27">#REF!</definedName>
    <definedName name="conductor35" localSheetId="50">#REF!</definedName>
    <definedName name="conductor35" localSheetId="18">#REF!</definedName>
    <definedName name="conductor35" localSheetId="17">#REF!</definedName>
    <definedName name="conductor35" localSheetId="59">#REF!</definedName>
    <definedName name="conductor35" localSheetId="8">#REF!</definedName>
    <definedName name="conductor35" localSheetId="23">#REF!</definedName>
    <definedName name="conductor35" localSheetId="22">#REF!</definedName>
    <definedName name="conductor35" localSheetId="91">#REF!</definedName>
    <definedName name="conductor35" localSheetId="92">#REF!</definedName>
    <definedName name="conductor35" localSheetId="89">#REF!</definedName>
    <definedName name="conductor35" localSheetId="46">#REF!</definedName>
    <definedName name="conductor35" localSheetId="42">#REF!</definedName>
    <definedName name="conductor35" localSheetId="41">#REF!</definedName>
    <definedName name="conductor35" localSheetId="71">#REF!</definedName>
    <definedName name="conductor35" localSheetId="67">#REF!</definedName>
    <definedName name="conductor35" localSheetId="75">#REF!</definedName>
    <definedName name="conductor35" localSheetId="58">#REF!</definedName>
    <definedName name="conductor35" localSheetId="63">#REF!</definedName>
    <definedName name="conductor35" localSheetId="54">#REF!</definedName>
    <definedName name="conductor35" localSheetId="13">#REF!</definedName>
    <definedName name="conductor35">#REF!</definedName>
    <definedName name="conductor4" localSheetId="38">#REF!</definedName>
    <definedName name="conductor4" localSheetId="37">#REF!</definedName>
    <definedName name="conductor4" localSheetId="79">#REF!</definedName>
    <definedName name="conductor4" localSheetId="33">#REF!</definedName>
    <definedName name="conductor4" localSheetId="32">#REF!</definedName>
    <definedName name="conductor4" localSheetId="28">#REF!</definedName>
    <definedName name="conductor4" localSheetId="27">#REF!</definedName>
    <definedName name="conductor4" localSheetId="50">#REF!</definedName>
    <definedName name="conductor4" localSheetId="18">#REF!</definedName>
    <definedName name="conductor4" localSheetId="17">#REF!</definedName>
    <definedName name="conductor4" localSheetId="59">#REF!</definedName>
    <definedName name="conductor4" localSheetId="8">#REF!</definedName>
    <definedName name="conductor4" localSheetId="23">#REF!</definedName>
    <definedName name="conductor4" localSheetId="22">#REF!</definedName>
    <definedName name="conductor4" localSheetId="91">#REF!</definedName>
    <definedName name="conductor4" localSheetId="92">#REF!</definedName>
    <definedName name="conductor4" localSheetId="89">#REF!</definedName>
    <definedName name="conductor4" localSheetId="46">#REF!</definedName>
    <definedName name="conductor4" localSheetId="42">#REF!</definedName>
    <definedName name="conductor4" localSheetId="41">#REF!</definedName>
    <definedName name="conductor4" localSheetId="71">#REF!</definedName>
    <definedName name="conductor4" localSheetId="67">#REF!</definedName>
    <definedName name="conductor4" localSheetId="75">#REF!</definedName>
    <definedName name="conductor4" localSheetId="58">#REF!</definedName>
    <definedName name="conductor4" localSheetId="63">#REF!</definedName>
    <definedName name="conductor4" localSheetId="54">#REF!</definedName>
    <definedName name="conductor4" localSheetId="13">#REF!</definedName>
    <definedName name="conductor4">#REF!</definedName>
    <definedName name="conductor50" localSheetId="38">#REF!</definedName>
    <definedName name="conductor50" localSheetId="37">#REF!</definedName>
    <definedName name="conductor50" localSheetId="79">#REF!</definedName>
    <definedName name="conductor50" localSheetId="33">#REF!</definedName>
    <definedName name="conductor50" localSheetId="32">#REF!</definedName>
    <definedName name="conductor50" localSheetId="28">#REF!</definedName>
    <definedName name="conductor50" localSheetId="27">#REF!</definedName>
    <definedName name="conductor50" localSheetId="50">#REF!</definedName>
    <definedName name="conductor50" localSheetId="18">#REF!</definedName>
    <definedName name="conductor50" localSheetId="17">#REF!</definedName>
    <definedName name="conductor50" localSheetId="59">#REF!</definedName>
    <definedName name="conductor50" localSheetId="8">#REF!</definedName>
    <definedName name="conductor50" localSheetId="23">#REF!</definedName>
    <definedName name="conductor50" localSheetId="22">#REF!</definedName>
    <definedName name="conductor50" localSheetId="91">#REF!</definedName>
    <definedName name="conductor50" localSheetId="92">#REF!</definedName>
    <definedName name="conductor50" localSheetId="89">#REF!</definedName>
    <definedName name="conductor50" localSheetId="46">#REF!</definedName>
    <definedName name="conductor50" localSheetId="42">#REF!</definedName>
    <definedName name="conductor50" localSheetId="41">#REF!</definedName>
    <definedName name="conductor50" localSheetId="71">#REF!</definedName>
    <definedName name="conductor50" localSheetId="67">#REF!</definedName>
    <definedName name="conductor50" localSheetId="75">#REF!</definedName>
    <definedName name="conductor50" localSheetId="58">#REF!</definedName>
    <definedName name="conductor50" localSheetId="63">#REF!</definedName>
    <definedName name="conductor50" localSheetId="54">#REF!</definedName>
    <definedName name="conductor50" localSheetId="13">#REF!</definedName>
    <definedName name="conductor50">#REF!</definedName>
    <definedName name="conductor6" localSheetId="38">#REF!</definedName>
    <definedName name="conductor6" localSheetId="37">#REF!</definedName>
    <definedName name="conductor6" localSheetId="79">#REF!</definedName>
    <definedName name="conductor6" localSheetId="33">#REF!</definedName>
    <definedName name="conductor6" localSheetId="32">#REF!</definedName>
    <definedName name="conductor6" localSheetId="28">#REF!</definedName>
    <definedName name="conductor6" localSheetId="27">#REF!</definedName>
    <definedName name="conductor6" localSheetId="50">#REF!</definedName>
    <definedName name="conductor6" localSheetId="18">#REF!</definedName>
    <definedName name="conductor6" localSheetId="17">#REF!</definedName>
    <definedName name="conductor6" localSheetId="59">#REF!</definedName>
    <definedName name="conductor6" localSheetId="8">#REF!</definedName>
    <definedName name="conductor6" localSheetId="23">#REF!</definedName>
    <definedName name="conductor6" localSheetId="22">#REF!</definedName>
    <definedName name="conductor6" localSheetId="91">#REF!</definedName>
    <definedName name="conductor6" localSheetId="92">#REF!</definedName>
    <definedName name="conductor6" localSheetId="89">#REF!</definedName>
    <definedName name="conductor6" localSheetId="46">#REF!</definedName>
    <definedName name="conductor6" localSheetId="42">#REF!</definedName>
    <definedName name="conductor6" localSheetId="41">#REF!</definedName>
    <definedName name="conductor6" localSheetId="71">#REF!</definedName>
    <definedName name="conductor6" localSheetId="67">#REF!</definedName>
    <definedName name="conductor6" localSheetId="75">#REF!</definedName>
    <definedName name="conductor6" localSheetId="58">#REF!</definedName>
    <definedName name="conductor6" localSheetId="63">#REF!</definedName>
    <definedName name="conductor6" localSheetId="54">#REF!</definedName>
    <definedName name="conductor6" localSheetId="13">#REF!</definedName>
    <definedName name="conductor6">#REF!</definedName>
    <definedName name="conductor70" localSheetId="38">#REF!</definedName>
    <definedName name="conductor70" localSheetId="37">#REF!</definedName>
    <definedName name="conductor70" localSheetId="79">#REF!</definedName>
    <definedName name="conductor70" localSheetId="33">#REF!</definedName>
    <definedName name="conductor70" localSheetId="32">#REF!</definedName>
    <definedName name="conductor70" localSheetId="28">#REF!</definedName>
    <definedName name="conductor70" localSheetId="27">#REF!</definedName>
    <definedName name="conductor70" localSheetId="50">#REF!</definedName>
    <definedName name="conductor70" localSheetId="18">#REF!</definedName>
    <definedName name="conductor70" localSheetId="17">#REF!</definedName>
    <definedName name="conductor70" localSheetId="59">#REF!</definedName>
    <definedName name="conductor70" localSheetId="8">#REF!</definedName>
    <definedName name="conductor70" localSheetId="23">#REF!</definedName>
    <definedName name="conductor70" localSheetId="22">#REF!</definedName>
    <definedName name="conductor70" localSheetId="91">#REF!</definedName>
    <definedName name="conductor70" localSheetId="92">#REF!</definedName>
    <definedName name="conductor70" localSheetId="89">#REF!</definedName>
    <definedName name="conductor70" localSheetId="46">#REF!</definedName>
    <definedName name="conductor70" localSheetId="42">#REF!</definedName>
    <definedName name="conductor70" localSheetId="41">#REF!</definedName>
    <definedName name="conductor70" localSheetId="71">#REF!</definedName>
    <definedName name="conductor70" localSheetId="67">#REF!</definedName>
    <definedName name="conductor70" localSheetId="75">#REF!</definedName>
    <definedName name="conductor70" localSheetId="58">#REF!</definedName>
    <definedName name="conductor70" localSheetId="63">#REF!</definedName>
    <definedName name="conductor70" localSheetId="54">#REF!</definedName>
    <definedName name="conductor70" localSheetId="13">#REF!</definedName>
    <definedName name="conductor70">#REF!</definedName>
    <definedName name="conduit110" localSheetId="38">#REF!</definedName>
    <definedName name="conduit110" localSheetId="37">#REF!</definedName>
    <definedName name="conduit110" localSheetId="79">#REF!</definedName>
    <definedName name="conduit110" localSheetId="33">#REF!</definedName>
    <definedName name="conduit110" localSheetId="32">#REF!</definedName>
    <definedName name="conduit110" localSheetId="28">#REF!</definedName>
    <definedName name="conduit110" localSheetId="27">#REF!</definedName>
    <definedName name="conduit110" localSheetId="50">#REF!</definedName>
    <definedName name="conduit110" localSheetId="18">#REF!</definedName>
    <definedName name="conduit110" localSheetId="17">#REF!</definedName>
    <definedName name="conduit110" localSheetId="59">#REF!</definedName>
    <definedName name="conduit110" localSheetId="8">#REF!</definedName>
    <definedName name="conduit110" localSheetId="23">#REF!</definedName>
    <definedName name="conduit110" localSheetId="22">#REF!</definedName>
    <definedName name="conduit110" localSheetId="91">#REF!</definedName>
    <definedName name="conduit110" localSheetId="92">#REF!</definedName>
    <definedName name="conduit110" localSheetId="89">#REF!</definedName>
    <definedName name="conduit110" localSheetId="46">#REF!</definedName>
    <definedName name="conduit110" localSheetId="42">#REF!</definedName>
    <definedName name="conduit110" localSheetId="41">#REF!</definedName>
    <definedName name="conduit110" localSheetId="71">#REF!</definedName>
    <definedName name="conduit110" localSheetId="67">#REF!</definedName>
    <definedName name="conduit110" localSheetId="75">#REF!</definedName>
    <definedName name="conduit110" localSheetId="58">#REF!</definedName>
    <definedName name="conduit110" localSheetId="63">#REF!</definedName>
    <definedName name="conduit110" localSheetId="54">#REF!</definedName>
    <definedName name="conduit110" localSheetId="13">#REF!</definedName>
    <definedName name="conduit110">#REF!</definedName>
    <definedName name="conduit13.5" localSheetId="38">#REF!</definedName>
    <definedName name="conduit13.5" localSheetId="37">#REF!</definedName>
    <definedName name="conduit13.5" localSheetId="79">#REF!</definedName>
    <definedName name="conduit13.5" localSheetId="33">#REF!</definedName>
    <definedName name="conduit13.5" localSheetId="32">#REF!</definedName>
    <definedName name="conduit13.5" localSheetId="28">#REF!</definedName>
    <definedName name="conduit13.5" localSheetId="27">#REF!</definedName>
    <definedName name="conduit13.5" localSheetId="50">#REF!</definedName>
    <definedName name="conduit13.5" localSheetId="18">#REF!</definedName>
    <definedName name="conduit13.5" localSheetId="17">#REF!</definedName>
    <definedName name="conduit13.5" localSheetId="59">#REF!</definedName>
    <definedName name="conduit13.5" localSheetId="8">#REF!</definedName>
    <definedName name="conduit13.5" localSheetId="23">#REF!</definedName>
    <definedName name="conduit13.5" localSheetId="22">#REF!</definedName>
    <definedName name="conduit13.5" localSheetId="91">#REF!</definedName>
    <definedName name="conduit13.5" localSheetId="92">#REF!</definedName>
    <definedName name="conduit13.5" localSheetId="89">#REF!</definedName>
    <definedName name="conduit13.5" localSheetId="46">#REF!</definedName>
    <definedName name="conduit13.5" localSheetId="42">#REF!</definedName>
    <definedName name="conduit13.5" localSheetId="41">#REF!</definedName>
    <definedName name="conduit13.5" localSheetId="71">#REF!</definedName>
    <definedName name="conduit13.5" localSheetId="67">#REF!</definedName>
    <definedName name="conduit13.5" localSheetId="75">#REF!</definedName>
    <definedName name="conduit13.5" localSheetId="58">#REF!</definedName>
    <definedName name="conduit13.5" localSheetId="63">#REF!</definedName>
    <definedName name="conduit13.5" localSheetId="54">#REF!</definedName>
    <definedName name="conduit13.5" localSheetId="13">#REF!</definedName>
    <definedName name="conduit13.5">#REF!</definedName>
    <definedName name="conduit16" localSheetId="38">#REF!</definedName>
    <definedName name="conduit16" localSheetId="37">#REF!</definedName>
    <definedName name="conduit16" localSheetId="79">#REF!</definedName>
    <definedName name="conduit16" localSheetId="33">#REF!</definedName>
    <definedName name="conduit16" localSheetId="32">#REF!</definedName>
    <definedName name="conduit16" localSheetId="28">#REF!</definedName>
    <definedName name="conduit16" localSheetId="27">#REF!</definedName>
    <definedName name="conduit16" localSheetId="50">#REF!</definedName>
    <definedName name="conduit16" localSheetId="18">#REF!</definedName>
    <definedName name="conduit16" localSheetId="17">#REF!</definedName>
    <definedName name="conduit16" localSheetId="59">#REF!</definedName>
    <definedName name="conduit16" localSheetId="8">#REF!</definedName>
    <definedName name="conduit16" localSheetId="23">#REF!</definedName>
    <definedName name="conduit16" localSheetId="22">#REF!</definedName>
    <definedName name="conduit16" localSheetId="91">#REF!</definedName>
    <definedName name="conduit16" localSheetId="92">#REF!</definedName>
    <definedName name="conduit16" localSheetId="89">#REF!</definedName>
    <definedName name="conduit16" localSheetId="46">#REF!</definedName>
    <definedName name="conduit16" localSheetId="42">#REF!</definedName>
    <definedName name="conduit16" localSheetId="41">#REF!</definedName>
    <definedName name="conduit16" localSheetId="71">#REF!</definedName>
    <definedName name="conduit16" localSheetId="67">#REF!</definedName>
    <definedName name="conduit16" localSheetId="75">#REF!</definedName>
    <definedName name="conduit16" localSheetId="58">#REF!</definedName>
    <definedName name="conduit16" localSheetId="63">#REF!</definedName>
    <definedName name="conduit16" localSheetId="54">#REF!</definedName>
    <definedName name="conduit16" localSheetId="13">#REF!</definedName>
    <definedName name="conduit16">#REF!</definedName>
    <definedName name="conduit19" localSheetId="38">#REF!</definedName>
    <definedName name="conduit19" localSheetId="37">#REF!</definedName>
    <definedName name="conduit19" localSheetId="79">#REF!</definedName>
    <definedName name="conduit19" localSheetId="33">#REF!</definedName>
    <definedName name="conduit19" localSheetId="32">#REF!</definedName>
    <definedName name="conduit19" localSheetId="28">#REF!</definedName>
    <definedName name="conduit19" localSheetId="27">#REF!</definedName>
    <definedName name="conduit19" localSheetId="50">#REF!</definedName>
    <definedName name="conduit19" localSheetId="18">#REF!</definedName>
    <definedName name="conduit19" localSheetId="17">#REF!</definedName>
    <definedName name="conduit19" localSheetId="59">#REF!</definedName>
    <definedName name="conduit19" localSheetId="8">#REF!</definedName>
    <definedName name="conduit19" localSheetId="23">#REF!</definedName>
    <definedName name="conduit19" localSheetId="22">#REF!</definedName>
    <definedName name="conduit19" localSheetId="91">#REF!</definedName>
    <definedName name="conduit19" localSheetId="92">#REF!</definedName>
    <definedName name="conduit19" localSheetId="89">#REF!</definedName>
    <definedName name="conduit19" localSheetId="46">#REF!</definedName>
    <definedName name="conduit19" localSheetId="42">#REF!</definedName>
    <definedName name="conduit19" localSheetId="41">#REF!</definedName>
    <definedName name="conduit19" localSheetId="71">#REF!</definedName>
    <definedName name="conduit19" localSheetId="67">#REF!</definedName>
    <definedName name="conduit19" localSheetId="75">#REF!</definedName>
    <definedName name="conduit19" localSheetId="58">#REF!</definedName>
    <definedName name="conduit19" localSheetId="63">#REF!</definedName>
    <definedName name="conduit19" localSheetId="54">#REF!</definedName>
    <definedName name="conduit19" localSheetId="13">#REF!</definedName>
    <definedName name="conduit19">#REF!</definedName>
    <definedName name="conduit20" localSheetId="38">#REF!</definedName>
    <definedName name="conduit20" localSheetId="37">#REF!</definedName>
    <definedName name="conduit20" localSheetId="79">#REF!</definedName>
    <definedName name="conduit20" localSheetId="33">#REF!</definedName>
    <definedName name="conduit20" localSheetId="32">#REF!</definedName>
    <definedName name="conduit20" localSheetId="28">#REF!</definedName>
    <definedName name="conduit20" localSheetId="27">#REF!</definedName>
    <definedName name="conduit20" localSheetId="50">#REF!</definedName>
    <definedName name="conduit20" localSheetId="18">#REF!</definedName>
    <definedName name="conduit20" localSheetId="17">#REF!</definedName>
    <definedName name="conduit20" localSheetId="59">#REF!</definedName>
    <definedName name="conduit20" localSheetId="8">#REF!</definedName>
    <definedName name="conduit20" localSheetId="23">#REF!</definedName>
    <definedName name="conduit20" localSheetId="22">#REF!</definedName>
    <definedName name="conduit20" localSheetId="91">#REF!</definedName>
    <definedName name="conduit20" localSheetId="92">#REF!</definedName>
    <definedName name="conduit20" localSheetId="89">#REF!</definedName>
    <definedName name="conduit20" localSheetId="46">#REF!</definedName>
    <definedName name="conduit20" localSheetId="42">#REF!</definedName>
    <definedName name="conduit20" localSheetId="41">#REF!</definedName>
    <definedName name="conduit20" localSheetId="71">#REF!</definedName>
    <definedName name="conduit20" localSheetId="67">#REF!</definedName>
    <definedName name="conduit20" localSheetId="75">#REF!</definedName>
    <definedName name="conduit20" localSheetId="58">#REF!</definedName>
    <definedName name="conduit20" localSheetId="63">#REF!</definedName>
    <definedName name="conduit20" localSheetId="54">#REF!</definedName>
    <definedName name="conduit20" localSheetId="13">#REF!</definedName>
    <definedName name="conduit20">#REF!</definedName>
    <definedName name="conduit21" localSheetId="38">#REF!</definedName>
    <definedName name="conduit21" localSheetId="37">#REF!</definedName>
    <definedName name="conduit21" localSheetId="79">#REF!</definedName>
    <definedName name="conduit21" localSheetId="33">#REF!</definedName>
    <definedName name="conduit21" localSheetId="32">#REF!</definedName>
    <definedName name="conduit21" localSheetId="28">#REF!</definedName>
    <definedName name="conduit21" localSheetId="27">#REF!</definedName>
    <definedName name="conduit21" localSheetId="50">#REF!</definedName>
    <definedName name="conduit21" localSheetId="18">#REF!</definedName>
    <definedName name="conduit21" localSheetId="17">#REF!</definedName>
    <definedName name="conduit21" localSheetId="59">#REF!</definedName>
    <definedName name="conduit21" localSheetId="8">#REF!</definedName>
    <definedName name="conduit21" localSheetId="23">#REF!</definedName>
    <definedName name="conduit21" localSheetId="22">#REF!</definedName>
    <definedName name="conduit21" localSheetId="91">#REF!</definedName>
    <definedName name="conduit21" localSheetId="92">#REF!</definedName>
    <definedName name="conduit21" localSheetId="89">#REF!</definedName>
    <definedName name="conduit21" localSheetId="46">#REF!</definedName>
    <definedName name="conduit21" localSheetId="42">#REF!</definedName>
    <definedName name="conduit21" localSheetId="41">#REF!</definedName>
    <definedName name="conduit21" localSheetId="71">#REF!</definedName>
    <definedName name="conduit21" localSheetId="67">#REF!</definedName>
    <definedName name="conduit21" localSheetId="75">#REF!</definedName>
    <definedName name="conduit21" localSheetId="58">#REF!</definedName>
    <definedName name="conduit21" localSheetId="63">#REF!</definedName>
    <definedName name="conduit21" localSheetId="54">#REF!</definedName>
    <definedName name="conduit21" localSheetId="13">#REF!</definedName>
    <definedName name="conduit21">#REF!</definedName>
    <definedName name="conduit25" localSheetId="38">#REF!</definedName>
    <definedName name="conduit25" localSheetId="37">#REF!</definedName>
    <definedName name="conduit25" localSheetId="79">#REF!</definedName>
    <definedName name="conduit25" localSheetId="33">#REF!</definedName>
    <definedName name="conduit25" localSheetId="32">#REF!</definedName>
    <definedName name="conduit25" localSheetId="28">#REF!</definedName>
    <definedName name="conduit25" localSheetId="27">#REF!</definedName>
    <definedName name="conduit25" localSheetId="50">#REF!</definedName>
    <definedName name="conduit25" localSheetId="18">#REF!</definedName>
    <definedName name="conduit25" localSheetId="17">#REF!</definedName>
    <definedName name="conduit25" localSheetId="59">#REF!</definedName>
    <definedName name="conduit25" localSheetId="8">#REF!</definedName>
    <definedName name="conduit25" localSheetId="23">#REF!</definedName>
    <definedName name="conduit25" localSheetId="22">#REF!</definedName>
    <definedName name="conduit25" localSheetId="91">#REF!</definedName>
    <definedName name="conduit25" localSheetId="92">#REF!</definedName>
    <definedName name="conduit25" localSheetId="89">#REF!</definedName>
    <definedName name="conduit25" localSheetId="46">#REF!</definedName>
    <definedName name="conduit25" localSheetId="42">#REF!</definedName>
    <definedName name="conduit25" localSheetId="41">#REF!</definedName>
    <definedName name="conduit25" localSheetId="71">#REF!</definedName>
    <definedName name="conduit25" localSheetId="67">#REF!</definedName>
    <definedName name="conduit25" localSheetId="75">#REF!</definedName>
    <definedName name="conduit25" localSheetId="58">#REF!</definedName>
    <definedName name="conduit25" localSheetId="63">#REF!</definedName>
    <definedName name="conduit25" localSheetId="54">#REF!</definedName>
    <definedName name="conduit25" localSheetId="13">#REF!</definedName>
    <definedName name="conduit25">#REF!</definedName>
    <definedName name="conduit29" localSheetId="38">#REF!</definedName>
    <definedName name="conduit29" localSheetId="37">#REF!</definedName>
    <definedName name="conduit29" localSheetId="79">#REF!</definedName>
    <definedName name="conduit29" localSheetId="33">#REF!</definedName>
    <definedName name="conduit29" localSheetId="32">#REF!</definedName>
    <definedName name="conduit29" localSheetId="28">#REF!</definedName>
    <definedName name="conduit29" localSheetId="27">#REF!</definedName>
    <definedName name="conduit29" localSheetId="50">#REF!</definedName>
    <definedName name="conduit29" localSheetId="18">#REF!</definedName>
    <definedName name="conduit29" localSheetId="17">#REF!</definedName>
    <definedName name="conduit29" localSheetId="59">#REF!</definedName>
    <definedName name="conduit29" localSheetId="8">#REF!</definedName>
    <definedName name="conduit29" localSheetId="23">#REF!</definedName>
    <definedName name="conduit29" localSheetId="22">#REF!</definedName>
    <definedName name="conduit29" localSheetId="91">#REF!</definedName>
    <definedName name="conduit29" localSheetId="92">#REF!</definedName>
    <definedName name="conduit29" localSheetId="89">#REF!</definedName>
    <definedName name="conduit29" localSheetId="46">#REF!</definedName>
    <definedName name="conduit29" localSheetId="42">#REF!</definedName>
    <definedName name="conduit29" localSheetId="41">#REF!</definedName>
    <definedName name="conduit29" localSheetId="71">#REF!</definedName>
    <definedName name="conduit29" localSheetId="67">#REF!</definedName>
    <definedName name="conduit29" localSheetId="75">#REF!</definedName>
    <definedName name="conduit29" localSheetId="58">#REF!</definedName>
    <definedName name="conduit29" localSheetId="63">#REF!</definedName>
    <definedName name="conduit29" localSheetId="54">#REF!</definedName>
    <definedName name="conduit29" localSheetId="13">#REF!</definedName>
    <definedName name="conduit29">#REF!</definedName>
    <definedName name="conduit32" localSheetId="38">#REF!</definedName>
    <definedName name="conduit32" localSheetId="37">#REF!</definedName>
    <definedName name="conduit32" localSheetId="79">#REF!</definedName>
    <definedName name="conduit32" localSheetId="33">#REF!</definedName>
    <definedName name="conduit32" localSheetId="32">#REF!</definedName>
    <definedName name="conduit32" localSheetId="28">#REF!</definedName>
    <definedName name="conduit32" localSheetId="27">#REF!</definedName>
    <definedName name="conduit32" localSheetId="50">#REF!</definedName>
    <definedName name="conduit32" localSheetId="18">#REF!</definedName>
    <definedName name="conduit32" localSheetId="17">#REF!</definedName>
    <definedName name="conduit32" localSheetId="59">#REF!</definedName>
    <definedName name="conduit32" localSheetId="8">#REF!</definedName>
    <definedName name="conduit32" localSheetId="23">#REF!</definedName>
    <definedName name="conduit32" localSheetId="22">#REF!</definedName>
    <definedName name="conduit32" localSheetId="91">#REF!</definedName>
    <definedName name="conduit32" localSheetId="92">#REF!</definedName>
    <definedName name="conduit32" localSheetId="89">#REF!</definedName>
    <definedName name="conduit32" localSheetId="46">#REF!</definedName>
    <definedName name="conduit32" localSheetId="42">#REF!</definedName>
    <definedName name="conduit32" localSheetId="41">#REF!</definedName>
    <definedName name="conduit32" localSheetId="71">#REF!</definedName>
    <definedName name="conduit32" localSheetId="67">#REF!</definedName>
    <definedName name="conduit32" localSheetId="75">#REF!</definedName>
    <definedName name="conduit32" localSheetId="58">#REF!</definedName>
    <definedName name="conduit32" localSheetId="63">#REF!</definedName>
    <definedName name="conduit32" localSheetId="54">#REF!</definedName>
    <definedName name="conduit32" localSheetId="13">#REF!</definedName>
    <definedName name="conduit32">#REF!</definedName>
    <definedName name="conduit36" localSheetId="38">#REF!</definedName>
    <definedName name="conduit36" localSheetId="37">#REF!</definedName>
    <definedName name="conduit36" localSheetId="79">#REF!</definedName>
    <definedName name="conduit36" localSheetId="33">#REF!</definedName>
    <definedName name="conduit36" localSheetId="32">#REF!</definedName>
    <definedName name="conduit36" localSheetId="28">#REF!</definedName>
    <definedName name="conduit36" localSheetId="27">#REF!</definedName>
    <definedName name="conduit36" localSheetId="50">#REF!</definedName>
    <definedName name="conduit36" localSheetId="18">#REF!</definedName>
    <definedName name="conduit36" localSheetId="17">#REF!</definedName>
    <definedName name="conduit36" localSheetId="59">#REF!</definedName>
    <definedName name="conduit36" localSheetId="8">#REF!</definedName>
    <definedName name="conduit36" localSheetId="23">#REF!</definedName>
    <definedName name="conduit36" localSheetId="22">#REF!</definedName>
    <definedName name="conduit36" localSheetId="91">#REF!</definedName>
    <definedName name="conduit36" localSheetId="92">#REF!</definedName>
    <definedName name="conduit36" localSheetId="89">#REF!</definedName>
    <definedName name="conduit36" localSheetId="46">#REF!</definedName>
    <definedName name="conduit36" localSheetId="42">#REF!</definedName>
    <definedName name="conduit36" localSheetId="41">#REF!</definedName>
    <definedName name="conduit36" localSheetId="71">#REF!</definedName>
    <definedName name="conduit36" localSheetId="67">#REF!</definedName>
    <definedName name="conduit36" localSheetId="75">#REF!</definedName>
    <definedName name="conduit36" localSheetId="58">#REF!</definedName>
    <definedName name="conduit36" localSheetId="63">#REF!</definedName>
    <definedName name="conduit36" localSheetId="54">#REF!</definedName>
    <definedName name="conduit36" localSheetId="13">#REF!</definedName>
    <definedName name="conduit36">#REF!</definedName>
    <definedName name="conduit40" localSheetId="38">#REF!</definedName>
    <definedName name="conduit40" localSheetId="37">#REF!</definedName>
    <definedName name="conduit40" localSheetId="79">#REF!</definedName>
    <definedName name="conduit40" localSheetId="33">#REF!</definedName>
    <definedName name="conduit40" localSheetId="32">#REF!</definedName>
    <definedName name="conduit40" localSheetId="28">#REF!</definedName>
    <definedName name="conduit40" localSheetId="27">#REF!</definedName>
    <definedName name="conduit40" localSheetId="50">#REF!</definedName>
    <definedName name="conduit40" localSheetId="18">#REF!</definedName>
    <definedName name="conduit40" localSheetId="17">#REF!</definedName>
    <definedName name="conduit40" localSheetId="59">#REF!</definedName>
    <definedName name="conduit40" localSheetId="8">#REF!</definedName>
    <definedName name="conduit40" localSheetId="23">#REF!</definedName>
    <definedName name="conduit40" localSheetId="22">#REF!</definedName>
    <definedName name="conduit40" localSheetId="91">#REF!</definedName>
    <definedName name="conduit40" localSheetId="92">#REF!</definedName>
    <definedName name="conduit40" localSheetId="89">#REF!</definedName>
    <definedName name="conduit40" localSheetId="46">#REF!</definedName>
    <definedName name="conduit40" localSheetId="42">#REF!</definedName>
    <definedName name="conduit40" localSheetId="41">#REF!</definedName>
    <definedName name="conduit40" localSheetId="71">#REF!</definedName>
    <definedName name="conduit40" localSheetId="67">#REF!</definedName>
    <definedName name="conduit40" localSheetId="75">#REF!</definedName>
    <definedName name="conduit40" localSheetId="58">#REF!</definedName>
    <definedName name="conduit40" localSheetId="63">#REF!</definedName>
    <definedName name="conduit40" localSheetId="54">#REF!</definedName>
    <definedName name="conduit40" localSheetId="13">#REF!</definedName>
    <definedName name="conduit40">#REF!</definedName>
    <definedName name="conduit50" localSheetId="38">#REF!</definedName>
    <definedName name="conduit50" localSheetId="37">#REF!</definedName>
    <definedName name="conduit50" localSheetId="79">#REF!</definedName>
    <definedName name="conduit50" localSheetId="33">#REF!</definedName>
    <definedName name="conduit50" localSheetId="32">#REF!</definedName>
    <definedName name="conduit50" localSheetId="28">#REF!</definedName>
    <definedName name="conduit50" localSheetId="27">#REF!</definedName>
    <definedName name="conduit50" localSheetId="50">#REF!</definedName>
    <definedName name="conduit50" localSheetId="18">#REF!</definedName>
    <definedName name="conduit50" localSheetId="17">#REF!</definedName>
    <definedName name="conduit50" localSheetId="59">#REF!</definedName>
    <definedName name="conduit50" localSheetId="8">#REF!</definedName>
    <definedName name="conduit50" localSheetId="23">#REF!</definedName>
    <definedName name="conduit50" localSheetId="22">#REF!</definedName>
    <definedName name="conduit50" localSheetId="91">#REF!</definedName>
    <definedName name="conduit50" localSheetId="92">#REF!</definedName>
    <definedName name="conduit50" localSheetId="89">#REF!</definedName>
    <definedName name="conduit50" localSheetId="46">#REF!</definedName>
    <definedName name="conduit50" localSheetId="42">#REF!</definedName>
    <definedName name="conduit50" localSheetId="41">#REF!</definedName>
    <definedName name="conduit50" localSheetId="71">#REF!</definedName>
    <definedName name="conduit50" localSheetId="67">#REF!</definedName>
    <definedName name="conduit50" localSheetId="75">#REF!</definedName>
    <definedName name="conduit50" localSheetId="58">#REF!</definedName>
    <definedName name="conduit50" localSheetId="63">#REF!</definedName>
    <definedName name="conduit50" localSheetId="54">#REF!</definedName>
    <definedName name="conduit50" localSheetId="13">#REF!</definedName>
    <definedName name="conduit50">#REF!</definedName>
    <definedName name="conduit75" localSheetId="38">#REF!</definedName>
    <definedName name="conduit75" localSheetId="37">#REF!</definedName>
    <definedName name="conduit75" localSheetId="79">#REF!</definedName>
    <definedName name="conduit75" localSheetId="33">#REF!</definedName>
    <definedName name="conduit75" localSheetId="32">#REF!</definedName>
    <definedName name="conduit75" localSheetId="28">#REF!</definedName>
    <definedName name="conduit75" localSheetId="27">#REF!</definedName>
    <definedName name="conduit75" localSheetId="50">#REF!</definedName>
    <definedName name="conduit75" localSheetId="18">#REF!</definedName>
    <definedName name="conduit75" localSheetId="17">#REF!</definedName>
    <definedName name="conduit75" localSheetId="59">#REF!</definedName>
    <definedName name="conduit75" localSheetId="8">#REF!</definedName>
    <definedName name="conduit75" localSheetId="23">#REF!</definedName>
    <definedName name="conduit75" localSheetId="22">#REF!</definedName>
    <definedName name="conduit75" localSheetId="91">#REF!</definedName>
    <definedName name="conduit75" localSheetId="92">#REF!</definedName>
    <definedName name="conduit75" localSheetId="89">#REF!</definedName>
    <definedName name="conduit75" localSheetId="46">#REF!</definedName>
    <definedName name="conduit75" localSheetId="42">#REF!</definedName>
    <definedName name="conduit75" localSheetId="41">#REF!</definedName>
    <definedName name="conduit75" localSheetId="71">#REF!</definedName>
    <definedName name="conduit75" localSheetId="67">#REF!</definedName>
    <definedName name="conduit75" localSheetId="75">#REF!</definedName>
    <definedName name="conduit75" localSheetId="58">#REF!</definedName>
    <definedName name="conduit75" localSheetId="63">#REF!</definedName>
    <definedName name="conduit75" localSheetId="54">#REF!</definedName>
    <definedName name="conduit75" localSheetId="13">#REF!</definedName>
    <definedName name="conduit75">#REF!</definedName>
    <definedName name="contactor10a3p" localSheetId="38">#REF!</definedName>
    <definedName name="contactor10a3p" localSheetId="37">#REF!</definedName>
    <definedName name="contactor10a3p" localSheetId="79">#REF!</definedName>
    <definedName name="contactor10a3p" localSheetId="33">#REF!</definedName>
    <definedName name="contactor10a3p" localSheetId="32">#REF!</definedName>
    <definedName name="contactor10a3p" localSheetId="28">#REF!</definedName>
    <definedName name="contactor10a3p" localSheetId="27">#REF!</definedName>
    <definedName name="contactor10a3p" localSheetId="50">#REF!</definedName>
    <definedName name="contactor10a3p" localSheetId="18">#REF!</definedName>
    <definedName name="contactor10a3p" localSheetId="17">#REF!</definedName>
    <definedName name="contactor10a3p" localSheetId="59">#REF!</definedName>
    <definedName name="contactor10a3p" localSheetId="8">#REF!</definedName>
    <definedName name="contactor10a3p" localSheetId="23">#REF!</definedName>
    <definedName name="contactor10a3p" localSheetId="22">#REF!</definedName>
    <definedName name="contactor10a3p" localSheetId="91">#REF!</definedName>
    <definedName name="contactor10a3p" localSheetId="92">#REF!</definedName>
    <definedName name="contactor10a3p" localSheetId="89">#REF!</definedName>
    <definedName name="contactor10a3p" localSheetId="46">#REF!</definedName>
    <definedName name="contactor10a3p" localSheetId="42">#REF!</definedName>
    <definedName name="contactor10a3p" localSheetId="41">#REF!</definedName>
    <definedName name="contactor10a3p" localSheetId="71">#REF!</definedName>
    <definedName name="contactor10a3p" localSheetId="67">#REF!</definedName>
    <definedName name="contactor10a3p" localSheetId="75">#REF!</definedName>
    <definedName name="contactor10a3p" localSheetId="58">#REF!</definedName>
    <definedName name="contactor10a3p" localSheetId="63">#REF!</definedName>
    <definedName name="contactor10a3p" localSheetId="54">#REF!</definedName>
    <definedName name="contactor10a3p" localSheetId="13">#REF!</definedName>
    <definedName name="contactor10a3p">#REF!</definedName>
    <definedName name="contactor16a3p" localSheetId="38">#REF!</definedName>
    <definedName name="contactor16a3p" localSheetId="37">#REF!</definedName>
    <definedName name="contactor16a3p" localSheetId="79">#REF!</definedName>
    <definedName name="contactor16a3p" localSheetId="33">#REF!</definedName>
    <definedName name="contactor16a3p" localSheetId="32">#REF!</definedName>
    <definedName name="contactor16a3p" localSheetId="28">#REF!</definedName>
    <definedName name="contactor16a3p" localSheetId="27">#REF!</definedName>
    <definedName name="contactor16a3p" localSheetId="50">#REF!</definedName>
    <definedName name="contactor16a3p" localSheetId="18">#REF!</definedName>
    <definedName name="contactor16a3p" localSheetId="17">#REF!</definedName>
    <definedName name="contactor16a3p" localSheetId="59">#REF!</definedName>
    <definedName name="contactor16a3p" localSheetId="8">#REF!</definedName>
    <definedName name="contactor16a3p" localSheetId="23">#REF!</definedName>
    <definedName name="contactor16a3p" localSheetId="22">#REF!</definedName>
    <definedName name="contactor16a3p" localSheetId="91">#REF!</definedName>
    <definedName name="contactor16a3p" localSheetId="92">#REF!</definedName>
    <definedName name="contactor16a3p" localSheetId="89">#REF!</definedName>
    <definedName name="contactor16a3p" localSheetId="46">#REF!</definedName>
    <definedName name="contactor16a3p" localSheetId="42">#REF!</definedName>
    <definedName name="contactor16a3p" localSheetId="41">#REF!</definedName>
    <definedName name="contactor16a3p" localSheetId="71">#REF!</definedName>
    <definedName name="contactor16a3p" localSheetId="67">#REF!</definedName>
    <definedName name="contactor16a3p" localSheetId="75">#REF!</definedName>
    <definedName name="contactor16a3p" localSheetId="58">#REF!</definedName>
    <definedName name="contactor16a3p" localSheetId="63">#REF!</definedName>
    <definedName name="contactor16a3p" localSheetId="54">#REF!</definedName>
    <definedName name="contactor16a3p" localSheetId="13">#REF!</definedName>
    <definedName name="contactor16a3p">#REF!</definedName>
    <definedName name="contactor25a3p" localSheetId="38">#REF!</definedName>
    <definedName name="contactor25a3p" localSheetId="37">#REF!</definedName>
    <definedName name="contactor25a3p" localSheetId="79">#REF!</definedName>
    <definedName name="contactor25a3p" localSheetId="33">#REF!</definedName>
    <definedName name="contactor25a3p" localSheetId="32">#REF!</definedName>
    <definedName name="contactor25a3p" localSheetId="28">#REF!</definedName>
    <definedName name="contactor25a3p" localSheetId="27">#REF!</definedName>
    <definedName name="contactor25a3p" localSheetId="50">#REF!</definedName>
    <definedName name="contactor25a3p" localSheetId="18">#REF!</definedName>
    <definedName name="contactor25a3p" localSheetId="17">#REF!</definedName>
    <definedName name="contactor25a3p" localSheetId="59">#REF!</definedName>
    <definedName name="contactor25a3p" localSheetId="8">#REF!</definedName>
    <definedName name="contactor25a3p" localSheetId="23">#REF!</definedName>
    <definedName name="contactor25a3p" localSheetId="22">#REF!</definedName>
    <definedName name="contactor25a3p" localSheetId="91">#REF!</definedName>
    <definedName name="contactor25a3p" localSheetId="92">#REF!</definedName>
    <definedName name="contactor25a3p" localSheetId="89">#REF!</definedName>
    <definedName name="contactor25a3p" localSheetId="46">#REF!</definedName>
    <definedName name="contactor25a3p" localSheetId="42">#REF!</definedName>
    <definedName name="contactor25a3p" localSheetId="41">#REF!</definedName>
    <definedName name="contactor25a3p" localSheetId="71">#REF!</definedName>
    <definedName name="contactor25a3p" localSheetId="67">#REF!</definedName>
    <definedName name="contactor25a3p" localSheetId="75">#REF!</definedName>
    <definedName name="contactor25a3p" localSheetId="58">#REF!</definedName>
    <definedName name="contactor25a3p" localSheetId="63">#REF!</definedName>
    <definedName name="contactor25a3p" localSheetId="54">#REF!</definedName>
    <definedName name="contactor25a3p" localSheetId="13">#REF!</definedName>
    <definedName name="contactor25a3p">#REF!</definedName>
    <definedName name="contactor32a3p" localSheetId="38">#REF!</definedName>
    <definedName name="contactor32a3p" localSheetId="37">#REF!</definedName>
    <definedName name="contactor32a3p" localSheetId="79">#REF!</definedName>
    <definedName name="contactor32a3p" localSheetId="33">#REF!</definedName>
    <definedName name="contactor32a3p" localSheetId="32">#REF!</definedName>
    <definedName name="contactor32a3p" localSheetId="28">#REF!</definedName>
    <definedName name="contactor32a3p" localSheetId="27">#REF!</definedName>
    <definedName name="contactor32a3p" localSheetId="50">#REF!</definedName>
    <definedName name="contactor32a3p" localSheetId="18">#REF!</definedName>
    <definedName name="contactor32a3p" localSheetId="17">#REF!</definedName>
    <definedName name="contactor32a3p" localSheetId="59">#REF!</definedName>
    <definedName name="contactor32a3p" localSheetId="8">#REF!</definedName>
    <definedName name="contactor32a3p" localSheetId="23">#REF!</definedName>
    <definedName name="contactor32a3p" localSheetId="22">#REF!</definedName>
    <definedName name="contactor32a3p" localSheetId="91">#REF!</definedName>
    <definedName name="contactor32a3p" localSheetId="92">#REF!</definedName>
    <definedName name="contactor32a3p" localSheetId="89">#REF!</definedName>
    <definedName name="contactor32a3p" localSheetId="46">#REF!</definedName>
    <definedName name="contactor32a3p" localSheetId="42">#REF!</definedName>
    <definedName name="contactor32a3p" localSheetId="41">#REF!</definedName>
    <definedName name="contactor32a3p" localSheetId="71">#REF!</definedName>
    <definedName name="contactor32a3p" localSheetId="67">#REF!</definedName>
    <definedName name="contactor32a3p" localSheetId="75">#REF!</definedName>
    <definedName name="contactor32a3p" localSheetId="58">#REF!</definedName>
    <definedName name="contactor32a3p" localSheetId="63">#REF!</definedName>
    <definedName name="contactor32a3p" localSheetId="54">#REF!</definedName>
    <definedName name="contactor32a3p" localSheetId="13">#REF!</definedName>
    <definedName name="contactor32a3p">#REF!</definedName>
    <definedName name="contactor40a3p" localSheetId="38">#REF!</definedName>
    <definedName name="contactor40a3p" localSheetId="37">#REF!</definedName>
    <definedName name="contactor40a3p" localSheetId="79">#REF!</definedName>
    <definedName name="contactor40a3p" localSheetId="33">#REF!</definedName>
    <definedName name="contactor40a3p" localSheetId="32">#REF!</definedName>
    <definedName name="contactor40a3p" localSheetId="28">#REF!</definedName>
    <definedName name="contactor40a3p" localSheetId="27">#REF!</definedName>
    <definedName name="contactor40a3p" localSheetId="50">#REF!</definedName>
    <definedName name="contactor40a3p" localSheetId="18">#REF!</definedName>
    <definedName name="contactor40a3p" localSheetId="17">#REF!</definedName>
    <definedName name="contactor40a3p" localSheetId="59">#REF!</definedName>
    <definedName name="contactor40a3p" localSheetId="8">#REF!</definedName>
    <definedName name="contactor40a3p" localSheetId="23">#REF!</definedName>
    <definedName name="contactor40a3p" localSheetId="22">#REF!</definedName>
    <definedName name="contactor40a3p" localSheetId="91">#REF!</definedName>
    <definedName name="contactor40a3p" localSheetId="92">#REF!</definedName>
    <definedName name="contactor40a3p" localSheetId="89">#REF!</definedName>
    <definedName name="contactor40a3p" localSheetId="46">#REF!</definedName>
    <definedName name="contactor40a3p" localSheetId="42">#REF!</definedName>
    <definedName name="contactor40a3p" localSheetId="41">#REF!</definedName>
    <definedName name="contactor40a3p" localSheetId="71">#REF!</definedName>
    <definedName name="contactor40a3p" localSheetId="67">#REF!</definedName>
    <definedName name="contactor40a3p" localSheetId="75">#REF!</definedName>
    <definedName name="contactor40a3p" localSheetId="58">#REF!</definedName>
    <definedName name="contactor40a3p" localSheetId="63">#REF!</definedName>
    <definedName name="contactor40a3p" localSheetId="54">#REF!</definedName>
    <definedName name="contactor40a3p" localSheetId="13">#REF!</definedName>
    <definedName name="contactor40a3p">#REF!</definedName>
    <definedName name="contactor60a3p" localSheetId="38">#REF!</definedName>
    <definedName name="contactor60a3p" localSheetId="37">#REF!</definedName>
    <definedName name="contactor60a3p" localSheetId="79">#REF!</definedName>
    <definedName name="contactor60a3p" localSheetId="33">#REF!</definedName>
    <definedName name="contactor60a3p" localSheetId="32">#REF!</definedName>
    <definedName name="contactor60a3p" localSheetId="28">#REF!</definedName>
    <definedName name="contactor60a3p" localSheetId="27">#REF!</definedName>
    <definedName name="contactor60a3p" localSheetId="50">#REF!</definedName>
    <definedName name="contactor60a3p" localSheetId="18">#REF!</definedName>
    <definedName name="contactor60a3p" localSheetId="17">#REF!</definedName>
    <definedName name="contactor60a3p" localSheetId="59">#REF!</definedName>
    <definedName name="contactor60a3p" localSheetId="8">#REF!</definedName>
    <definedName name="contactor60a3p" localSheetId="23">#REF!</definedName>
    <definedName name="contactor60a3p" localSheetId="22">#REF!</definedName>
    <definedName name="contactor60a3p" localSheetId="91">#REF!</definedName>
    <definedName name="contactor60a3p" localSheetId="92">#REF!</definedName>
    <definedName name="contactor60a3p" localSheetId="89">#REF!</definedName>
    <definedName name="contactor60a3p" localSheetId="46">#REF!</definedName>
    <definedName name="contactor60a3p" localSheetId="42">#REF!</definedName>
    <definedName name="contactor60a3p" localSheetId="41">#REF!</definedName>
    <definedName name="contactor60a3p" localSheetId="71">#REF!</definedName>
    <definedName name="contactor60a3p" localSheetId="67">#REF!</definedName>
    <definedName name="contactor60a3p" localSheetId="75">#REF!</definedName>
    <definedName name="contactor60a3p" localSheetId="58">#REF!</definedName>
    <definedName name="contactor60a3p" localSheetId="63">#REF!</definedName>
    <definedName name="contactor60a3p" localSheetId="54">#REF!</definedName>
    <definedName name="contactor60a3p" localSheetId="13">#REF!</definedName>
    <definedName name="contactor60a3p">#REF!</definedName>
    <definedName name="contactor6a3p" localSheetId="38">#REF!</definedName>
    <definedName name="contactor6a3p" localSheetId="37">#REF!</definedName>
    <definedName name="contactor6a3p" localSheetId="79">#REF!</definedName>
    <definedName name="contactor6a3p" localSheetId="33">#REF!</definedName>
    <definedName name="contactor6a3p" localSheetId="32">#REF!</definedName>
    <definedName name="contactor6a3p" localSheetId="28">#REF!</definedName>
    <definedName name="contactor6a3p" localSheetId="27">#REF!</definedName>
    <definedName name="contactor6a3p" localSheetId="50">#REF!</definedName>
    <definedName name="contactor6a3p" localSheetId="18">#REF!</definedName>
    <definedName name="contactor6a3p" localSheetId="17">#REF!</definedName>
    <definedName name="contactor6a3p" localSheetId="59">#REF!</definedName>
    <definedName name="contactor6a3p" localSheetId="8">#REF!</definedName>
    <definedName name="contactor6a3p" localSheetId="23">#REF!</definedName>
    <definedName name="contactor6a3p" localSheetId="22">#REF!</definedName>
    <definedName name="contactor6a3p" localSheetId="91">#REF!</definedName>
    <definedName name="contactor6a3p" localSheetId="92">#REF!</definedName>
    <definedName name="contactor6a3p" localSheetId="89">#REF!</definedName>
    <definedName name="contactor6a3p" localSheetId="46">#REF!</definedName>
    <definedName name="contactor6a3p" localSheetId="42">#REF!</definedName>
    <definedName name="contactor6a3p" localSheetId="41">#REF!</definedName>
    <definedName name="contactor6a3p" localSheetId="71">#REF!</definedName>
    <definedName name="contactor6a3p" localSheetId="67">#REF!</definedName>
    <definedName name="contactor6a3p" localSheetId="75">#REF!</definedName>
    <definedName name="contactor6a3p" localSheetId="58">#REF!</definedName>
    <definedName name="contactor6a3p" localSheetId="63">#REF!</definedName>
    <definedName name="contactor6a3p" localSheetId="54">#REF!</definedName>
    <definedName name="contactor6a3p" localSheetId="13">#REF!</definedName>
    <definedName name="contactor6a3p">#REF!</definedName>
    <definedName name="contactor90a3p" localSheetId="38">#REF!</definedName>
    <definedName name="contactor90a3p" localSheetId="37">#REF!</definedName>
    <definedName name="contactor90a3p" localSheetId="79">#REF!</definedName>
    <definedName name="contactor90a3p" localSheetId="33">#REF!</definedName>
    <definedName name="contactor90a3p" localSheetId="32">#REF!</definedName>
    <definedName name="contactor90a3p" localSheetId="28">#REF!</definedName>
    <definedName name="contactor90a3p" localSheetId="27">#REF!</definedName>
    <definedName name="contactor90a3p" localSheetId="50">#REF!</definedName>
    <definedName name="contactor90a3p" localSheetId="18">#REF!</definedName>
    <definedName name="contactor90a3p" localSheetId="17">#REF!</definedName>
    <definedName name="contactor90a3p" localSheetId="59">#REF!</definedName>
    <definedName name="contactor90a3p" localSheetId="8">#REF!</definedName>
    <definedName name="contactor90a3p" localSheetId="23">#REF!</definedName>
    <definedName name="contactor90a3p" localSheetId="22">#REF!</definedName>
    <definedName name="contactor90a3p" localSheetId="91">#REF!</definedName>
    <definedName name="contactor90a3p" localSheetId="92">#REF!</definedName>
    <definedName name="contactor90a3p" localSheetId="89">#REF!</definedName>
    <definedName name="contactor90a3p" localSheetId="46">#REF!</definedName>
    <definedName name="contactor90a3p" localSheetId="42">#REF!</definedName>
    <definedName name="contactor90a3p" localSheetId="41">#REF!</definedName>
    <definedName name="contactor90a3p" localSheetId="71">#REF!</definedName>
    <definedName name="contactor90a3p" localSheetId="67">#REF!</definedName>
    <definedName name="contactor90a3p" localSheetId="75">#REF!</definedName>
    <definedName name="contactor90a3p" localSheetId="58">#REF!</definedName>
    <definedName name="contactor90a3p" localSheetId="63">#REF!</definedName>
    <definedName name="contactor90a3p" localSheetId="54">#REF!</definedName>
    <definedName name="contactor90a3p" localSheetId="13">#REF!</definedName>
    <definedName name="contactor90a3p">#REF!</definedName>
    <definedName name="coppertape25x3" localSheetId="38">#REF!</definedName>
    <definedName name="coppertape25x3" localSheetId="37">#REF!</definedName>
    <definedName name="coppertape25x3" localSheetId="79">#REF!</definedName>
    <definedName name="coppertape25x3" localSheetId="33">#REF!</definedName>
    <definedName name="coppertape25x3" localSheetId="32">#REF!</definedName>
    <definedName name="coppertape25x3" localSheetId="28">#REF!</definedName>
    <definedName name="coppertape25x3" localSheetId="27">#REF!</definedName>
    <definedName name="coppertape25x3" localSheetId="50">#REF!</definedName>
    <definedName name="coppertape25x3" localSheetId="18">#REF!</definedName>
    <definedName name="coppertape25x3" localSheetId="17">#REF!</definedName>
    <definedName name="coppertape25x3" localSheetId="59">#REF!</definedName>
    <definedName name="coppertape25x3" localSheetId="8">#REF!</definedName>
    <definedName name="coppertape25x3" localSheetId="23">#REF!</definedName>
    <definedName name="coppertape25x3" localSheetId="22">#REF!</definedName>
    <definedName name="coppertape25x3" localSheetId="91">#REF!</definedName>
    <definedName name="coppertape25x3" localSheetId="92">#REF!</definedName>
    <definedName name="coppertape25x3" localSheetId="89">#REF!</definedName>
    <definedName name="coppertape25x3" localSheetId="46">#REF!</definedName>
    <definedName name="coppertape25x3" localSheetId="42">#REF!</definedName>
    <definedName name="coppertape25x3" localSheetId="41">#REF!</definedName>
    <definedName name="coppertape25x3" localSheetId="71">#REF!</definedName>
    <definedName name="coppertape25x3" localSheetId="67">#REF!</definedName>
    <definedName name="coppertape25x3" localSheetId="75">#REF!</definedName>
    <definedName name="coppertape25x3" localSheetId="58">#REF!</definedName>
    <definedName name="coppertape25x3" localSheetId="63">#REF!</definedName>
    <definedName name="coppertape25x3" localSheetId="54">#REF!</definedName>
    <definedName name="coppertape25x3" localSheetId="13">#REF!</definedName>
    <definedName name="coppertape25x3">#REF!</definedName>
    <definedName name="Crystal_glass_mirrow_50x40cm" localSheetId="38">'[1]Break Down  '!#REF!</definedName>
    <definedName name="Crystal_glass_mirrow_50x40cm" localSheetId="34">'[2]Break Down  '!#REF!</definedName>
    <definedName name="Crystal_glass_mirrow_50x40cm" localSheetId="37">'[2]Break Down  '!#REF!</definedName>
    <definedName name="Crystal_glass_mirrow_50x40cm" localSheetId="79">'[2]Break Down  '!#REF!</definedName>
    <definedName name="Crystal_glass_mirrow_50x40cm" localSheetId="33">'[1]Break Down  '!#REF!</definedName>
    <definedName name="Crystal_glass_mirrow_50x40cm" localSheetId="29">'[2]Break Down  '!#REF!</definedName>
    <definedName name="Crystal_glass_mirrow_50x40cm" localSheetId="32">'[2]Break Down  '!#REF!</definedName>
    <definedName name="Crystal_glass_mirrow_50x40cm" localSheetId="28">'[1]Break Down  '!#REF!</definedName>
    <definedName name="Crystal_glass_mirrow_50x40cm" localSheetId="24">'[2]Break Down  '!#REF!</definedName>
    <definedName name="Crystal_glass_mirrow_50x40cm" localSheetId="27">'[2]Break Down  '!#REF!</definedName>
    <definedName name="Crystal_glass_mirrow_50x40cm" localSheetId="50">'[2]Break Down  '!#REF!</definedName>
    <definedName name="Crystal_glass_mirrow_50x40cm" localSheetId="18">'[1]Break Down  '!#REF!</definedName>
    <definedName name="Crystal_glass_mirrow_50x40cm" localSheetId="17">'[2]Break Down  '!#REF!</definedName>
    <definedName name="Crystal_glass_mirrow_50x40cm" localSheetId="59">'[1]Break Down  '!#REF!</definedName>
    <definedName name="Crystal_glass_mirrow_50x40cm" localSheetId="8">'[1]Break Down  '!#REF!</definedName>
    <definedName name="Crystal_glass_mirrow_50x40cm" localSheetId="23">'[1]Break Down  '!#REF!</definedName>
    <definedName name="Crystal_glass_mirrow_50x40cm" localSheetId="19">'[2]Break Down  '!#REF!</definedName>
    <definedName name="Crystal_glass_mirrow_50x40cm" localSheetId="22">'[2]Break Down  '!#REF!</definedName>
    <definedName name="Crystal_glass_mirrow_50x40cm" localSheetId="80">'[2]Break Down  '!#REF!</definedName>
    <definedName name="Crystal_glass_mirrow_50x40cm" localSheetId="83">'[2]Break Down  '!#REF!</definedName>
    <definedName name="Crystal_glass_mirrow_50x40cm" localSheetId="91">'[2]Break Down  '!#REF!</definedName>
    <definedName name="Crystal_glass_mirrow_50x40cm" localSheetId="92">'[2]Break Down  '!#REF!</definedName>
    <definedName name="Crystal_glass_mirrow_50x40cm" localSheetId="89">'[2]Break Down  '!#REF!</definedName>
    <definedName name="Crystal_glass_mirrow_50x40cm" localSheetId="46">'[2]Break Down  '!#REF!</definedName>
    <definedName name="Crystal_glass_mirrow_50x40cm" localSheetId="42">'[1]Break Down  '!#REF!</definedName>
    <definedName name="Crystal_glass_mirrow_50x40cm" localSheetId="41">'[2]Break Down  '!#REF!</definedName>
    <definedName name="Crystal_glass_mirrow_50x40cm" localSheetId="60">'[2]Break Down  '!#REF!</definedName>
    <definedName name="Crystal_glass_mirrow_50x40cm" localSheetId="71">'[2]Break Down  '!#REF!</definedName>
    <definedName name="Crystal_glass_mirrow_50x40cm" localSheetId="67">'[2]Break Down  '!#REF!</definedName>
    <definedName name="Crystal_glass_mirrow_50x40cm" localSheetId="75">'[2]Break Down  '!#REF!</definedName>
    <definedName name="Crystal_glass_mirrow_50x40cm" localSheetId="58">'[2]Break Down  '!#REF!</definedName>
    <definedName name="Crystal_glass_mirrow_50x40cm" localSheetId="63">'[2]Break Down  '!#REF!</definedName>
    <definedName name="Crystal_glass_mirrow_50x40cm" localSheetId="54">'[2]Break Down  '!#REF!</definedName>
    <definedName name="Crystal_glass_mirrow_50x40cm" localSheetId="13">'[2]Break Down  '!#REF!</definedName>
    <definedName name="Crystal_glass_mirrow_50x40cm">'[2]Break Down  '!#REF!</definedName>
    <definedName name="d" localSheetId="38">[4]Sheet4!$B$4</definedName>
    <definedName name="d" localSheetId="33">[4]Sheet4!$B$4</definedName>
    <definedName name="d" localSheetId="28">[4]Sheet4!$B$4</definedName>
    <definedName name="d" localSheetId="18">[4]Sheet4!$B$4</definedName>
    <definedName name="d" localSheetId="59">[4]Sheet4!$B$4</definedName>
    <definedName name="d" localSheetId="8">[4]Sheet4!$B$4</definedName>
    <definedName name="d" localSheetId="23">[4]Sheet4!$B$4</definedName>
    <definedName name="d" localSheetId="42">[4]Sheet4!$B$4</definedName>
    <definedName name="d">[5]Sheet4!$B$4</definedName>
    <definedName name="da" localSheetId="38">[6]Sheet4!$B$8</definedName>
    <definedName name="da" localSheetId="33">[6]Sheet4!$B$8</definedName>
    <definedName name="da" localSheetId="28">[6]Sheet4!$B$8</definedName>
    <definedName name="da" localSheetId="18">[6]Sheet4!$B$8</definedName>
    <definedName name="da" localSheetId="59">[6]Sheet4!$B$8</definedName>
    <definedName name="da" localSheetId="8">[6]Sheet4!$B$8</definedName>
    <definedName name="da" localSheetId="23">[6]Sheet4!$B$8</definedName>
    <definedName name="da" localSheetId="42">[6]Sheet4!$B$8</definedName>
    <definedName name="da">[7]Sheet4!$B$8</definedName>
    <definedName name="DALI_8BUTTON" localSheetId="38">#REF!</definedName>
    <definedName name="DALI_8BUTTON" localSheetId="37">#REF!</definedName>
    <definedName name="DALI_8BUTTON" localSheetId="79">#REF!</definedName>
    <definedName name="DALI_8BUTTON" localSheetId="33">#REF!</definedName>
    <definedName name="DALI_8BUTTON" localSheetId="32">#REF!</definedName>
    <definedName name="DALI_8BUTTON" localSheetId="28">#REF!</definedName>
    <definedName name="DALI_8BUTTON" localSheetId="27">#REF!</definedName>
    <definedName name="DALI_8BUTTON" localSheetId="50">#REF!</definedName>
    <definedName name="DALI_8BUTTON" localSheetId="18">#REF!</definedName>
    <definedName name="DALI_8BUTTON" localSheetId="17">#REF!</definedName>
    <definedName name="DALI_8BUTTON" localSheetId="59">#REF!</definedName>
    <definedName name="DALI_8BUTTON" localSheetId="8">#REF!</definedName>
    <definedName name="DALI_8BUTTON" localSheetId="23">#REF!</definedName>
    <definedName name="DALI_8BUTTON" localSheetId="22">#REF!</definedName>
    <definedName name="DALI_8BUTTON" localSheetId="91">#REF!</definedName>
    <definedName name="DALI_8BUTTON" localSheetId="92">#REF!</definedName>
    <definedName name="DALI_8BUTTON" localSheetId="89">#REF!</definedName>
    <definedName name="DALI_8BUTTON" localSheetId="46">#REF!</definedName>
    <definedName name="DALI_8BUTTON" localSheetId="42">#REF!</definedName>
    <definedName name="DALI_8BUTTON" localSheetId="41">#REF!</definedName>
    <definedName name="DALI_8BUTTON" localSheetId="71">#REF!</definedName>
    <definedName name="DALI_8BUTTON" localSheetId="67">#REF!</definedName>
    <definedName name="DALI_8BUTTON" localSheetId="75">#REF!</definedName>
    <definedName name="DALI_8BUTTON" localSheetId="58">#REF!</definedName>
    <definedName name="DALI_8BUTTON" localSheetId="63">#REF!</definedName>
    <definedName name="DALI_8BUTTON" localSheetId="54">#REF!</definedName>
    <definedName name="DALI_8BUTTON" localSheetId="13">#REF!</definedName>
    <definedName name="DALI_8BUTTON">#REF!</definedName>
    <definedName name="DALI_DIMMER" localSheetId="38">#REF!</definedName>
    <definedName name="DALI_DIMMER" localSheetId="37">#REF!</definedName>
    <definedName name="DALI_DIMMER" localSheetId="79">#REF!</definedName>
    <definedName name="DALI_DIMMER" localSheetId="33">#REF!</definedName>
    <definedName name="DALI_DIMMER" localSheetId="32">#REF!</definedName>
    <definedName name="DALI_DIMMER" localSheetId="28">#REF!</definedName>
    <definedName name="DALI_DIMMER" localSheetId="27">#REF!</definedName>
    <definedName name="DALI_DIMMER" localSheetId="50">#REF!</definedName>
    <definedName name="DALI_DIMMER" localSheetId="18">#REF!</definedName>
    <definedName name="DALI_DIMMER" localSheetId="17">#REF!</definedName>
    <definedName name="DALI_DIMMER" localSheetId="59">#REF!</definedName>
    <definedName name="DALI_DIMMER" localSheetId="8">#REF!</definedName>
    <definedName name="DALI_DIMMER" localSheetId="23">#REF!</definedName>
    <definedName name="DALI_DIMMER" localSheetId="22">#REF!</definedName>
    <definedName name="DALI_DIMMER" localSheetId="91">#REF!</definedName>
    <definedName name="DALI_DIMMER" localSheetId="92">#REF!</definedName>
    <definedName name="DALI_DIMMER" localSheetId="89">#REF!</definedName>
    <definedName name="DALI_DIMMER" localSheetId="46">#REF!</definedName>
    <definedName name="DALI_DIMMER" localSheetId="42">#REF!</definedName>
    <definedName name="DALI_DIMMER" localSheetId="41">#REF!</definedName>
    <definedName name="DALI_DIMMER" localSheetId="71">#REF!</definedName>
    <definedName name="DALI_DIMMER" localSheetId="67">#REF!</definedName>
    <definedName name="DALI_DIMMER" localSheetId="75">#REF!</definedName>
    <definedName name="DALI_DIMMER" localSheetId="58">#REF!</definedName>
    <definedName name="DALI_DIMMER" localSheetId="63">#REF!</definedName>
    <definedName name="DALI_DIMMER" localSheetId="54">#REF!</definedName>
    <definedName name="DALI_DIMMER" localSheetId="13">#REF!</definedName>
    <definedName name="DALI_DIMMER">#REF!</definedName>
    <definedName name="DALI_INFRARED_SENSOR" localSheetId="38">#REF!</definedName>
    <definedName name="DALI_INFRARED_SENSOR" localSheetId="37">#REF!</definedName>
    <definedName name="DALI_INFRARED_SENSOR" localSheetId="79">#REF!</definedName>
    <definedName name="DALI_INFRARED_SENSOR" localSheetId="33">#REF!</definedName>
    <definedName name="DALI_INFRARED_SENSOR" localSheetId="32">#REF!</definedName>
    <definedName name="DALI_INFRARED_SENSOR" localSheetId="28">#REF!</definedName>
    <definedName name="DALI_INFRARED_SENSOR" localSheetId="27">#REF!</definedName>
    <definedName name="DALI_INFRARED_SENSOR" localSheetId="50">#REF!</definedName>
    <definedName name="DALI_INFRARED_SENSOR" localSheetId="18">#REF!</definedName>
    <definedName name="DALI_INFRARED_SENSOR" localSheetId="17">#REF!</definedName>
    <definedName name="DALI_INFRARED_SENSOR" localSheetId="59">#REF!</definedName>
    <definedName name="DALI_INFRARED_SENSOR" localSheetId="8">#REF!</definedName>
    <definedName name="DALI_INFRARED_SENSOR" localSheetId="23">#REF!</definedName>
    <definedName name="DALI_INFRARED_SENSOR" localSheetId="22">#REF!</definedName>
    <definedName name="DALI_INFRARED_SENSOR" localSheetId="91">#REF!</definedName>
    <definedName name="DALI_INFRARED_SENSOR" localSheetId="92">#REF!</definedName>
    <definedName name="DALI_INFRARED_SENSOR" localSheetId="89">#REF!</definedName>
    <definedName name="DALI_INFRARED_SENSOR" localSheetId="46">#REF!</definedName>
    <definedName name="DALI_INFRARED_SENSOR" localSheetId="42">#REF!</definedName>
    <definedName name="DALI_INFRARED_SENSOR" localSheetId="41">#REF!</definedName>
    <definedName name="DALI_INFRARED_SENSOR" localSheetId="71">#REF!</definedName>
    <definedName name="DALI_INFRARED_SENSOR" localSheetId="67">#REF!</definedName>
    <definedName name="DALI_INFRARED_SENSOR" localSheetId="75">#REF!</definedName>
    <definedName name="DALI_INFRARED_SENSOR" localSheetId="58">#REF!</definedName>
    <definedName name="DALI_INFRARED_SENSOR" localSheetId="63">#REF!</definedName>
    <definedName name="DALI_INFRARED_SENSOR" localSheetId="54">#REF!</definedName>
    <definedName name="DALI_INFRARED_SENSOR" localSheetId="13">#REF!</definedName>
    <definedName name="DALI_INFRARED_SENSOR">#REF!</definedName>
    <definedName name="dali_infraredsensor" localSheetId="38">#REF!</definedName>
    <definedName name="dali_infraredsensor" localSheetId="37">#REF!</definedName>
    <definedName name="dali_infraredsensor" localSheetId="79">#REF!</definedName>
    <definedName name="dali_infraredsensor" localSheetId="33">#REF!</definedName>
    <definedName name="dali_infraredsensor" localSheetId="32">#REF!</definedName>
    <definedName name="dali_infraredsensor" localSheetId="28">#REF!</definedName>
    <definedName name="dali_infraredsensor" localSheetId="27">#REF!</definedName>
    <definedName name="dali_infraredsensor" localSheetId="50">#REF!</definedName>
    <definedName name="dali_infraredsensor" localSheetId="18">#REF!</definedName>
    <definedName name="dali_infraredsensor" localSheetId="17">#REF!</definedName>
    <definedName name="dali_infraredsensor" localSheetId="59">#REF!</definedName>
    <definedName name="dali_infraredsensor" localSheetId="8">#REF!</definedName>
    <definedName name="dali_infraredsensor" localSheetId="23">#REF!</definedName>
    <definedName name="dali_infraredsensor" localSheetId="22">#REF!</definedName>
    <definedName name="dali_infraredsensor" localSheetId="91">#REF!</definedName>
    <definedName name="dali_infraredsensor" localSheetId="92">#REF!</definedName>
    <definedName name="dali_infraredsensor" localSheetId="89">#REF!</definedName>
    <definedName name="dali_infraredsensor" localSheetId="46">#REF!</definedName>
    <definedName name="dali_infraredsensor" localSheetId="42">#REF!</definedName>
    <definedName name="dali_infraredsensor" localSheetId="41">#REF!</definedName>
    <definedName name="dali_infraredsensor" localSheetId="71">#REF!</definedName>
    <definedName name="dali_infraredsensor" localSheetId="67">#REF!</definedName>
    <definedName name="dali_infraredsensor" localSheetId="75">#REF!</definedName>
    <definedName name="dali_infraredsensor" localSheetId="58">#REF!</definedName>
    <definedName name="dali_infraredsensor" localSheetId="63">#REF!</definedName>
    <definedName name="dali_infraredsensor" localSheetId="54">#REF!</definedName>
    <definedName name="dali_infraredsensor" localSheetId="13">#REF!</definedName>
    <definedName name="dali_infraredsensor">#REF!</definedName>
    <definedName name="DALI_MULTISENSOR" localSheetId="38">#REF!</definedName>
    <definedName name="DALI_MULTISENSOR" localSheetId="37">#REF!</definedName>
    <definedName name="DALI_MULTISENSOR" localSheetId="79">#REF!</definedName>
    <definedName name="DALI_MULTISENSOR" localSheetId="33">#REF!</definedName>
    <definedName name="DALI_MULTISENSOR" localSheetId="32">#REF!</definedName>
    <definedName name="DALI_MULTISENSOR" localSheetId="28">#REF!</definedName>
    <definedName name="DALI_MULTISENSOR" localSheetId="27">#REF!</definedName>
    <definedName name="DALI_MULTISENSOR" localSheetId="50">#REF!</definedName>
    <definedName name="DALI_MULTISENSOR" localSheetId="18">#REF!</definedName>
    <definedName name="DALI_MULTISENSOR" localSheetId="17">#REF!</definedName>
    <definedName name="DALI_MULTISENSOR" localSheetId="59">#REF!</definedName>
    <definedName name="DALI_MULTISENSOR" localSheetId="8">#REF!</definedName>
    <definedName name="DALI_MULTISENSOR" localSheetId="23">#REF!</definedName>
    <definedName name="DALI_MULTISENSOR" localSheetId="22">#REF!</definedName>
    <definedName name="DALI_MULTISENSOR" localSheetId="91">#REF!</definedName>
    <definedName name="DALI_MULTISENSOR" localSheetId="92">#REF!</definedName>
    <definedName name="DALI_MULTISENSOR" localSheetId="89">#REF!</definedName>
    <definedName name="DALI_MULTISENSOR" localSheetId="46">#REF!</definedName>
    <definedName name="DALI_MULTISENSOR" localSheetId="42">#REF!</definedName>
    <definedName name="DALI_MULTISENSOR" localSheetId="41">#REF!</definedName>
    <definedName name="DALI_MULTISENSOR" localSheetId="71">#REF!</definedName>
    <definedName name="DALI_MULTISENSOR" localSheetId="67">#REF!</definedName>
    <definedName name="DALI_MULTISENSOR" localSheetId="75">#REF!</definedName>
    <definedName name="DALI_MULTISENSOR" localSheetId="58">#REF!</definedName>
    <definedName name="DALI_MULTISENSOR" localSheetId="63">#REF!</definedName>
    <definedName name="DALI_MULTISENSOR" localSheetId="54">#REF!</definedName>
    <definedName name="DALI_MULTISENSOR" localSheetId="13">#REF!</definedName>
    <definedName name="DALI_MULTISENSOR">#REF!</definedName>
    <definedName name="DALI_POWERSUPPLY" localSheetId="38">#REF!</definedName>
    <definedName name="DALI_POWERSUPPLY" localSheetId="37">#REF!</definedName>
    <definedName name="DALI_POWERSUPPLY" localSheetId="79">#REF!</definedName>
    <definedName name="DALI_POWERSUPPLY" localSheetId="33">#REF!</definedName>
    <definedName name="DALI_POWERSUPPLY" localSheetId="32">#REF!</definedName>
    <definedName name="DALI_POWERSUPPLY" localSheetId="28">#REF!</definedName>
    <definedName name="DALI_POWERSUPPLY" localSheetId="27">#REF!</definedName>
    <definedName name="DALI_POWERSUPPLY" localSheetId="50">#REF!</definedName>
    <definedName name="DALI_POWERSUPPLY" localSheetId="18">#REF!</definedName>
    <definedName name="DALI_POWERSUPPLY" localSheetId="17">#REF!</definedName>
    <definedName name="DALI_POWERSUPPLY" localSheetId="59">#REF!</definedName>
    <definedName name="DALI_POWERSUPPLY" localSheetId="8">#REF!</definedName>
    <definedName name="DALI_POWERSUPPLY" localSheetId="23">#REF!</definedName>
    <definedName name="DALI_POWERSUPPLY" localSheetId="22">#REF!</definedName>
    <definedName name="DALI_POWERSUPPLY" localSheetId="91">#REF!</definedName>
    <definedName name="DALI_POWERSUPPLY" localSheetId="92">#REF!</definedName>
    <definedName name="DALI_POWERSUPPLY" localSheetId="89">#REF!</definedName>
    <definedName name="DALI_POWERSUPPLY" localSheetId="46">#REF!</definedName>
    <definedName name="DALI_POWERSUPPLY" localSheetId="42">#REF!</definedName>
    <definedName name="DALI_POWERSUPPLY" localSheetId="41">#REF!</definedName>
    <definedName name="DALI_POWERSUPPLY" localSheetId="71">#REF!</definedName>
    <definedName name="DALI_POWERSUPPLY" localSheetId="67">#REF!</definedName>
    <definedName name="DALI_POWERSUPPLY" localSheetId="75">#REF!</definedName>
    <definedName name="DALI_POWERSUPPLY" localSheetId="58">#REF!</definedName>
    <definedName name="DALI_POWERSUPPLY" localSheetId="63">#REF!</definedName>
    <definedName name="DALI_POWERSUPPLY" localSheetId="54">#REF!</definedName>
    <definedName name="DALI_POWERSUPPLY" localSheetId="13">#REF!</definedName>
    <definedName name="DALI_POWERSUPPLY">#REF!</definedName>
    <definedName name="DALI_PROGRAM" localSheetId="38">#REF!</definedName>
    <definedName name="DALI_PROGRAM" localSheetId="37">#REF!</definedName>
    <definedName name="DALI_PROGRAM" localSheetId="79">#REF!</definedName>
    <definedName name="DALI_PROGRAM" localSheetId="33">#REF!</definedName>
    <definedName name="DALI_PROGRAM" localSheetId="32">#REF!</definedName>
    <definedName name="DALI_PROGRAM" localSheetId="28">#REF!</definedName>
    <definedName name="DALI_PROGRAM" localSheetId="27">#REF!</definedName>
    <definedName name="DALI_PROGRAM" localSheetId="50">#REF!</definedName>
    <definedName name="DALI_PROGRAM" localSheetId="18">#REF!</definedName>
    <definedName name="DALI_PROGRAM" localSheetId="17">#REF!</definedName>
    <definedName name="DALI_PROGRAM" localSheetId="59">#REF!</definedName>
    <definedName name="DALI_PROGRAM" localSheetId="8">#REF!</definedName>
    <definedName name="DALI_PROGRAM" localSheetId="23">#REF!</definedName>
    <definedName name="DALI_PROGRAM" localSheetId="22">#REF!</definedName>
    <definedName name="DALI_PROGRAM" localSheetId="91">#REF!</definedName>
    <definedName name="DALI_PROGRAM" localSheetId="92">#REF!</definedName>
    <definedName name="DALI_PROGRAM" localSheetId="89">#REF!</definedName>
    <definedName name="DALI_PROGRAM" localSheetId="46">#REF!</definedName>
    <definedName name="DALI_PROGRAM" localSheetId="42">#REF!</definedName>
    <definedName name="DALI_PROGRAM" localSheetId="41">#REF!</definedName>
    <definedName name="DALI_PROGRAM" localSheetId="71">#REF!</definedName>
    <definedName name="DALI_PROGRAM" localSheetId="67">#REF!</definedName>
    <definedName name="DALI_PROGRAM" localSheetId="75">#REF!</definedName>
    <definedName name="DALI_PROGRAM" localSheetId="58">#REF!</definedName>
    <definedName name="DALI_PROGRAM" localSheetId="63">#REF!</definedName>
    <definedName name="DALI_PROGRAM" localSheetId="54">#REF!</definedName>
    <definedName name="DALI_PROGRAM" localSheetId="13">#REF!</definedName>
    <definedName name="DALI_PROGRAM">#REF!</definedName>
    <definedName name="DALI_RELAY" localSheetId="38">#REF!</definedName>
    <definedName name="DALI_RELAY" localSheetId="37">#REF!</definedName>
    <definedName name="DALI_RELAY" localSheetId="79">#REF!</definedName>
    <definedName name="DALI_RELAY" localSheetId="33">#REF!</definedName>
    <definedName name="DALI_RELAY" localSheetId="32">#REF!</definedName>
    <definedName name="DALI_RELAY" localSheetId="28">#REF!</definedName>
    <definedName name="DALI_RELAY" localSheetId="27">#REF!</definedName>
    <definedName name="DALI_RELAY" localSheetId="50">#REF!</definedName>
    <definedName name="DALI_RELAY" localSheetId="18">#REF!</definedName>
    <definedName name="DALI_RELAY" localSheetId="17">#REF!</definedName>
    <definedName name="DALI_RELAY" localSheetId="59">#REF!</definedName>
    <definedName name="DALI_RELAY" localSheetId="8">#REF!</definedName>
    <definedName name="DALI_RELAY" localSheetId="23">#REF!</definedName>
    <definedName name="DALI_RELAY" localSheetId="22">#REF!</definedName>
    <definedName name="DALI_RELAY" localSheetId="91">#REF!</definedName>
    <definedName name="DALI_RELAY" localSheetId="92">#REF!</definedName>
    <definedName name="DALI_RELAY" localSheetId="89">#REF!</definedName>
    <definedName name="DALI_RELAY" localSheetId="46">#REF!</definedName>
    <definedName name="DALI_RELAY" localSheetId="42">#REF!</definedName>
    <definedName name="DALI_RELAY" localSheetId="41">#REF!</definedName>
    <definedName name="DALI_RELAY" localSheetId="71">#REF!</definedName>
    <definedName name="DALI_RELAY" localSheetId="67">#REF!</definedName>
    <definedName name="DALI_RELAY" localSheetId="75">#REF!</definedName>
    <definedName name="DALI_RELAY" localSheetId="58">#REF!</definedName>
    <definedName name="DALI_RELAY" localSheetId="63">#REF!</definedName>
    <definedName name="DALI_RELAY" localSheetId="54">#REF!</definedName>
    <definedName name="DALI_RELAY" localSheetId="13">#REF!</definedName>
    <definedName name="DALI_RELAY">#REF!</definedName>
    <definedName name="dali_remote" localSheetId="38">#REF!</definedName>
    <definedName name="dali_remote" localSheetId="37">#REF!</definedName>
    <definedName name="dali_remote" localSheetId="79">#REF!</definedName>
    <definedName name="dali_remote" localSheetId="33">#REF!</definedName>
    <definedName name="dali_remote" localSheetId="32">#REF!</definedName>
    <definedName name="dali_remote" localSheetId="28">#REF!</definedName>
    <definedName name="dali_remote" localSheetId="27">#REF!</definedName>
    <definedName name="dali_remote" localSheetId="50">#REF!</definedName>
    <definedName name="dali_remote" localSheetId="18">#REF!</definedName>
    <definedName name="dali_remote" localSheetId="17">#REF!</definedName>
    <definedName name="dali_remote" localSheetId="59">#REF!</definedName>
    <definedName name="dali_remote" localSheetId="8">#REF!</definedName>
    <definedName name="dali_remote" localSheetId="23">#REF!</definedName>
    <definedName name="dali_remote" localSheetId="22">#REF!</definedName>
    <definedName name="dali_remote" localSheetId="91">#REF!</definedName>
    <definedName name="dali_remote" localSheetId="92">#REF!</definedName>
    <definedName name="dali_remote" localSheetId="89">#REF!</definedName>
    <definedName name="dali_remote" localSheetId="46">#REF!</definedName>
    <definedName name="dali_remote" localSheetId="42">#REF!</definedName>
    <definedName name="dali_remote" localSheetId="41">#REF!</definedName>
    <definedName name="dali_remote" localSheetId="71">#REF!</definedName>
    <definedName name="dali_remote" localSheetId="67">#REF!</definedName>
    <definedName name="dali_remote" localSheetId="75">#REF!</definedName>
    <definedName name="dali_remote" localSheetId="58">#REF!</definedName>
    <definedName name="dali_remote" localSheetId="63">#REF!</definedName>
    <definedName name="dali_remote" localSheetId="54">#REF!</definedName>
    <definedName name="dali_remote" localSheetId="13">#REF!</definedName>
    <definedName name="dali_remote">#REF!</definedName>
    <definedName name="DALI_SOFTWARE" localSheetId="38">#REF!</definedName>
    <definedName name="DALI_SOFTWARE" localSheetId="37">#REF!</definedName>
    <definedName name="DALI_SOFTWARE" localSheetId="79">#REF!</definedName>
    <definedName name="DALI_SOFTWARE" localSheetId="33">#REF!</definedName>
    <definedName name="DALI_SOFTWARE" localSheetId="32">#REF!</definedName>
    <definedName name="DALI_SOFTWARE" localSheetId="28">#REF!</definedName>
    <definedName name="DALI_SOFTWARE" localSheetId="27">#REF!</definedName>
    <definedName name="DALI_SOFTWARE" localSheetId="50">#REF!</definedName>
    <definedName name="DALI_SOFTWARE" localSheetId="18">#REF!</definedName>
    <definedName name="DALI_SOFTWARE" localSheetId="17">#REF!</definedName>
    <definedName name="DALI_SOFTWARE" localSheetId="59">#REF!</definedName>
    <definedName name="DALI_SOFTWARE" localSheetId="8">#REF!</definedName>
    <definedName name="DALI_SOFTWARE" localSheetId="23">#REF!</definedName>
    <definedName name="DALI_SOFTWARE" localSheetId="22">#REF!</definedName>
    <definedName name="DALI_SOFTWARE" localSheetId="91">#REF!</definedName>
    <definedName name="DALI_SOFTWARE" localSheetId="92">#REF!</definedName>
    <definedName name="DALI_SOFTWARE" localSheetId="89">#REF!</definedName>
    <definedName name="DALI_SOFTWARE" localSheetId="46">#REF!</definedName>
    <definedName name="DALI_SOFTWARE" localSheetId="42">#REF!</definedName>
    <definedName name="DALI_SOFTWARE" localSheetId="41">#REF!</definedName>
    <definedName name="DALI_SOFTWARE" localSheetId="71">#REF!</definedName>
    <definedName name="DALI_SOFTWARE" localSheetId="67">#REF!</definedName>
    <definedName name="DALI_SOFTWARE" localSheetId="75">#REF!</definedName>
    <definedName name="DALI_SOFTWARE" localSheetId="58">#REF!</definedName>
    <definedName name="DALI_SOFTWARE" localSheetId="63">#REF!</definedName>
    <definedName name="DALI_SOFTWARE" localSheetId="54">#REF!</definedName>
    <definedName name="DALI_SOFTWARE" localSheetId="13">#REF!</definedName>
    <definedName name="DALI_SOFTWARE">#REF!</definedName>
    <definedName name="dat" localSheetId="38">[4]Sheet4!$B$2</definedName>
    <definedName name="dat" localSheetId="33">[4]Sheet4!$B$2</definedName>
    <definedName name="dat" localSheetId="28">[4]Sheet4!$B$2</definedName>
    <definedName name="dat" localSheetId="18">[4]Sheet4!$B$2</definedName>
    <definedName name="dat" localSheetId="59">[4]Sheet4!$B$2</definedName>
    <definedName name="dat" localSheetId="8">[4]Sheet4!$B$2</definedName>
    <definedName name="dat" localSheetId="23">[4]Sheet4!$B$2</definedName>
    <definedName name="dat" localSheetId="42">[4]Sheet4!$B$2</definedName>
    <definedName name="dat">[5]Sheet4!$B$2</definedName>
    <definedName name="data" localSheetId="38">#REF!</definedName>
    <definedName name="data" localSheetId="37">#REF!</definedName>
    <definedName name="data" localSheetId="79">#REF!</definedName>
    <definedName name="data" localSheetId="33">#REF!</definedName>
    <definedName name="data" localSheetId="32">#REF!</definedName>
    <definedName name="data" localSheetId="28">#REF!</definedName>
    <definedName name="data" localSheetId="27">#REF!</definedName>
    <definedName name="data" localSheetId="50">#REF!</definedName>
    <definedName name="data" localSheetId="18">#REF!</definedName>
    <definedName name="data" localSheetId="17">#REF!</definedName>
    <definedName name="data" localSheetId="59">#REF!</definedName>
    <definedName name="data" localSheetId="8">#REF!</definedName>
    <definedName name="data" localSheetId="23">#REF!</definedName>
    <definedName name="data" localSheetId="22">#REF!</definedName>
    <definedName name="data" localSheetId="91">#REF!</definedName>
    <definedName name="data" localSheetId="92">#REF!</definedName>
    <definedName name="data" localSheetId="89">#REF!</definedName>
    <definedName name="data" localSheetId="46">#REF!</definedName>
    <definedName name="data" localSheetId="42">#REF!</definedName>
    <definedName name="data" localSheetId="41">#REF!</definedName>
    <definedName name="data" localSheetId="71">#REF!</definedName>
    <definedName name="data" localSheetId="67">#REF!</definedName>
    <definedName name="data" localSheetId="75">#REF!</definedName>
    <definedName name="data" localSheetId="58">#REF!</definedName>
    <definedName name="data" localSheetId="63">#REF!</definedName>
    <definedName name="data" localSheetId="54">#REF!</definedName>
    <definedName name="data" localSheetId="13">#REF!</definedName>
    <definedName name="data">#REF!</definedName>
    <definedName name="data_telecom" localSheetId="38">#REF!</definedName>
    <definedName name="data_telecom" localSheetId="37">#REF!</definedName>
    <definedName name="data_telecom" localSheetId="79">#REF!</definedName>
    <definedName name="data_telecom" localSheetId="33">#REF!</definedName>
    <definedName name="data_telecom" localSheetId="32">#REF!</definedName>
    <definedName name="data_telecom" localSheetId="28">#REF!</definedName>
    <definedName name="data_telecom" localSheetId="27">#REF!</definedName>
    <definedName name="data_telecom" localSheetId="50">#REF!</definedName>
    <definedName name="data_telecom" localSheetId="18">#REF!</definedName>
    <definedName name="data_telecom" localSheetId="17">#REF!</definedName>
    <definedName name="data_telecom" localSheetId="59">#REF!</definedName>
    <definedName name="data_telecom" localSheetId="8">#REF!</definedName>
    <definedName name="data_telecom" localSheetId="23">#REF!</definedName>
    <definedName name="data_telecom" localSheetId="22">#REF!</definedName>
    <definedName name="data_telecom" localSheetId="91">#REF!</definedName>
    <definedName name="data_telecom" localSheetId="92">#REF!</definedName>
    <definedName name="data_telecom" localSheetId="89">#REF!</definedName>
    <definedName name="data_telecom" localSheetId="46">#REF!</definedName>
    <definedName name="data_telecom" localSheetId="42">#REF!</definedName>
    <definedName name="data_telecom" localSheetId="41">#REF!</definedName>
    <definedName name="data_telecom" localSheetId="71">#REF!</definedName>
    <definedName name="data_telecom" localSheetId="67">#REF!</definedName>
    <definedName name="data_telecom" localSheetId="75">#REF!</definedName>
    <definedName name="data_telecom" localSheetId="58">#REF!</definedName>
    <definedName name="data_telecom" localSheetId="63">#REF!</definedName>
    <definedName name="data_telecom" localSheetId="54">#REF!</definedName>
    <definedName name="data_telecom" localSheetId="13">#REF!</definedName>
    <definedName name="data_telecom">#REF!</definedName>
    <definedName name="DATE" localSheetId="38">[8]Sheet2!$B$2</definedName>
    <definedName name="DATE" localSheetId="33">[8]Sheet2!$B$2</definedName>
    <definedName name="DATE" localSheetId="28">[8]Sheet2!$B$2</definedName>
    <definedName name="DATE" localSheetId="18">[8]Sheet2!$B$2</definedName>
    <definedName name="DATE" localSheetId="59">[8]Sheet2!$B$2</definedName>
    <definedName name="DATE" localSheetId="8">[8]Sheet2!$B$2</definedName>
    <definedName name="DATE" localSheetId="23">[8]Sheet2!$B$2</definedName>
    <definedName name="DATE" localSheetId="42">[8]Sheet2!$B$2</definedName>
    <definedName name="DATE">[9]Sheet2!$B$2</definedName>
    <definedName name="date9" localSheetId="38">[6]Sheet4!$B$4</definedName>
    <definedName name="date9" localSheetId="33">[6]Sheet4!$B$4</definedName>
    <definedName name="date9" localSheetId="28">[6]Sheet4!$B$4</definedName>
    <definedName name="date9" localSheetId="18">[6]Sheet4!$B$4</definedName>
    <definedName name="date9" localSheetId="59">[6]Sheet4!$B$4</definedName>
    <definedName name="date9" localSheetId="8">[6]Sheet4!$B$4</definedName>
    <definedName name="date9" localSheetId="23">[6]Sheet4!$B$4</definedName>
    <definedName name="date9" localSheetId="42">[6]Sheet4!$B$4</definedName>
    <definedName name="date9">[7]Sheet4!$B$4</definedName>
    <definedName name="datk" localSheetId="38">[6]Sheet4!$B$4</definedName>
    <definedName name="datk" localSheetId="33">[6]Sheet4!$B$4</definedName>
    <definedName name="datk" localSheetId="28">[6]Sheet4!$B$4</definedName>
    <definedName name="datk" localSheetId="18">[6]Sheet4!$B$4</definedName>
    <definedName name="datk" localSheetId="59">[6]Sheet4!$B$4</definedName>
    <definedName name="datk" localSheetId="8">[6]Sheet4!$B$4</definedName>
    <definedName name="datk" localSheetId="23">[6]Sheet4!$B$4</definedName>
    <definedName name="datk" localSheetId="42">[6]Sheet4!$B$4</definedName>
    <definedName name="datk">[7]Sheet4!$B$4</definedName>
    <definedName name="dau" localSheetId="38">[10]Sheet1!$B$2</definedName>
    <definedName name="dau" localSheetId="33">[10]Sheet1!$B$2</definedName>
    <definedName name="dau" localSheetId="28">[10]Sheet1!$B$2</definedName>
    <definedName name="dau" localSheetId="18">[10]Sheet1!$B$2</definedName>
    <definedName name="dau" localSheetId="59">[10]Sheet1!$B$2</definedName>
    <definedName name="dau" localSheetId="8">[10]Sheet1!$B$2</definedName>
    <definedName name="dau" localSheetId="23">[10]Sheet1!$B$2</definedName>
    <definedName name="dau" localSheetId="42">[10]Sheet1!$B$2</definedName>
    <definedName name="dau">[11]Sheet1!$B$2</definedName>
    <definedName name="dfg" localSheetId="38">#REF!</definedName>
    <definedName name="dfg" localSheetId="37">#REF!</definedName>
    <definedName name="dfg" localSheetId="79">#REF!</definedName>
    <definedName name="dfg" localSheetId="33">#REF!</definedName>
    <definedName name="dfg" localSheetId="32">#REF!</definedName>
    <definedName name="dfg" localSheetId="28">#REF!</definedName>
    <definedName name="dfg" localSheetId="27">#REF!</definedName>
    <definedName name="dfg" localSheetId="50">#REF!</definedName>
    <definedName name="dfg" localSheetId="18">#REF!</definedName>
    <definedName name="dfg" localSheetId="17">#REF!</definedName>
    <definedName name="dfg" localSheetId="59">#REF!</definedName>
    <definedName name="dfg" localSheetId="8">#REF!</definedName>
    <definedName name="dfg" localSheetId="23">#REF!</definedName>
    <definedName name="dfg" localSheetId="22">#REF!</definedName>
    <definedName name="dfg" localSheetId="91">#REF!</definedName>
    <definedName name="dfg" localSheetId="92">#REF!</definedName>
    <definedName name="dfg" localSheetId="89">#REF!</definedName>
    <definedName name="dfg" localSheetId="46">#REF!</definedName>
    <definedName name="dfg" localSheetId="42">#REF!</definedName>
    <definedName name="dfg" localSheetId="41">#REF!</definedName>
    <definedName name="dfg" localSheetId="71">#REF!</definedName>
    <definedName name="dfg" localSheetId="67">#REF!</definedName>
    <definedName name="dfg" localSheetId="75">#REF!</definedName>
    <definedName name="dfg" localSheetId="58">#REF!</definedName>
    <definedName name="dfg" localSheetId="63">#REF!</definedName>
    <definedName name="dfg" localSheetId="54">#REF!</definedName>
    <definedName name="dfg" localSheetId="13">#REF!</definedName>
    <definedName name="dfg">#REF!</definedName>
    <definedName name="Dia.15mm_G.I.pipe" localSheetId="38">'[1]Break Down  '!#REF!</definedName>
    <definedName name="Dia.15mm_G.I.pipe" localSheetId="34">'[2]Break Down  '!#REF!</definedName>
    <definedName name="Dia.15mm_G.I.pipe" localSheetId="37">'[2]Break Down  '!#REF!</definedName>
    <definedName name="Dia.15mm_G.I.pipe" localSheetId="79">'[2]Break Down  '!#REF!</definedName>
    <definedName name="Dia.15mm_G.I.pipe" localSheetId="33">'[1]Break Down  '!#REF!</definedName>
    <definedName name="Dia.15mm_G.I.pipe" localSheetId="29">'[2]Break Down  '!#REF!</definedName>
    <definedName name="Dia.15mm_G.I.pipe" localSheetId="32">'[2]Break Down  '!#REF!</definedName>
    <definedName name="Dia.15mm_G.I.pipe" localSheetId="28">'[1]Break Down  '!#REF!</definedName>
    <definedName name="Dia.15mm_G.I.pipe" localSheetId="24">'[2]Break Down  '!#REF!</definedName>
    <definedName name="Dia.15mm_G.I.pipe" localSheetId="27">'[2]Break Down  '!#REF!</definedName>
    <definedName name="Dia.15mm_G.I.pipe" localSheetId="50">'[2]Break Down  '!#REF!</definedName>
    <definedName name="Dia.15mm_G.I.pipe" localSheetId="18">'[1]Break Down  '!#REF!</definedName>
    <definedName name="Dia.15mm_G.I.pipe" localSheetId="17">'[2]Break Down  '!#REF!</definedName>
    <definedName name="Dia.15mm_G.I.pipe" localSheetId="59">'[1]Break Down  '!#REF!</definedName>
    <definedName name="Dia.15mm_G.I.pipe" localSheetId="8">'[1]Break Down  '!#REF!</definedName>
    <definedName name="Dia.15mm_G.I.pipe" localSheetId="23">'[1]Break Down  '!#REF!</definedName>
    <definedName name="Dia.15mm_G.I.pipe" localSheetId="19">'[2]Break Down  '!#REF!</definedName>
    <definedName name="Dia.15mm_G.I.pipe" localSheetId="22">'[2]Break Down  '!#REF!</definedName>
    <definedName name="Dia.15mm_G.I.pipe" localSheetId="80">'[2]Break Down  '!#REF!</definedName>
    <definedName name="Dia.15mm_G.I.pipe" localSheetId="83">'[2]Break Down  '!#REF!</definedName>
    <definedName name="Dia.15mm_G.I.pipe" localSheetId="91">'[2]Break Down  '!#REF!</definedName>
    <definedName name="Dia.15mm_G.I.pipe" localSheetId="92">'[2]Break Down  '!#REF!</definedName>
    <definedName name="Dia.15mm_G.I.pipe" localSheetId="89">'[2]Break Down  '!#REF!</definedName>
    <definedName name="Dia.15mm_G.I.pipe" localSheetId="46">'[2]Break Down  '!#REF!</definedName>
    <definedName name="Dia.15mm_G.I.pipe" localSheetId="42">'[1]Break Down  '!#REF!</definedName>
    <definedName name="Dia.15mm_G.I.pipe" localSheetId="41">'[2]Break Down  '!#REF!</definedName>
    <definedName name="Dia.15mm_G.I.pipe" localSheetId="60">'[2]Break Down  '!#REF!</definedName>
    <definedName name="Dia.15mm_G.I.pipe" localSheetId="71">'[2]Break Down  '!#REF!</definedName>
    <definedName name="Dia.15mm_G.I.pipe" localSheetId="67">'[2]Break Down  '!#REF!</definedName>
    <definedName name="Dia.15mm_G.I.pipe" localSheetId="75">'[2]Break Down  '!#REF!</definedName>
    <definedName name="Dia.15mm_G.I.pipe" localSheetId="58">'[2]Break Down  '!#REF!</definedName>
    <definedName name="Dia.15mm_G.I.pipe" localSheetId="63">'[2]Break Down  '!#REF!</definedName>
    <definedName name="Dia.15mm_G.I.pipe" localSheetId="54">'[2]Break Down  '!#REF!</definedName>
    <definedName name="Dia.15mm_G.I.pipe" localSheetId="13">'[2]Break Down  '!#REF!</definedName>
    <definedName name="Dia.15mm_G.I.pipe">'[2]Break Down  '!#REF!</definedName>
    <definedName name="Dia.15mm_G.S.pipe" localSheetId="38">'[1]Break Down  '!#REF!</definedName>
    <definedName name="Dia.15mm_G.S.pipe" localSheetId="34">'[2]Break Down  '!#REF!</definedName>
    <definedName name="Dia.15mm_G.S.pipe" localSheetId="37">'[2]Break Down  '!#REF!</definedName>
    <definedName name="Dia.15mm_G.S.pipe" localSheetId="79">'[2]Break Down  '!#REF!</definedName>
    <definedName name="Dia.15mm_G.S.pipe" localSheetId="33">'[1]Break Down  '!#REF!</definedName>
    <definedName name="Dia.15mm_G.S.pipe" localSheetId="29">'[2]Break Down  '!#REF!</definedName>
    <definedName name="Dia.15mm_G.S.pipe" localSheetId="32">'[2]Break Down  '!#REF!</definedName>
    <definedName name="Dia.15mm_G.S.pipe" localSheetId="28">'[1]Break Down  '!#REF!</definedName>
    <definedName name="Dia.15mm_G.S.pipe" localSheetId="24">'[2]Break Down  '!#REF!</definedName>
    <definedName name="Dia.15mm_G.S.pipe" localSheetId="27">'[2]Break Down  '!#REF!</definedName>
    <definedName name="Dia.15mm_G.S.pipe" localSheetId="50">'[2]Break Down  '!#REF!</definedName>
    <definedName name="Dia.15mm_G.S.pipe" localSheetId="18">'[1]Break Down  '!#REF!</definedName>
    <definedName name="Dia.15mm_G.S.pipe" localSheetId="17">'[2]Break Down  '!#REF!</definedName>
    <definedName name="Dia.15mm_G.S.pipe" localSheetId="59">'[1]Break Down  '!#REF!</definedName>
    <definedName name="Dia.15mm_G.S.pipe" localSheetId="8">'[1]Break Down  '!#REF!</definedName>
    <definedName name="Dia.15mm_G.S.pipe" localSheetId="23">'[1]Break Down  '!#REF!</definedName>
    <definedName name="Dia.15mm_G.S.pipe" localSheetId="19">'[2]Break Down  '!#REF!</definedName>
    <definedName name="Dia.15mm_G.S.pipe" localSheetId="22">'[2]Break Down  '!#REF!</definedName>
    <definedName name="Dia.15mm_G.S.pipe" localSheetId="80">'[2]Break Down  '!#REF!</definedName>
    <definedName name="Dia.15mm_G.S.pipe" localSheetId="83">'[2]Break Down  '!#REF!</definedName>
    <definedName name="Dia.15mm_G.S.pipe" localSheetId="91">'[2]Break Down  '!#REF!</definedName>
    <definedName name="Dia.15mm_G.S.pipe" localSheetId="92">'[2]Break Down  '!#REF!</definedName>
    <definedName name="Dia.15mm_G.S.pipe" localSheetId="89">'[2]Break Down  '!#REF!</definedName>
    <definedName name="Dia.15mm_G.S.pipe" localSheetId="46">'[2]Break Down  '!#REF!</definedName>
    <definedName name="Dia.15mm_G.S.pipe" localSheetId="42">'[1]Break Down  '!#REF!</definedName>
    <definedName name="Dia.15mm_G.S.pipe" localSheetId="41">'[2]Break Down  '!#REF!</definedName>
    <definedName name="Dia.15mm_G.S.pipe" localSheetId="60">'[2]Break Down  '!#REF!</definedName>
    <definedName name="Dia.15mm_G.S.pipe" localSheetId="71">'[2]Break Down  '!#REF!</definedName>
    <definedName name="Dia.15mm_G.S.pipe" localSheetId="67">'[2]Break Down  '!#REF!</definedName>
    <definedName name="Dia.15mm_G.S.pipe" localSheetId="75">'[2]Break Down  '!#REF!</definedName>
    <definedName name="Dia.15mm_G.S.pipe" localSheetId="58">'[2]Break Down  '!#REF!</definedName>
    <definedName name="Dia.15mm_G.S.pipe" localSheetId="63">'[2]Break Down  '!#REF!</definedName>
    <definedName name="Dia.15mm_G.S.pipe" localSheetId="54">'[2]Break Down  '!#REF!</definedName>
    <definedName name="Dia.15mm_G.S.pipe" localSheetId="13">'[2]Break Down  '!#REF!</definedName>
    <definedName name="Dia.15mm_G.S.pipe">'[2]Break Down  '!#REF!</definedName>
    <definedName name="Dia.20mm_G.I.P" localSheetId="38">'[1]Break Down  '!#REF!</definedName>
    <definedName name="Dia.20mm_G.I.P" localSheetId="34">'[2]Break Down  '!#REF!</definedName>
    <definedName name="Dia.20mm_G.I.P" localSheetId="37">'[2]Break Down  '!#REF!</definedName>
    <definedName name="Dia.20mm_G.I.P" localSheetId="79">'[2]Break Down  '!#REF!</definedName>
    <definedName name="Dia.20mm_G.I.P" localSheetId="33">'[1]Break Down  '!#REF!</definedName>
    <definedName name="Dia.20mm_G.I.P" localSheetId="29">'[2]Break Down  '!#REF!</definedName>
    <definedName name="Dia.20mm_G.I.P" localSheetId="32">'[2]Break Down  '!#REF!</definedName>
    <definedName name="Dia.20mm_G.I.P" localSheetId="28">'[1]Break Down  '!#REF!</definedName>
    <definedName name="Dia.20mm_G.I.P" localSheetId="24">'[2]Break Down  '!#REF!</definedName>
    <definedName name="Dia.20mm_G.I.P" localSheetId="27">'[2]Break Down  '!#REF!</definedName>
    <definedName name="Dia.20mm_G.I.P" localSheetId="50">'[2]Break Down  '!#REF!</definedName>
    <definedName name="Dia.20mm_G.I.P" localSheetId="18">'[1]Break Down  '!#REF!</definedName>
    <definedName name="Dia.20mm_G.I.P" localSheetId="17">'[2]Break Down  '!#REF!</definedName>
    <definedName name="Dia.20mm_G.I.P" localSheetId="59">'[1]Break Down  '!#REF!</definedName>
    <definedName name="Dia.20mm_G.I.P" localSheetId="8">'[1]Break Down  '!#REF!</definedName>
    <definedName name="Dia.20mm_G.I.P" localSheetId="23">'[1]Break Down  '!#REF!</definedName>
    <definedName name="Dia.20mm_G.I.P" localSheetId="19">'[2]Break Down  '!#REF!</definedName>
    <definedName name="Dia.20mm_G.I.P" localSheetId="22">'[2]Break Down  '!#REF!</definedName>
    <definedName name="Dia.20mm_G.I.P" localSheetId="80">'[2]Break Down  '!#REF!</definedName>
    <definedName name="Dia.20mm_G.I.P" localSheetId="83">'[2]Break Down  '!#REF!</definedName>
    <definedName name="Dia.20mm_G.I.P" localSheetId="91">'[2]Break Down  '!#REF!</definedName>
    <definedName name="Dia.20mm_G.I.P" localSheetId="92">'[2]Break Down  '!#REF!</definedName>
    <definedName name="Dia.20mm_G.I.P" localSheetId="89">'[2]Break Down  '!#REF!</definedName>
    <definedName name="Dia.20mm_G.I.P" localSheetId="46">'[2]Break Down  '!#REF!</definedName>
    <definedName name="Dia.20mm_G.I.P" localSheetId="42">'[1]Break Down  '!#REF!</definedName>
    <definedName name="Dia.20mm_G.I.P" localSheetId="41">'[2]Break Down  '!#REF!</definedName>
    <definedName name="Dia.20mm_G.I.P" localSheetId="60">'[2]Break Down  '!#REF!</definedName>
    <definedName name="Dia.20mm_G.I.P" localSheetId="71">'[2]Break Down  '!#REF!</definedName>
    <definedName name="Dia.20mm_G.I.P" localSheetId="67">'[2]Break Down  '!#REF!</definedName>
    <definedName name="Dia.20mm_G.I.P" localSheetId="75">'[2]Break Down  '!#REF!</definedName>
    <definedName name="Dia.20mm_G.I.P" localSheetId="58">'[2]Break Down  '!#REF!</definedName>
    <definedName name="Dia.20mm_G.I.P" localSheetId="63">'[2]Break Down  '!#REF!</definedName>
    <definedName name="Dia.20mm_G.I.P" localSheetId="54">'[2]Break Down  '!#REF!</definedName>
    <definedName name="Dia.20mm_G.I.P" localSheetId="13">'[2]Break Down  '!#REF!</definedName>
    <definedName name="Dia.20mm_G.I.P">'[2]Break Down  '!#REF!</definedName>
    <definedName name="Dia.21mm_PVC_pipe" localSheetId="38">'[1]Break Down  '!#REF!</definedName>
    <definedName name="Dia.21mm_PVC_pipe" localSheetId="34">'[2]Break Down  '!#REF!</definedName>
    <definedName name="Dia.21mm_PVC_pipe" localSheetId="37">'[2]Break Down  '!#REF!</definedName>
    <definedName name="Dia.21mm_PVC_pipe" localSheetId="79">'[2]Break Down  '!#REF!</definedName>
    <definedName name="Dia.21mm_PVC_pipe" localSheetId="33">'[1]Break Down  '!#REF!</definedName>
    <definedName name="Dia.21mm_PVC_pipe" localSheetId="29">'[2]Break Down  '!#REF!</definedName>
    <definedName name="Dia.21mm_PVC_pipe" localSheetId="32">'[2]Break Down  '!#REF!</definedName>
    <definedName name="Dia.21mm_PVC_pipe" localSheetId="28">'[1]Break Down  '!#REF!</definedName>
    <definedName name="Dia.21mm_PVC_pipe" localSheetId="24">'[2]Break Down  '!#REF!</definedName>
    <definedName name="Dia.21mm_PVC_pipe" localSheetId="27">'[2]Break Down  '!#REF!</definedName>
    <definedName name="Dia.21mm_PVC_pipe" localSheetId="50">'[2]Break Down  '!#REF!</definedName>
    <definedName name="Dia.21mm_PVC_pipe" localSheetId="18">'[1]Break Down  '!#REF!</definedName>
    <definedName name="Dia.21mm_PVC_pipe" localSheetId="17">'[2]Break Down  '!#REF!</definedName>
    <definedName name="Dia.21mm_PVC_pipe" localSheetId="59">'[1]Break Down  '!#REF!</definedName>
    <definedName name="Dia.21mm_PVC_pipe" localSheetId="8">'[1]Break Down  '!#REF!</definedName>
    <definedName name="Dia.21mm_PVC_pipe" localSheetId="23">'[1]Break Down  '!#REF!</definedName>
    <definedName name="Dia.21mm_PVC_pipe" localSheetId="19">'[2]Break Down  '!#REF!</definedName>
    <definedName name="Dia.21mm_PVC_pipe" localSheetId="22">'[2]Break Down  '!#REF!</definedName>
    <definedName name="Dia.21mm_PVC_pipe" localSheetId="80">'[2]Break Down  '!#REF!</definedName>
    <definedName name="Dia.21mm_PVC_pipe" localSheetId="83">'[2]Break Down  '!#REF!</definedName>
    <definedName name="Dia.21mm_PVC_pipe" localSheetId="91">'[2]Break Down  '!#REF!</definedName>
    <definedName name="Dia.21mm_PVC_pipe" localSheetId="92">'[2]Break Down  '!#REF!</definedName>
    <definedName name="Dia.21mm_PVC_pipe" localSheetId="89">'[2]Break Down  '!#REF!</definedName>
    <definedName name="Dia.21mm_PVC_pipe" localSheetId="46">'[2]Break Down  '!#REF!</definedName>
    <definedName name="Dia.21mm_PVC_pipe" localSheetId="42">'[1]Break Down  '!#REF!</definedName>
    <definedName name="Dia.21mm_PVC_pipe" localSheetId="41">'[2]Break Down  '!#REF!</definedName>
    <definedName name="Dia.21mm_PVC_pipe" localSheetId="60">'[2]Break Down  '!#REF!</definedName>
    <definedName name="Dia.21mm_PVC_pipe" localSheetId="71">'[2]Break Down  '!#REF!</definedName>
    <definedName name="Dia.21mm_PVC_pipe" localSheetId="67">'[2]Break Down  '!#REF!</definedName>
    <definedName name="Dia.21mm_PVC_pipe" localSheetId="75">'[2]Break Down  '!#REF!</definedName>
    <definedName name="Dia.21mm_PVC_pipe" localSheetId="58">'[2]Break Down  '!#REF!</definedName>
    <definedName name="Dia.21mm_PVC_pipe" localSheetId="63">'[2]Break Down  '!#REF!</definedName>
    <definedName name="Dia.21mm_PVC_pipe" localSheetId="54">'[2]Break Down  '!#REF!</definedName>
    <definedName name="Dia.21mm_PVC_pipe" localSheetId="13">'[2]Break Down  '!#REF!</definedName>
    <definedName name="Dia.21mm_PVC_pipe">'[2]Break Down  '!#REF!</definedName>
    <definedName name="dilla1" localSheetId="38">#REF!</definedName>
    <definedName name="dilla1" localSheetId="37">#REF!</definedName>
    <definedName name="dilla1" localSheetId="79">#REF!</definedName>
    <definedName name="dilla1" localSheetId="33">#REF!</definedName>
    <definedName name="dilla1" localSheetId="32">#REF!</definedName>
    <definedName name="dilla1" localSheetId="28">#REF!</definedName>
    <definedName name="dilla1" localSheetId="27">#REF!</definedName>
    <definedName name="dilla1" localSheetId="50">#REF!</definedName>
    <definedName name="dilla1" localSheetId="18">#REF!</definedName>
    <definedName name="dilla1" localSheetId="17">#REF!</definedName>
    <definedName name="dilla1" localSheetId="59">#REF!</definedName>
    <definedName name="dilla1" localSheetId="8">#REF!</definedName>
    <definedName name="dilla1" localSheetId="23">#REF!</definedName>
    <definedName name="dilla1" localSheetId="22">#REF!</definedName>
    <definedName name="dilla1" localSheetId="91">#REF!</definedName>
    <definedName name="dilla1" localSheetId="92">#REF!</definedName>
    <definedName name="dilla1" localSheetId="89">#REF!</definedName>
    <definedName name="dilla1" localSheetId="46">#REF!</definedName>
    <definedName name="dilla1" localSheetId="42">#REF!</definedName>
    <definedName name="dilla1" localSheetId="41">#REF!</definedName>
    <definedName name="dilla1" localSheetId="71">#REF!</definedName>
    <definedName name="dilla1" localSheetId="67">#REF!</definedName>
    <definedName name="dilla1" localSheetId="75">#REF!</definedName>
    <definedName name="dilla1" localSheetId="58">#REF!</definedName>
    <definedName name="dilla1" localSheetId="63">#REF!</definedName>
    <definedName name="dilla1" localSheetId="54">#REF!</definedName>
    <definedName name="dilla1" localSheetId="13">#REF!</definedName>
    <definedName name="dilla1">#REF!</definedName>
    <definedName name="dimmerswitch1200w" localSheetId="38">#REF!</definedName>
    <definedName name="dimmerswitch1200w" localSheetId="37">#REF!</definedName>
    <definedName name="dimmerswitch1200w" localSheetId="79">#REF!</definedName>
    <definedName name="dimmerswitch1200w" localSheetId="33">#REF!</definedName>
    <definedName name="dimmerswitch1200w" localSheetId="32">#REF!</definedName>
    <definedName name="dimmerswitch1200w" localSheetId="28">#REF!</definedName>
    <definedName name="dimmerswitch1200w" localSheetId="27">#REF!</definedName>
    <definedName name="dimmerswitch1200w" localSheetId="50">#REF!</definedName>
    <definedName name="dimmerswitch1200w" localSheetId="18">#REF!</definedName>
    <definedName name="dimmerswitch1200w" localSheetId="17">#REF!</definedName>
    <definedName name="dimmerswitch1200w" localSheetId="59">#REF!</definedName>
    <definedName name="dimmerswitch1200w" localSheetId="8">#REF!</definedName>
    <definedName name="dimmerswitch1200w" localSheetId="23">#REF!</definedName>
    <definedName name="dimmerswitch1200w" localSheetId="22">#REF!</definedName>
    <definedName name="dimmerswitch1200w" localSheetId="91">#REF!</definedName>
    <definedName name="dimmerswitch1200w" localSheetId="92">#REF!</definedName>
    <definedName name="dimmerswitch1200w" localSheetId="89">#REF!</definedName>
    <definedName name="dimmerswitch1200w" localSheetId="46">#REF!</definedName>
    <definedName name="dimmerswitch1200w" localSheetId="42">#REF!</definedName>
    <definedName name="dimmerswitch1200w" localSheetId="41">#REF!</definedName>
    <definedName name="dimmerswitch1200w" localSheetId="71">#REF!</definedName>
    <definedName name="dimmerswitch1200w" localSheetId="67">#REF!</definedName>
    <definedName name="dimmerswitch1200w" localSheetId="75">#REF!</definedName>
    <definedName name="dimmerswitch1200w" localSheetId="58">#REF!</definedName>
    <definedName name="dimmerswitch1200w" localSheetId="63">#REF!</definedName>
    <definedName name="dimmerswitch1200w" localSheetId="54">#REF!</definedName>
    <definedName name="dimmerswitch1200w" localSheetId="13">#REF!</definedName>
    <definedName name="dimmerswitch1200w">#REF!</definedName>
    <definedName name="dimmerswitch2000w" localSheetId="38">#REF!</definedName>
    <definedName name="dimmerswitch2000w" localSheetId="37">#REF!</definedName>
    <definedName name="dimmerswitch2000w" localSheetId="79">#REF!</definedName>
    <definedName name="dimmerswitch2000w" localSheetId="33">#REF!</definedName>
    <definedName name="dimmerswitch2000w" localSheetId="32">#REF!</definedName>
    <definedName name="dimmerswitch2000w" localSheetId="28">#REF!</definedName>
    <definedName name="dimmerswitch2000w" localSheetId="27">#REF!</definedName>
    <definedName name="dimmerswitch2000w" localSheetId="50">#REF!</definedName>
    <definedName name="dimmerswitch2000w" localSheetId="18">#REF!</definedName>
    <definedName name="dimmerswitch2000w" localSheetId="17">#REF!</definedName>
    <definedName name="dimmerswitch2000w" localSheetId="59">#REF!</definedName>
    <definedName name="dimmerswitch2000w" localSheetId="8">#REF!</definedName>
    <definedName name="dimmerswitch2000w" localSheetId="23">#REF!</definedName>
    <definedName name="dimmerswitch2000w" localSheetId="22">#REF!</definedName>
    <definedName name="dimmerswitch2000w" localSheetId="91">#REF!</definedName>
    <definedName name="dimmerswitch2000w" localSheetId="92">#REF!</definedName>
    <definedName name="dimmerswitch2000w" localSheetId="89">#REF!</definedName>
    <definedName name="dimmerswitch2000w" localSheetId="46">#REF!</definedName>
    <definedName name="dimmerswitch2000w" localSheetId="42">#REF!</definedName>
    <definedName name="dimmerswitch2000w" localSheetId="41">#REF!</definedName>
    <definedName name="dimmerswitch2000w" localSheetId="71">#REF!</definedName>
    <definedName name="dimmerswitch2000w" localSheetId="67">#REF!</definedName>
    <definedName name="dimmerswitch2000w" localSheetId="75">#REF!</definedName>
    <definedName name="dimmerswitch2000w" localSheetId="58">#REF!</definedName>
    <definedName name="dimmerswitch2000w" localSheetId="63">#REF!</definedName>
    <definedName name="dimmerswitch2000w" localSheetId="54">#REF!</definedName>
    <definedName name="dimmerswitch2000w" localSheetId="13">#REF!</definedName>
    <definedName name="dimmerswitch2000w">#REF!</definedName>
    <definedName name="dimmerswitch300w" localSheetId="38">#REF!</definedName>
    <definedName name="dimmerswitch300w" localSheetId="37">#REF!</definedName>
    <definedName name="dimmerswitch300w" localSheetId="79">#REF!</definedName>
    <definedName name="dimmerswitch300w" localSheetId="33">#REF!</definedName>
    <definedName name="dimmerswitch300w" localSheetId="32">#REF!</definedName>
    <definedName name="dimmerswitch300w" localSheetId="28">#REF!</definedName>
    <definedName name="dimmerswitch300w" localSheetId="27">#REF!</definedName>
    <definedName name="dimmerswitch300w" localSheetId="50">#REF!</definedName>
    <definedName name="dimmerswitch300w" localSheetId="18">#REF!</definedName>
    <definedName name="dimmerswitch300w" localSheetId="17">#REF!</definedName>
    <definedName name="dimmerswitch300w" localSheetId="59">#REF!</definedName>
    <definedName name="dimmerswitch300w" localSheetId="8">#REF!</definedName>
    <definedName name="dimmerswitch300w" localSheetId="23">#REF!</definedName>
    <definedName name="dimmerswitch300w" localSheetId="22">#REF!</definedName>
    <definedName name="dimmerswitch300w" localSheetId="91">#REF!</definedName>
    <definedName name="dimmerswitch300w" localSheetId="92">#REF!</definedName>
    <definedName name="dimmerswitch300w" localSheetId="89">#REF!</definedName>
    <definedName name="dimmerswitch300w" localSheetId="46">#REF!</definedName>
    <definedName name="dimmerswitch300w" localSheetId="42">#REF!</definedName>
    <definedName name="dimmerswitch300w" localSheetId="41">#REF!</definedName>
    <definedName name="dimmerswitch300w" localSheetId="71">#REF!</definedName>
    <definedName name="dimmerswitch300w" localSheetId="67">#REF!</definedName>
    <definedName name="dimmerswitch300w" localSheetId="75">#REF!</definedName>
    <definedName name="dimmerswitch300w" localSheetId="58">#REF!</definedName>
    <definedName name="dimmerswitch300w" localSheetId="63">#REF!</definedName>
    <definedName name="dimmerswitch300w" localSheetId="54">#REF!</definedName>
    <definedName name="dimmerswitch300w" localSheetId="13">#REF!</definedName>
    <definedName name="dimmerswitch300w">#REF!</definedName>
    <definedName name="doorswitchpoint" localSheetId="38">#REF!</definedName>
    <definedName name="doorswitchpoint" localSheetId="37">#REF!</definedName>
    <definedName name="doorswitchpoint" localSheetId="79">#REF!</definedName>
    <definedName name="doorswitchpoint" localSheetId="33">#REF!</definedName>
    <definedName name="doorswitchpoint" localSheetId="32">#REF!</definedName>
    <definedName name="doorswitchpoint" localSheetId="28">#REF!</definedName>
    <definedName name="doorswitchpoint" localSheetId="27">#REF!</definedName>
    <definedName name="doorswitchpoint" localSheetId="50">#REF!</definedName>
    <definedName name="doorswitchpoint" localSheetId="18">#REF!</definedName>
    <definedName name="doorswitchpoint" localSheetId="17">#REF!</definedName>
    <definedName name="doorswitchpoint" localSheetId="59">#REF!</definedName>
    <definedName name="doorswitchpoint" localSheetId="8">#REF!</definedName>
    <definedName name="doorswitchpoint" localSheetId="23">#REF!</definedName>
    <definedName name="doorswitchpoint" localSheetId="22">#REF!</definedName>
    <definedName name="doorswitchpoint" localSheetId="91">#REF!</definedName>
    <definedName name="doorswitchpoint" localSheetId="92">#REF!</definedName>
    <definedName name="doorswitchpoint" localSheetId="89">#REF!</definedName>
    <definedName name="doorswitchpoint" localSheetId="46">#REF!</definedName>
    <definedName name="doorswitchpoint" localSheetId="42">#REF!</definedName>
    <definedName name="doorswitchpoint" localSheetId="41">#REF!</definedName>
    <definedName name="doorswitchpoint" localSheetId="71">#REF!</definedName>
    <definedName name="doorswitchpoint" localSheetId="67">#REF!</definedName>
    <definedName name="doorswitchpoint" localSheetId="75">#REF!</definedName>
    <definedName name="doorswitchpoint" localSheetId="58">#REF!</definedName>
    <definedName name="doorswitchpoint" localSheetId="63">#REF!</definedName>
    <definedName name="doorswitchpoint" localSheetId="54">#REF!</definedName>
    <definedName name="doorswitchpoint" localSheetId="13">#REF!</definedName>
    <definedName name="doorswitchpoint">#REF!</definedName>
    <definedName name="doubleswitch" localSheetId="38">#REF!</definedName>
    <definedName name="doubleswitch" localSheetId="37">#REF!</definedName>
    <definedName name="doubleswitch" localSheetId="79">#REF!</definedName>
    <definedName name="doubleswitch" localSheetId="33">#REF!</definedName>
    <definedName name="doubleswitch" localSheetId="32">#REF!</definedName>
    <definedName name="doubleswitch" localSheetId="28">#REF!</definedName>
    <definedName name="doubleswitch" localSheetId="27">#REF!</definedName>
    <definedName name="doubleswitch" localSheetId="50">#REF!</definedName>
    <definedName name="doubleswitch" localSheetId="18">#REF!</definedName>
    <definedName name="doubleswitch" localSheetId="17">#REF!</definedName>
    <definedName name="doubleswitch" localSheetId="59">#REF!</definedName>
    <definedName name="doubleswitch" localSheetId="8">#REF!</definedName>
    <definedName name="doubleswitch" localSheetId="23">#REF!</definedName>
    <definedName name="doubleswitch" localSheetId="22">#REF!</definedName>
    <definedName name="doubleswitch" localSheetId="91">#REF!</definedName>
    <definedName name="doubleswitch" localSheetId="92">#REF!</definedName>
    <definedName name="doubleswitch" localSheetId="89">#REF!</definedName>
    <definedName name="doubleswitch" localSheetId="46">#REF!</definedName>
    <definedName name="doubleswitch" localSheetId="42">#REF!</definedName>
    <definedName name="doubleswitch" localSheetId="41">#REF!</definedName>
    <definedName name="doubleswitch" localSheetId="71">#REF!</definedName>
    <definedName name="doubleswitch" localSheetId="67">#REF!</definedName>
    <definedName name="doubleswitch" localSheetId="75">#REF!</definedName>
    <definedName name="doubleswitch" localSheetId="58">#REF!</definedName>
    <definedName name="doubleswitch" localSheetId="63">#REF!</definedName>
    <definedName name="doubleswitch" localSheetId="54">#REF!</definedName>
    <definedName name="doubleswitch" localSheetId="13">#REF!</definedName>
    <definedName name="doubleswitch">#REF!</definedName>
    <definedName name="doubletwowayswitch" localSheetId="38">#REF!</definedName>
    <definedName name="doubletwowayswitch" localSheetId="37">#REF!</definedName>
    <definedName name="doubletwowayswitch" localSheetId="79">#REF!</definedName>
    <definedName name="doubletwowayswitch" localSheetId="33">#REF!</definedName>
    <definedName name="doubletwowayswitch" localSheetId="32">#REF!</definedName>
    <definedName name="doubletwowayswitch" localSheetId="28">#REF!</definedName>
    <definedName name="doubletwowayswitch" localSheetId="27">#REF!</definedName>
    <definedName name="doubletwowayswitch" localSheetId="50">#REF!</definedName>
    <definedName name="doubletwowayswitch" localSheetId="18">#REF!</definedName>
    <definedName name="doubletwowayswitch" localSheetId="17">#REF!</definedName>
    <definedName name="doubletwowayswitch" localSheetId="59">#REF!</definedName>
    <definedName name="doubletwowayswitch" localSheetId="8">#REF!</definedName>
    <definedName name="doubletwowayswitch" localSheetId="23">#REF!</definedName>
    <definedName name="doubletwowayswitch" localSheetId="22">#REF!</definedName>
    <definedName name="doubletwowayswitch" localSheetId="91">#REF!</definedName>
    <definedName name="doubletwowayswitch" localSheetId="92">#REF!</definedName>
    <definedName name="doubletwowayswitch" localSheetId="89">#REF!</definedName>
    <definedName name="doubletwowayswitch" localSheetId="46">#REF!</definedName>
    <definedName name="doubletwowayswitch" localSheetId="42">#REF!</definedName>
    <definedName name="doubletwowayswitch" localSheetId="41">#REF!</definedName>
    <definedName name="doubletwowayswitch" localSheetId="71">#REF!</definedName>
    <definedName name="doubletwowayswitch" localSheetId="67">#REF!</definedName>
    <definedName name="doubletwowayswitch" localSheetId="75">#REF!</definedName>
    <definedName name="doubletwowayswitch" localSheetId="58">#REF!</definedName>
    <definedName name="doubletwowayswitch" localSheetId="63">#REF!</definedName>
    <definedName name="doubletwowayswitch" localSheetId="54">#REF!</definedName>
    <definedName name="doubletwowayswitch" localSheetId="13">#REF!</definedName>
    <definedName name="doubletwowayswitch">#REF!</definedName>
    <definedName name="du" localSheetId="38">[6]Sheet4!$B$7</definedName>
    <definedName name="du" localSheetId="33">[6]Sheet4!$B$7</definedName>
    <definedName name="du" localSheetId="28">[6]Sheet4!$B$7</definedName>
    <definedName name="du" localSheetId="18">[6]Sheet4!$B$7</definedName>
    <definedName name="du" localSheetId="59">[6]Sheet4!$B$7</definedName>
    <definedName name="du" localSheetId="8">[6]Sheet4!$B$7</definedName>
    <definedName name="du" localSheetId="23">[6]Sheet4!$B$7</definedName>
    <definedName name="du" localSheetId="42">[6]Sheet4!$B$7</definedName>
    <definedName name="du">[7]Sheet4!$B$7</definedName>
    <definedName name="Dur" localSheetId="38">[6]Sheet4!$B$3</definedName>
    <definedName name="Dur" localSheetId="33">[6]Sheet4!$B$3</definedName>
    <definedName name="Dur" localSheetId="28">[6]Sheet4!$B$3</definedName>
    <definedName name="Dur" localSheetId="18">[6]Sheet4!$B$3</definedName>
    <definedName name="Dur" localSheetId="59">[6]Sheet4!$B$3</definedName>
    <definedName name="Dur" localSheetId="8">[6]Sheet4!$B$3</definedName>
    <definedName name="Dur" localSheetId="23">[6]Sheet4!$B$3</definedName>
    <definedName name="Dur" localSheetId="42">[6]Sheet4!$B$3</definedName>
    <definedName name="Dur">[7]Sheet4!$B$3</definedName>
    <definedName name="e" localSheetId="38">[12]Sheet1!$B$2</definedName>
    <definedName name="e" localSheetId="33">[12]Sheet1!$B$2</definedName>
    <definedName name="e" localSheetId="28">[12]Sheet1!$B$2</definedName>
    <definedName name="e" localSheetId="18">[12]Sheet1!$B$2</definedName>
    <definedName name="e" localSheetId="59">[12]Sheet1!$B$2</definedName>
    <definedName name="e" localSheetId="8">[12]Sheet1!$B$2</definedName>
    <definedName name="e" localSheetId="23">[12]Sheet1!$B$2</definedName>
    <definedName name="e" localSheetId="42">[12]Sheet1!$B$2</definedName>
    <definedName name="e">[13]Sheet1!$B$2</definedName>
    <definedName name="earthrod1200x16" localSheetId="38">#REF!</definedName>
    <definedName name="earthrod1200x16" localSheetId="37">#REF!</definedName>
    <definedName name="earthrod1200x16" localSheetId="79">#REF!</definedName>
    <definedName name="earthrod1200x16" localSheetId="33">#REF!</definedName>
    <definedName name="earthrod1200x16" localSheetId="32">#REF!</definedName>
    <definedName name="earthrod1200x16" localSheetId="28">#REF!</definedName>
    <definedName name="earthrod1200x16" localSheetId="27">#REF!</definedName>
    <definedName name="earthrod1200x16" localSheetId="50">#REF!</definedName>
    <definedName name="earthrod1200x16" localSheetId="18">#REF!</definedName>
    <definedName name="earthrod1200x16" localSheetId="17">#REF!</definedName>
    <definedName name="earthrod1200x16" localSheetId="59">#REF!</definedName>
    <definedName name="earthrod1200x16" localSheetId="8">#REF!</definedName>
    <definedName name="earthrod1200x16" localSheetId="23">#REF!</definedName>
    <definedName name="earthrod1200x16" localSheetId="22">#REF!</definedName>
    <definedName name="earthrod1200x16" localSheetId="91">#REF!</definedName>
    <definedName name="earthrod1200x16" localSheetId="92">#REF!</definedName>
    <definedName name="earthrod1200x16" localSheetId="89">#REF!</definedName>
    <definedName name="earthrod1200x16" localSheetId="46">#REF!</definedName>
    <definedName name="earthrod1200x16" localSheetId="42">#REF!</definedName>
    <definedName name="earthrod1200x16" localSheetId="41">#REF!</definedName>
    <definedName name="earthrod1200x16" localSheetId="71">#REF!</definedName>
    <definedName name="earthrod1200x16" localSheetId="67">#REF!</definedName>
    <definedName name="earthrod1200x16" localSheetId="75">#REF!</definedName>
    <definedName name="earthrod1200x16" localSheetId="58">#REF!</definedName>
    <definedName name="earthrod1200x16" localSheetId="63">#REF!</definedName>
    <definedName name="earthrod1200x16" localSheetId="54">#REF!</definedName>
    <definedName name="earthrod1200x16" localSheetId="13">#REF!</definedName>
    <definedName name="earthrod1200x16">#REF!</definedName>
    <definedName name="earthrod2400x16" localSheetId="38">#REF!</definedName>
    <definedName name="earthrod2400x16" localSheetId="37">#REF!</definedName>
    <definedName name="earthrod2400x16" localSheetId="79">#REF!</definedName>
    <definedName name="earthrod2400x16" localSheetId="33">#REF!</definedName>
    <definedName name="earthrod2400x16" localSheetId="32">#REF!</definedName>
    <definedName name="earthrod2400x16" localSheetId="28">#REF!</definedName>
    <definedName name="earthrod2400x16" localSheetId="27">#REF!</definedName>
    <definedName name="earthrod2400x16" localSheetId="50">#REF!</definedName>
    <definedName name="earthrod2400x16" localSheetId="18">#REF!</definedName>
    <definedName name="earthrod2400x16" localSheetId="17">#REF!</definedName>
    <definedName name="earthrod2400x16" localSheetId="59">#REF!</definedName>
    <definedName name="earthrod2400x16" localSheetId="8">#REF!</definedName>
    <definedName name="earthrod2400x16" localSheetId="23">#REF!</definedName>
    <definedName name="earthrod2400x16" localSheetId="22">#REF!</definedName>
    <definedName name="earthrod2400x16" localSheetId="91">#REF!</definedName>
    <definedName name="earthrod2400x16" localSheetId="92">#REF!</definedName>
    <definedName name="earthrod2400x16" localSheetId="89">#REF!</definedName>
    <definedName name="earthrod2400x16" localSheetId="46">#REF!</definedName>
    <definedName name="earthrod2400x16" localSheetId="42">#REF!</definedName>
    <definedName name="earthrod2400x16" localSheetId="41">#REF!</definedName>
    <definedName name="earthrod2400x16" localSheetId="71">#REF!</definedName>
    <definedName name="earthrod2400x16" localSheetId="67">#REF!</definedName>
    <definedName name="earthrod2400x16" localSheetId="75">#REF!</definedName>
    <definedName name="earthrod2400x16" localSheetId="58">#REF!</definedName>
    <definedName name="earthrod2400x16" localSheetId="63">#REF!</definedName>
    <definedName name="earthrod2400x16" localSheetId="54">#REF!</definedName>
    <definedName name="earthrod2400x16" localSheetId="13">#REF!</definedName>
    <definedName name="earthrod2400x16">#REF!</definedName>
    <definedName name="eth" localSheetId="38">#REF!</definedName>
    <definedName name="eth" localSheetId="37">#REF!</definedName>
    <definedName name="eth" localSheetId="79">#REF!</definedName>
    <definedName name="eth" localSheetId="33">#REF!</definedName>
    <definedName name="eth" localSheetId="32">#REF!</definedName>
    <definedName name="eth" localSheetId="28">#REF!</definedName>
    <definedName name="eth" localSheetId="27">#REF!</definedName>
    <definedName name="eth" localSheetId="50">#REF!</definedName>
    <definedName name="eth" localSheetId="18">#REF!</definedName>
    <definedName name="eth" localSheetId="17">#REF!</definedName>
    <definedName name="eth" localSheetId="59">#REF!</definedName>
    <definedName name="eth" localSheetId="8">#REF!</definedName>
    <definedName name="eth" localSheetId="23">#REF!</definedName>
    <definedName name="eth" localSheetId="22">#REF!</definedName>
    <definedName name="eth" localSheetId="91">#REF!</definedName>
    <definedName name="eth" localSheetId="92">#REF!</definedName>
    <definedName name="eth" localSheetId="89">#REF!</definedName>
    <definedName name="eth" localSheetId="46">#REF!</definedName>
    <definedName name="eth" localSheetId="42">#REF!</definedName>
    <definedName name="eth" localSheetId="41">#REF!</definedName>
    <definedName name="eth" localSheetId="71">#REF!</definedName>
    <definedName name="eth" localSheetId="67">#REF!</definedName>
    <definedName name="eth" localSheetId="75">#REF!</definedName>
    <definedName name="eth" localSheetId="58">#REF!</definedName>
    <definedName name="eth" localSheetId="63">#REF!</definedName>
    <definedName name="eth" localSheetId="54">#REF!</definedName>
    <definedName name="eth" localSheetId="13">#REF!</definedName>
    <definedName name="eth">#REF!</definedName>
    <definedName name="ew" localSheetId="38">#REF!</definedName>
    <definedName name="ew" localSheetId="37">#REF!</definedName>
    <definedName name="ew" localSheetId="79">#REF!</definedName>
    <definedName name="ew" localSheetId="33">#REF!</definedName>
    <definedName name="ew" localSheetId="32">#REF!</definedName>
    <definedName name="ew" localSheetId="28">#REF!</definedName>
    <definedName name="ew" localSheetId="27">#REF!</definedName>
    <definedName name="ew" localSheetId="50">#REF!</definedName>
    <definedName name="ew" localSheetId="18">#REF!</definedName>
    <definedName name="ew" localSheetId="17">#REF!</definedName>
    <definedName name="ew" localSheetId="59">#REF!</definedName>
    <definedName name="ew" localSheetId="8">#REF!</definedName>
    <definedName name="ew" localSheetId="23">#REF!</definedName>
    <definedName name="ew" localSheetId="22">#REF!</definedName>
    <definedName name="ew" localSheetId="91">#REF!</definedName>
    <definedName name="ew" localSheetId="92">#REF!</definedName>
    <definedName name="ew" localSheetId="89">#REF!</definedName>
    <definedName name="ew" localSheetId="46">#REF!</definedName>
    <definedName name="ew" localSheetId="42">#REF!</definedName>
    <definedName name="ew" localSheetId="41">#REF!</definedName>
    <definedName name="ew" localSheetId="71">#REF!</definedName>
    <definedName name="ew" localSheetId="67">#REF!</definedName>
    <definedName name="ew" localSheetId="75">#REF!</definedName>
    <definedName name="ew" localSheetId="58">#REF!</definedName>
    <definedName name="ew" localSheetId="63">#REF!</definedName>
    <definedName name="ew" localSheetId="54">#REF!</definedName>
    <definedName name="ew" localSheetId="13">#REF!</definedName>
    <definedName name="ew">#REF!</definedName>
    <definedName name="External_lighting_poles_dia.60_2_1.4_galvanized_steel_pole" localSheetId="38">'[1]Break Down  '!#REF!</definedName>
    <definedName name="External_lighting_poles_dia.60_2_1.4_galvanized_steel_pole" localSheetId="34">'[2]Break Down  '!#REF!</definedName>
    <definedName name="External_lighting_poles_dia.60_2_1.4_galvanized_steel_pole" localSheetId="37">'[2]Break Down  '!#REF!</definedName>
    <definedName name="External_lighting_poles_dia.60_2_1.4_galvanized_steel_pole" localSheetId="79">'[2]Break Down  '!#REF!</definedName>
    <definedName name="External_lighting_poles_dia.60_2_1.4_galvanized_steel_pole" localSheetId="33">'[1]Break Down  '!#REF!</definedName>
    <definedName name="External_lighting_poles_dia.60_2_1.4_galvanized_steel_pole" localSheetId="29">'[2]Break Down  '!#REF!</definedName>
    <definedName name="External_lighting_poles_dia.60_2_1.4_galvanized_steel_pole" localSheetId="32">'[2]Break Down  '!#REF!</definedName>
    <definedName name="External_lighting_poles_dia.60_2_1.4_galvanized_steel_pole" localSheetId="28">'[1]Break Down  '!#REF!</definedName>
    <definedName name="External_lighting_poles_dia.60_2_1.4_galvanized_steel_pole" localSheetId="24">'[2]Break Down  '!#REF!</definedName>
    <definedName name="External_lighting_poles_dia.60_2_1.4_galvanized_steel_pole" localSheetId="27">'[2]Break Down  '!#REF!</definedName>
    <definedName name="External_lighting_poles_dia.60_2_1.4_galvanized_steel_pole" localSheetId="50">'[2]Break Down  '!#REF!</definedName>
    <definedName name="External_lighting_poles_dia.60_2_1.4_galvanized_steel_pole" localSheetId="18">'[1]Break Down  '!#REF!</definedName>
    <definedName name="External_lighting_poles_dia.60_2_1.4_galvanized_steel_pole" localSheetId="17">'[2]Break Down  '!#REF!</definedName>
    <definedName name="External_lighting_poles_dia.60_2_1.4_galvanized_steel_pole" localSheetId="59">'[1]Break Down  '!#REF!</definedName>
    <definedName name="External_lighting_poles_dia.60_2_1.4_galvanized_steel_pole" localSheetId="8">'[1]Break Down  '!#REF!</definedName>
    <definedName name="External_lighting_poles_dia.60_2_1.4_galvanized_steel_pole" localSheetId="23">'[1]Break Down  '!#REF!</definedName>
    <definedName name="External_lighting_poles_dia.60_2_1.4_galvanized_steel_pole" localSheetId="19">'[2]Break Down  '!#REF!</definedName>
    <definedName name="External_lighting_poles_dia.60_2_1.4_galvanized_steel_pole" localSheetId="22">'[2]Break Down  '!#REF!</definedName>
    <definedName name="External_lighting_poles_dia.60_2_1.4_galvanized_steel_pole" localSheetId="80">'[2]Break Down  '!#REF!</definedName>
    <definedName name="External_lighting_poles_dia.60_2_1.4_galvanized_steel_pole" localSheetId="83">'[2]Break Down  '!#REF!</definedName>
    <definedName name="External_lighting_poles_dia.60_2_1.4_galvanized_steel_pole" localSheetId="91">'[2]Break Down  '!#REF!</definedName>
    <definedName name="External_lighting_poles_dia.60_2_1.4_galvanized_steel_pole" localSheetId="92">'[2]Break Down  '!#REF!</definedName>
    <definedName name="External_lighting_poles_dia.60_2_1.4_galvanized_steel_pole" localSheetId="89">'[2]Break Down  '!#REF!</definedName>
    <definedName name="External_lighting_poles_dia.60_2_1.4_galvanized_steel_pole" localSheetId="46">'[2]Break Down  '!#REF!</definedName>
    <definedName name="External_lighting_poles_dia.60_2_1.4_galvanized_steel_pole" localSheetId="42">'[1]Break Down  '!#REF!</definedName>
    <definedName name="External_lighting_poles_dia.60_2_1.4_galvanized_steel_pole" localSheetId="41">'[2]Break Down  '!#REF!</definedName>
    <definedName name="External_lighting_poles_dia.60_2_1.4_galvanized_steel_pole" localSheetId="60">'[2]Break Down  '!#REF!</definedName>
    <definedName name="External_lighting_poles_dia.60_2_1.4_galvanized_steel_pole" localSheetId="71">'[2]Break Down  '!#REF!</definedName>
    <definedName name="External_lighting_poles_dia.60_2_1.4_galvanized_steel_pole" localSheetId="67">'[2]Break Down  '!#REF!</definedName>
    <definedName name="External_lighting_poles_dia.60_2_1.4_galvanized_steel_pole" localSheetId="75">'[2]Break Down  '!#REF!</definedName>
    <definedName name="External_lighting_poles_dia.60_2_1.4_galvanized_steel_pole" localSheetId="58">'[2]Break Down  '!#REF!</definedName>
    <definedName name="External_lighting_poles_dia.60_2_1.4_galvanized_steel_pole" localSheetId="63">'[2]Break Down  '!#REF!</definedName>
    <definedName name="External_lighting_poles_dia.60_2_1.4_galvanized_steel_pole" localSheetId="54">'[2]Break Down  '!#REF!</definedName>
    <definedName name="External_lighting_poles_dia.60_2_1.4_galvanized_steel_pole" localSheetId="13">'[2]Break Down  '!#REF!</definedName>
    <definedName name="External_lighting_poles_dia.60_2_1.4_galvanized_steel_pole">'[2]Break Down  '!#REF!</definedName>
    <definedName name="Extra_ovey_light_single_on_off_switch" localSheetId="38">'[1]Break Down  '!#REF!</definedName>
    <definedName name="Extra_ovey_light_single_on_off_switch" localSheetId="34">'[2]Break Down  '!#REF!</definedName>
    <definedName name="Extra_ovey_light_single_on_off_switch" localSheetId="37">'[2]Break Down  '!#REF!</definedName>
    <definedName name="Extra_ovey_light_single_on_off_switch" localSheetId="79">'[2]Break Down  '!#REF!</definedName>
    <definedName name="Extra_ovey_light_single_on_off_switch" localSheetId="33">'[1]Break Down  '!#REF!</definedName>
    <definedName name="Extra_ovey_light_single_on_off_switch" localSheetId="29">'[2]Break Down  '!#REF!</definedName>
    <definedName name="Extra_ovey_light_single_on_off_switch" localSheetId="32">'[2]Break Down  '!#REF!</definedName>
    <definedName name="Extra_ovey_light_single_on_off_switch" localSheetId="28">'[1]Break Down  '!#REF!</definedName>
    <definedName name="Extra_ovey_light_single_on_off_switch" localSheetId="24">'[2]Break Down  '!#REF!</definedName>
    <definedName name="Extra_ovey_light_single_on_off_switch" localSheetId="27">'[2]Break Down  '!#REF!</definedName>
    <definedName name="Extra_ovey_light_single_on_off_switch" localSheetId="50">'[2]Break Down  '!#REF!</definedName>
    <definedName name="Extra_ovey_light_single_on_off_switch" localSheetId="18">'[1]Break Down  '!#REF!</definedName>
    <definedName name="Extra_ovey_light_single_on_off_switch" localSheetId="17">'[2]Break Down  '!#REF!</definedName>
    <definedName name="Extra_ovey_light_single_on_off_switch" localSheetId="59">'[1]Break Down  '!#REF!</definedName>
    <definedName name="Extra_ovey_light_single_on_off_switch" localSheetId="8">'[1]Break Down  '!#REF!</definedName>
    <definedName name="Extra_ovey_light_single_on_off_switch" localSheetId="23">'[1]Break Down  '!#REF!</definedName>
    <definedName name="Extra_ovey_light_single_on_off_switch" localSheetId="19">'[2]Break Down  '!#REF!</definedName>
    <definedName name="Extra_ovey_light_single_on_off_switch" localSheetId="22">'[2]Break Down  '!#REF!</definedName>
    <definedName name="Extra_ovey_light_single_on_off_switch" localSheetId="80">'[2]Break Down  '!#REF!</definedName>
    <definedName name="Extra_ovey_light_single_on_off_switch" localSheetId="83">'[2]Break Down  '!#REF!</definedName>
    <definedName name="Extra_ovey_light_single_on_off_switch" localSheetId="91">'[2]Break Down  '!#REF!</definedName>
    <definedName name="Extra_ovey_light_single_on_off_switch" localSheetId="92">'[2]Break Down  '!#REF!</definedName>
    <definedName name="Extra_ovey_light_single_on_off_switch" localSheetId="89">'[2]Break Down  '!#REF!</definedName>
    <definedName name="Extra_ovey_light_single_on_off_switch" localSheetId="46">'[2]Break Down  '!#REF!</definedName>
    <definedName name="Extra_ovey_light_single_on_off_switch" localSheetId="42">'[1]Break Down  '!#REF!</definedName>
    <definedName name="Extra_ovey_light_single_on_off_switch" localSheetId="41">'[2]Break Down  '!#REF!</definedName>
    <definedName name="Extra_ovey_light_single_on_off_switch" localSheetId="60">'[2]Break Down  '!#REF!</definedName>
    <definedName name="Extra_ovey_light_single_on_off_switch" localSheetId="71">'[2]Break Down  '!#REF!</definedName>
    <definedName name="Extra_ovey_light_single_on_off_switch" localSheetId="67">'[2]Break Down  '!#REF!</definedName>
    <definedName name="Extra_ovey_light_single_on_off_switch" localSheetId="75">'[2]Break Down  '!#REF!</definedName>
    <definedName name="Extra_ovey_light_single_on_off_switch" localSheetId="58">'[2]Break Down  '!#REF!</definedName>
    <definedName name="Extra_ovey_light_single_on_off_switch" localSheetId="63">'[2]Break Down  '!#REF!</definedName>
    <definedName name="Extra_ovey_light_single_on_off_switch" localSheetId="54">'[2]Break Down  '!#REF!</definedName>
    <definedName name="Extra_ovey_light_single_on_off_switch" localSheetId="13">'[2]Break Down  '!#REF!</definedName>
    <definedName name="Extra_ovey_light_single_on_off_switch">'[2]Break Down  '!#REF!</definedName>
    <definedName name="Extra_ovey_light_two_circuit_switch" localSheetId="38">'[1]Break Down  '!#REF!</definedName>
    <definedName name="Extra_ovey_light_two_circuit_switch" localSheetId="34">'[2]Break Down  '!#REF!</definedName>
    <definedName name="Extra_ovey_light_two_circuit_switch" localSheetId="37">'[2]Break Down  '!#REF!</definedName>
    <definedName name="Extra_ovey_light_two_circuit_switch" localSheetId="79">'[2]Break Down  '!#REF!</definedName>
    <definedName name="Extra_ovey_light_two_circuit_switch" localSheetId="33">'[1]Break Down  '!#REF!</definedName>
    <definedName name="Extra_ovey_light_two_circuit_switch" localSheetId="29">'[2]Break Down  '!#REF!</definedName>
    <definedName name="Extra_ovey_light_two_circuit_switch" localSheetId="32">'[2]Break Down  '!#REF!</definedName>
    <definedName name="Extra_ovey_light_two_circuit_switch" localSheetId="28">'[1]Break Down  '!#REF!</definedName>
    <definedName name="Extra_ovey_light_two_circuit_switch" localSheetId="24">'[2]Break Down  '!#REF!</definedName>
    <definedName name="Extra_ovey_light_two_circuit_switch" localSheetId="27">'[2]Break Down  '!#REF!</definedName>
    <definedName name="Extra_ovey_light_two_circuit_switch" localSheetId="50">'[2]Break Down  '!#REF!</definedName>
    <definedName name="Extra_ovey_light_two_circuit_switch" localSheetId="18">'[1]Break Down  '!#REF!</definedName>
    <definedName name="Extra_ovey_light_two_circuit_switch" localSheetId="17">'[2]Break Down  '!#REF!</definedName>
    <definedName name="Extra_ovey_light_two_circuit_switch" localSheetId="59">'[1]Break Down  '!#REF!</definedName>
    <definedName name="Extra_ovey_light_two_circuit_switch" localSheetId="8">'[1]Break Down  '!#REF!</definedName>
    <definedName name="Extra_ovey_light_two_circuit_switch" localSheetId="23">'[1]Break Down  '!#REF!</definedName>
    <definedName name="Extra_ovey_light_two_circuit_switch" localSheetId="19">'[2]Break Down  '!#REF!</definedName>
    <definedName name="Extra_ovey_light_two_circuit_switch" localSheetId="22">'[2]Break Down  '!#REF!</definedName>
    <definedName name="Extra_ovey_light_two_circuit_switch" localSheetId="80">'[2]Break Down  '!#REF!</definedName>
    <definedName name="Extra_ovey_light_two_circuit_switch" localSheetId="83">'[2]Break Down  '!#REF!</definedName>
    <definedName name="Extra_ovey_light_two_circuit_switch" localSheetId="91">'[2]Break Down  '!#REF!</definedName>
    <definedName name="Extra_ovey_light_two_circuit_switch" localSheetId="92">'[2]Break Down  '!#REF!</definedName>
    <definedName name="Extra_ovey_light_two_circuit_switch" localSheetId="89">'[2]Break Down  '!#REF!</definedName>
    <definedName name="Extra_ovey_light_two_circuit_switch" localSheetId="46">'[2]Break Down  '!#REF!</definedName>
    <definedName name="Extra_ovey_light_two_circuit_switch" localSheetId="42">'[1]Break Down  '!#REF!</definedName>
    <definedName name="Extra_ovey_light_two_circuit_switch" localSheetId="41">'[2]Break Down  '!#REF!</definedName>
    <definedName name="Extra_ovey_light_two_circuit_switch" localSheetId="60">'[2]Break Down  '!#REF!</definedName>
    <definedName name="Extra_ovey_light_two_circuit_switch" localSheetId="71">'[2]Break Down  '!#REF!</definedName>
    <definedName name="Extra_ovey_light_two_circuit_switch" localSheetId="67">'[2]Break Down  '!#REF!</definedName>
    <definedName name="Extra_ovey_light_two_circuit_switch" localSheetId="75">'[2]Break Down  '!#REF!</definedName>
    <definedName name="Extra_ovey_light_two_circuit_switch" localSheetId="58">'[2]Break Down  '!#REF!</definedName>
    <definedName name="Extra_ovey_light_two_circuit_switch" localSheetId="63">'[2]Break Down  '!#REF!</definedName>
    <definedName name="Extra_ovey_light_two_circuit_switch" localSheetId="54">'[2]Break Down  '!#REF!</definedName>
    <definedName name="Extra_ovey_light_two_circuit_switch" localSheetId="13">'[2]Break Down  '!#REF!</definedName>
    <definedName name="Extra_ovey_light_two_circuit_switch">'[2]Break Down  '!#REF!</definedName>
    <definedName name="Extra_ovey_light_two_way_switch" localSheetId="38">'[1]Break Down  '!#REF!</definedName>
    <definedName name="Extra_ovey_light_two_way_switch" localSheetId="34">'[2]Break Down  '!#REF!</definedName>
    <definedName name="Extra_ovey_light_two_way_switch" localSheetId="37">'[2]Break Down  '!#REF!</definedName>
    <definedName name="Extra_ovey_light_two_way_switch" localSheetId="79">'[2]Break Down  '!#REF!</definedName>
    <definedName name="Extra_ovey_light_two_way_switch" localSheetId="33">'[1]Break Down  '!#REF!</definedName>
    <definedName name="Extra_ovey_light_two_way_switch" localSheetId="29">'[2]Break Down  '!#REF!</definedName>
    <definedName name="Extra_ovey_light_two_way_switch" localSheetId="32">'[2]Break Down  '!#REF!</definedName>
    <definedName name="Extra_ovey_light_two_way_switch" localSheetId="28">'[1]Break Down  '!#REF!</definedName>
    <definedName name="Extra_ovey_light_two_way_switch" localSheetId="24">'[2]Break Down  '!#REF!</definedName>
    <definedName name="Extra_ovey_light_two_way_switch" localSheetId="27">'[2]Break Down  '!#REF!</definedName>
    <definedName name="Extra_ovey_light_two_way_switch" localSheetId="50">'[2]Break Down  '!#REF!</definedName>
    <definedName name="Extra_ovey_light_two_way_switch" localSheetId="18">'[1]Break Down  '!#REF!</definedName>
    <definedName name="Extra_ovey_light_two_way_switch" localSheetId="17">'[2]Break Down  '!#REF!</definedName>
    <definedName name="Extra_ovey_light_two_way_switch" localSheetId="59">'[1]Break Down  '!#REF!</definedName>
    <definedName name="Extra_ovey_light_two_way_switch" localSheetId="8">'[1]Break Down  '!#REF!</definedName>
    <definedName name="Extra_ovey_light_two_way_switch" localSheetId="23">'[1]Break Down  '!#REF!</definedName>
    <definedName name="Extra_ovey_light_two_way_switch" localSheetId="19">'[2]Break Down  '!#REF!</definedName>
    <definedName name="Extra_ovey_light_two_way_switch" localSheetId="22">'[2]Break Down  '!#REF!</definedName>
    <definedName name="Extra_ovey_light_two_way_switch" localSheetId="80">'[2]Break Down  '!#REF!</definedName>
    <definedName name="Extra_ovey_light_two_way_switch" localSheetId="83">'[2]Break Down  '!#REF!</definedName>
    <definedName name="Extra_ovey_light_two_way_switch" localSheetId="91">'[2]Break Down  '!#REF!</definedName>
    <definedName name="Extra_ovey_light_two_way_switch" localSheetId="92">'[2]Break Down  '!#REF!</definedName>
    <definedName name="Extra_ovey_light_two_way_switch" localSheetId="89">'[2]Break Down  '!#REF!</definedName>
    <definedName name="Extra_ovey_light_two_way_switch" localSheetId="46">'[2]Break Down  '!#REF!</definedName>
    <definedName name="Extra_ovey_light_two_way_switch" localSheetId="42">'[1]Break Down  '!#REF!</definedName>
    <definedName name="Extra_ovey_light_two_way_switch" localSheetId="41">'[2]Break Down  '!#REF!</definedName>
    <definedName name="Extra_ovey_light_two_way_switch" localSheetId="60">'[2]Break Down  '!#REF!</definedName>
    <definedName name="Extra_ovey_light_two_way_switch" localSheetId="71">'[2]Break Down  '!#REF!</definedName>
    <definedName name="Extra_ovey_light_two_way_switch" localSheetId="67">'[2]Break Down  '!#REF!</definedName>
    <definedName name="Extra_ovey_light_two_way_switch" localSheetId="75">'[2]Break Down  '!#REF!</definedName>
    <definedName name="Extra_ovey_light_two_way_switch" localSheetId="58">'[2]Break Down  '!#REF!</definedName>
    <definedName name="Extra_ovey_light_two_way_switch" localSheetId="63">'[2]Break Down  '!#REF!</definedName>
    <definedName name="Extra_ovey_light_two_way_switch" localSheetId="54">'[2]Break Down  '!#REF!</definedName>
    <definedName name="Extra_ovey_light_two_way_switch" localSheetId="13">'[2]Break Down  '!#REF!</definedName>
    <definedName name="Extra_ovey_light_two_way_switch">'[2]Break Down  '!#REF!</definedName>
    <definedName name="Extra_ovy_light_two_cutt_guage" localSheetId="38">'[1]Break Down  '!#REF!</definedName>
    <definedName name="Extra_ovy_light_two_cutt_guage" localSheetId="34">'[2]Break Down  '!#REF!</definedName>
    <definedName name="Extra_ovy_light_two_cutt_guage" localSheetId="37">'[2]Break Down  '!#REF!</definedName>
    <definedName name="Extra_ovy_light_two_cutt_guage" localSheetId="79">'[2]Break Down  '!#REF!</definedName>
    <definedName name="Extra_ovy_light_two_cutt_guage" localSheetId="33">'[1]Break Down  '!#REF!</definedName>
    <definedName name="Extra_ovy_light_two_cutt_guage" localSheetId="29">'[2]Break Down  '!#REF!</definedName>
    <definedName name="Extra_ovy_light_two_cutt_guage" localSheetId="32">'[2]Break Down  '!#REF!</definedName>
    <definedName name="Extra_ovy_light_two_cutt_guage" localSheetId="28">'[1]Break Down  '!#REF!</definedName>
    <definedName name="Extra_ovy_light_two_cutt_guage" localSheetId="24">'[2]Break Down  '!#REF!</definedName>
    <definedName name="Extra_ovy_light_two_cutt_guage" localSheetId="27">'[2]Break Down  '!#REF!</definedName>
    <definedName name="Extra_ovy_light_two_cutt_guage" localSheetId="50">'[2]Break Down  '!#REF!</definedName>
    <definedName name="Extra_ovy_light_two_cutt_guage" localSheetId="18">'[1]Break Down  '!#REF!</definedName>
    <definedName name="Extra_ovy_light_two_cutt_guage" localSheetId="17">'[2]Break Down  '!#REF!</definedName>
    <definedName name="Extra_ovy_light_two_cutt_guage" localSheetId="59">'[1]Break Down  '!#REF!</definedName>
    <definedName name="Extra_ovy_light_two_cutt_guage" localSheetId="8">'[1]Break Down  '!#REF!</definedName>
    <definedName name="Extra_ovy_light_two_cutt_guage" localSheetId="23">'[1]Break Down  '!#REF!</definedName>
    <definedName name="Extra_ovy_light_two_cutt_guage" localSheetId="19">'[2]Break Down  '!#REF!</definedName>
    <definedName name="Extra_ovy_light_two_cutt_guage" localSheetId="22">'[2]Break Down  '!#REF!</definedName>
    <definedName name="Extra_ovy_light_two_cutt_guage" localSheetId="80">'[2]Break Down  '!#REF!</definedName>
    <definedName name="Extra_ovy_light_two_cutt_guage" localSheetId="83">'[2]Break Down  '!#REF!</definedName>
    <definedName name="Extra_ovy_light_two_cutt_guage" localSheetId="91">'[2]Break Down  '!#REF!</definedName>
    <definedName name="Extra_ovy_light_two_cutt_guage" localSheetId="92">'[2]Break Down  '!#REF!</definedName>
    <definedName name="Extra_ovy_light_two_cutt_guage" localSheetId="89">'[2]Break Down  '!#REF!</definedName>
    <definedName name="Extra_ovy_light_two_cutt_guage" localSheetId="46">'[2]Break Down  '!#REF!</definedName>
    <definedName name="Extra_ovy_light_two_cutt_guage" localSheetId="42">'[1]Break Down  '!#REF!</definedName>
    <definedName name="Extra_ovy_light_two_cutt_guage" localSheetId="41">'[2]Break Down  '!#REF!</definedName>
    <definedName name="Extra_ovy_light_two_cutt_guage" localSheetId="60">'[2]Break Down  '!#REF!</definedName>
    <definedName name="Extra_ovy_light_two_cutt_guage" localSheetId="71">'[2]Break Down  '!#REF!</definedName>
    <definedName name="Extra_ovy_light_two_cutt_guage" localSheetId="67">'[2]Break Down  '!#REF!</definedName>
    <definedName name="Extra_ovy_light_two_cutt_guage" localSheetId="75">'[2]Break Down  '!#REF!</definedName>
    <definedName name="Extra_ovy_light_two_cutt_guage" localSheetId="58">'[2]Break Down  '!#REF!</definedName>
    <definedName name="Extra_ovy_light_two_cutt_guage" localSheetId="63">'[2]Break Down  '!#REF!</definedName>
    <definedName name="Extra_ovy_light_two_cutt_guage" localSheetId="54">'[2]Break Down  '!#REF!</definedName>
    <definedName name="Extra_ovy_light_two_cutt_guage" localSheetId="13">'[2]Break Down  '!#REF!</definedName>
    <definedName name="Extra_ovy_light_two_cutt_guage">'[2]Break Down  '!#REF!</definedName>
    <definedName name="FF" localSheetId="38">#REF!</definedName>
    <definedName name="FF" localSheetId="37">#REF!</definedName>
    <definedName name="FF" localSheetId="79">#REF!</definedName>
    <definedName name="FF" localSheetId="33">#REF!</definedName>
    <definedName name="FF" localSheetId="32">#REF!</definedName>
    <definedName name="FF" localSheetId="28">#REF!</definedName>
    <definedName name="FF" localSheetId="27">#REF!</definedName>
    <definedName name="FF" localSheetId="50">#REF!</definedName>
    <definedName name="FF" localSheetId="18">#REF!</definedName>
    <definedName name="FF" localSheetId="17">#REF!</definedName>
    <definedName name="FF" localSheetId="59">#REF!</definedName>
    <definedName name="FF" localSheetId="8">#REF!</definedName>
    <definedName name="FF" localSheetId="23">#REF!</definedName>
    <definedName name="FF" localSheetId="22">#REF!</definedName>
    <definedName name="FF" localSheetId="91">#REF!</definedName>
    <definedName name="FF" localSheetId="92">#REF!</definedName>
    <definedName name="FF" localSheetId="89">#REF!</definedName>
    <definedName name="FF" localSheetId="46">#REF!</definedName>
    <definedName name="FF" localSheetId="42">#REF!</definedName>
    <definedName name="FF" localSheetId="41">#REF!</definedName>
    <definedName name="FF" localSheetId="71">#REF!</definedName>
    <definedName name="FF" localSheetId="67">#REF!</definedName>
    <definedName name="FF" localSheetId="75">#REF!</definedName>
    <definedName name="FF" localSheetId="58">#REF!</definedName>
    <definedName name="FF" localSheetId="63">#REF!</definedName>
    <definedName name="FF" localSheetId="54">#REF!</definedName>
    <definedName name="FF" localSheetId="13">#REF!</definedName>
    <definedName name="FF">#REF!</definedName>
    <definedName name="ficotp" localSheetId="38">#REF!</definedName>
    <definedName name="ficotp" localSheetId="37">#REF!</definedName>
    <definedName name="ficotp" localSheetId="79">#REF!</definedName>
    <definedName name="ficotp" localSheetId="33">#REF!</definedName>
    <definedName name="ficotp" localSheetId="32">#REF!</definedName>
    <definedName name="ficotp" localSheetId="28">#REF!</definedName>
    <definedName name="ficotp" localSheetId="27">#REF!</definedName>
    <definedName name="ficotp" localSheetId="50">#REF!</definedName>
    <definedName name="ficotp" localSheetId="18">#REF!</definedName>
    <definedName name="ficotp" localSheetId="17">#REF!</definedName>
    <definedName name="ficotp" localSheetId="59">#REF!</definedName>
    <definedName name="ficotp" localSheetId="8">#REF!</definedName>
    <definedName name="ficotp" localSheetId="23">#REF!</definedName>
    <definedName name="ficotp" localSheetId="22">#REF!</definedName>
    <definedName name="ficotp" localSheetId="91">#REF!</definedName>
    <definedName name="ficotp" localSheetId="92">#REF!</definedName>
    <definedName name="ficotp" localSheetId="89">#REF!</definedName>
    <definedName name="ficotp" localSheetId="46">#REF!</definedName>
    <definedName name="ficotp" localSheetId="42">#REF!</definedName>
    <definedName name="ficotp" localSheetId="41">#REF!</definedName>
    <definedName name="ficotp" localSheetId="71">#REF!</definedName>
    <definedName name="ficotp" localSheetId="67">#REF!</definedName>
    <definedName name="ficotp" localSheetId="75">#REF!</definedName>
    <definedName name="ficotp" localSheetId="58">#REF!</definedName>
    <definedName name="ficotp" localSheetId="63">#REF!</definedName>
    <definedName name="ficotp" localSheetId="54">#REF!</definedName>
    <definedName name="ficotp" localSheetId="13">#REF!</definedName>
    <definedName name="ficotp">#REF!</definedName>
    <definedName name="firealarmcontrolpanel" localSheetId="38">#REF!</definedName>
    <definedName name="firealarmcontrolpanel" localSheetId="37">#REF!</definedName>
    <definedName name="firealarmcontrolpanel" localSheetId="79">#REF!</definedName>
    <definedName name="firealarmcontrolpanel" localSheetId="33">#REF!</definedName>
    <definedName name="firealarmcontrolpanel" localSheetId="32">#REF!</definedName>
    <definedName name="firealarmcontrolpanel" localSheetId="28">#REF!</definedName>
    <definedName name="firealarmcontrolpanel" localSheetId="27">#REF!</definedName>
    <definedName name="firealarmcontrolpanel" localSheetId="50">#REF!</definedName>
    <definedName name="firealarmcontrolpanel" localSheetId="18">#REF!</definedName>
    <definedName name="firealarmcontrolpanel" localSheetId="17">#REF!</definedName>
    <definedName name="firealarmcontrolpanel" localSheetId="59">#REF!</definedName>
    <definedName name="firealarmcontrolpanel" localSheetId="8">#REF!</definedName>
    <definedName name="firealarmcontrolpanel" localSheetId="23">#REF!</definedName>
    <definedName name="firealarmcontrolpanel" localSheetId="22">#REF!</definedName>
    <definedName name="firealarmcontrolpanel" localSheetId="91">#REF!</definedName>
    <definedName name="firealarmcontrolpanel" localSheetId="92">#REF!</definedName>
    <definedName name="firealarmcontrolpanel" localSheetId="89">#REF!</definedName>
    <definedName name="firealarmcontrolpanel" localSheetId="46">#REF!</definedName>
    <definedName name="firealarmcontrolpanel" localSheetId="42">#REF!</definedName>
    <definedName name="firealarmcontrolpanel" localSheetId="41">#REF!</definedName>
    <definedName name="firealarmcontrolpanel" localSheetId="71">#REF!</definedName>
    <definedName name="firealarmcontrolpanel" localSheetId="67">#REF!</definedName>
    <definedName name="firealarmcontrolpanel" localSheetId="75">#REF!</definedName>
    <definedName name="firealarmcontrolpanel" localSheetId="58">#REF!</definedName>
    <definedName name="firealarmcontrolpanel" localSheetId="63">#REF!</definedName>
    <definedName name="firealarmcontrolpanel" localSheetId="54">#REF!</definedName>
    <definedName name="firealarmcontrolpanel" localSheetId="13">#REF!</definedName>
    <definedName name="firealarmcontrolpanel">#REF!</definedName>
    <definedName name="floatswitch" localSheetId="38">#REF!</definedName>
    <definedName name="floatswitch" localSheetId="37">#REF!</definedName>
    <definedName name="floatswitch" localSheetId="79">#REF!</definedName>
    <definedName name="floatswitch" localSheetId="33">#REF!</definedName>
    <definedName name="floatswitch" localSheetId="32">#REF!</definedName>
    <definedName name="floatswitch" localSheetId="28">#REF!</definedName>
    <definedName name="floatswitch" localSheetId="27">#REF!</definedName>
    <definedName name="floatswitch" localSheetId="50">#REF!</definedName>
    <definedName name="floatswitch" localSheetId="18">#REF!</definedName>
    <definedName name="floatswitch" localSheetId="17">#REF!</definedName>
    <definedName name="floatswitch" localSheetId="59">#REF!</definedName>
    <definedName name="floatswitch" localSheetId="8">#REF!</definedName>
    <definedName name="floatswitch" localSheetId="23">#REF!</definedName>
    <definedName name="floatswitch" localSheetId="22">#REF!</definedName>
    <definedName name="floatswitch" localSheetId="91">#REF!</definedName>
    <definedName name="floatswitch" localSheetId="92">#REF!</definedName>
    <definedName name="floatswitch" localSheetId="89">#REF!</definedName>
    <definedName name="floatswitch" localSheetId="46">#REF!</definedName>
    <definedName name="floatswitch" localSheetId="42">#REF!</definedName>
    <definedName name="floatswitch" localSheetId="41">#REF!</definedName>
    <definedName name="floatswitch" localSheetId="71">#REF!</definedName>
    <definedName name="floatswitch" localSheetId="67">#REF!</definedName>
    <definedName name="floatswitch" localSheetId="75">#REF!</definedName>
    <definedName name="floatswitch" localSheetId="58">#REF!</definedName>
    <definedName name="floatswitch" localSheetId="63">#REF!</definedName>
    <definedName name="floatswitch" localSheetId="54">#REF!</definedName>
    <definedName name="floatswitch" localSheetId="13">#REF!</definedName>
    <definedName name="floatswitch">#REF!</definedName>
    <definedName name="Floor_drains_cast_iron_dia.100mm" localSheetId="38">'[1]Break Down  '!#REF!</definedName>
    <definedName name="Floor_drains_cast_iron_dia.100mm" localSheetId="34">'[2]Break Down  '!#REF!</definedName>
    <definedName name="Floor_drains_cast_iron_dia.100mm" localSheetId="37">'[2]Break Down  '!#REF!</definedName>
    <definedName name="Floor_drains_cast_iron_dia.100mm" localSheetId="79">'[2]Break Down  '!#REF!</definedName>
    <definedName name="Floor_drains_cast_iron_dia.100mm" localSheetId="33">'[1]Break Down  '!#REF!</definedName>
    <definedName name="Floor_drains_cast_iron_dia.100mm" localSheetId="29">'[2]Break Down  '!#REF!</definedName>
    <definedName name="Floor_drains_cast_iron_dia.100mm" localSheetId="32">'[2]Break Down  '!#REF!</definedName>
    <definedName name="Floor_drains_cast_iron_dia.100mm" localSheetId="28">'[1]Break Down  '!#REF!</definedName>
    <definedName name="Floor_drains_cast_iron_dia.100mm" localSheetId="24">'[2]Break Down  '!#REF!</definedName>
    <definedName name="Floor_drains_cast_iron_dia.100mm" localSheetId="27">'[2]Break Down  '!#REF!</definedName>
    <definedName name="Floor_drains_cast_iron_dia.100mm" localSheetId="50">'[2]Break Down  '!#REF!</definedName>
    <definedName name="Floor_drains_cast_iron_dia.100mm" localSheetId="18">'[1]Break Down  '!#REF!</definedName>
    <definedName name="Floor_drains_cast_iron_dia.100mm" localSheetId="17">'[2]Break Down  '!#REF!</definedName>
    <definedName name="Floor_drains_cast_iron_dia.100mm" localSheetId="59">'[1]Break Down  '!#REF!</definedName>
    <definedName name="Floor_drains_cast_iron_dia.100mm" localSheetId="8">'[1]Break Down  '!#REF!</definedName>
    <definedName name="Floor_drains_cast_iron_dia.100mm" localSheetId="23">'[1]Break Down  '!#REF!</definedName>
    <definedName name="Floor_drains_cast_iron_dia.100mm" localSheetId="19">'[2]Break Down  '!#REF!</definedName>
    <definedName name="Floor_drains_cast_iron_dia.100mm" localSheetId="22">'[2]Break Down  '!#REF!</definedName>
    <definedName name="Floor_drains_cast_iron_dia.100mm" localSheetId="80">'[2]Break Down  '!#REF!</definedName>
    <definedName name="Floor_drains_cast_iron_dia.100mm" localSheetId="83">'[2]Break Down  '!#REF!</definedName>
    <definedName name="Floor_drains_cast_iron_dia.100mm" localSheetId="91">'[2]Break Down  '!#REF!</definedName>
    <definedName name="Floor_drains_cast_iron_dia.100mm" localSheetId="92">'[2]Break Down  '!#REF!</definedName>
    <definedName name="Floor_drains_cast_iron_dia.100mm" localSheetId="89">'[2]Break Down  '!#REF!</definedName>
    <definedName name="Floor_drains_cast_iron_dia.100mm" localSheetId="46">'[2]Break Down  '!#REF!</definedName>
    <definedName name="Floor_drains_cast_iron_dia.100mm" localSheetId="42">'[1]Break Down  '!#REF!</definedName>
    <definedName name="Floor_drains_cast_iron_dia.100mm" localSheetId="41">'[2]Break Down  '!#REF!</definedName>
    <definedName name="Floor_drains_cast_iron_dia.100mm" localSheetId="60">'[2]Break Down  '!#REF!</definedName>
    <definedName name="Floor_drains_cast_iron_dia.100mm" localSheetId="71">'[2]Break Down  '!#REF!</definedName>
    <definedName name="Floor_drains_cast_iron_dia.100mm" localSheetId="67">'[2]Break Down  '!#REF!</definedName>
    <definedName name="Floor_drains_cast_iron_dia.100mm" localSheetId="75">'[2]Break Down  '!#REF!</definedName>
    <definedName name="Floor_drains_cast_iron_dia.100mm" localSheetId="58">'[2]Break Down  '!#REF!</definedName>
    <definedName name="Floor_drains_cast_iron_dia.100mm" localSheetId="63">'[2]Break Down  '!#REF!</definedName>
    <definedName name="Floor_drains_cast_iron_dia.100mm" localSheetId="54">'[2]Break Down  '!#REF!</definedName>
    <definedName name="Floor_drains_cast_iron_dia.100mm" localSheetId="13">'[2]Break Down  '!#REF!</definedName>
    <definedName name="Floor_drains_cast_iron_dia.100mm">'[2]Break Down  '!#REF!</definedName>
    <definedName name="floorbox" localSheetId="38">#REF!</definedName>
    <definedName name="floorbox" localSheetId="37">#REF!</definedName>
    <definedName name="floorbox" localSheetId="79">#REF!</definedName>
    <definedName name="floorbox" localSheetId="33">#REF!</definedName>
    <definedName name="floorbox" localSheetId="32">#REF!</definedName>
    <definedName name="floorbox" localSheetId="28">#REF!</definedName>
    <definedName name="floorbox" localSheetId="27">#REF!</definedName>
    <definedName name="floorbox" localSheetId="50">#REF!</definedName>
    <definedName name="floorbox" localSheetId="18">#REF!</definedName>
    <definedName name="floorbox" localSheetId="17">#REF!</definedName>
    <definedName name="floorbox" localSheetId="59">#REF!</definedName>
    <definedName name="floorbox" localSheetId="8">#REF!</definedName>
    <definedName name="floorbox" localSheetId="23">#REF!</definedName>
    <definedName name="floorbox" localSheetId="22">#REF!</definedName>
    <definedName name="floorbox" localSheetId="91">#REF!</definedName>
    <definedName name="floorbox" localSheetId="92">#REF!</definedName>
    <definedName name="floorbox" localSheetId="89">#REF!</definedName>
    <definedName name="floorbox" localSheetId="46">#REF!</definedName>
    <definedName name="floorbox" localSheetId="42">#REF!</definedName>
    <definedName name="floorbox" localSheetId="41">#REF!</definedName>
    <definedName name="floorbox" localSheetId="71">#REF!</definedName>
    <definedName name="floorbox" localSheetId="67">#REF!</definedName>
    <definedName name="floorbox" localSheetId="75">#REF!</definedName>
    <definedName name="floorbox" localSheetId="58">#REF!</definedName>
    <definedName name="floorbox" localSheetId="63">#REF!</definedName>
    <definedName name="floorbox" localSheetId="54">#REF!</definedName>
    <definedName name="floorbox" localSheetId="13">#REF!</definedName>
    <definedName name="floorbox">#REF!</definedName>
    <definedName name="flortil" localSheetId="38">#REF!</definedName>
    <definedName name="flortil" localSheetId="37">#REF!</definedName>
    <definedName name="flortil" localSheetId="79">#REF!</definedName>
    <definedName name="flortil" localSheetId="33">#REF!</definedName>
    <definedName name="flortil" localSheetId="32">#REF!</definedName>
    <definedName name="flortil" localSheetId="28">#REF!</definedName>
    <definedName name="flortil" localSheetId="27">#REF!</definedName>
    <definedName name="flortil" localSheetId="50">#REF!</definedName>
    <definedName name="flortil" localSheetId="18">#REF!</definedName>
    <definedName name="flortil" localSheetId="17">#REF!</definedName>
    <definedName name="flortil" localSheetId="59">#REF!</definedName>
    <definedName name="flortil" localSheetId="8">#REF!</definedName>
    <definedName name="flortil" localSheetId="23">#REF!</definedName>
    <definedName name="flortil" localSheetId="22">#REF!</definedName>
    <definedName name="flortil" localSheetId="91">#REF!</definedName>
    <definedName name="flortil" localSheetId="92">#REF!</definedName>
    <definedName name="flortil" localSheetId="89">#REF!</definedName>
    <definedName name="flortil" localSheetId="46">#REF!</definedName>
    <definedName name="flortil" localSheetId="42">#REF!</definedName>
    <definedName name="flortil" localSheetId="41">#REF!</definedName>
    <definedName name="flortil" localSheetId="71">#REF!</definedName>
    <definedName name="flortil" localSheetId="67">#REF!</definedName>
    <definedName name="flortil" localSheetId="75">#REF!</definedName>
    <definedName name="flortil" localSheetId="58">#REF!</definedName>
    <definedName name="flortil" localSheetId="63">#REF!</definedName>
    <definedName name="flortil" localSheetId="54">#REF!</definedName>
    <definedName name="flortil" localSheetId="13">#REF!</definedName>
    <definedName name="flortil">#REF!</definedName>
    <definedName name="flushpanel12acb" localSheetId="38">#REF!</definedName>
    <definedName name="flushpanel12acb" localSheetId="37">#REF!</definedName>
    <definedName name="flushpanel12acb" localSheetId="79">#REF!</definedName>
    <definedName name="flushpanel12acb" localSheetId="33">#REF!</definedName>
    <definedName name="flushpanel12acb" localSheetId="32">#REF!</definedName>
    <definedName name="flushpanel12acb" localSheetId="28">#REF!</definedName>
    <definedName name="flushpanel12acb" localSheetId="27">#REF!</definedName>
    <definedName name="flushpanel12acb" localSheetId="50">#REF!</definedName>
    <definedName name="flushpanel12acb" localSheetId="18">#REF!</definedName>
    <definedName name="flushpanel12acb" localSheetId="17">#REF!</definedName>
    <definedName name="flushpanel12acb" localSheetId="59">#REF!</definedName>
    <definedName name="flushpanel12acb" localSheetId="8">#REF!</definedName>
    <definedName name="flushpanel12acb" localSheetId="23">#REF!</definedName>
    <definedName name="flushpanel12acb" localSheetId="22">#REF!</definedName>
    <definedName name="flushpanel12acb" localSheetId="91">#REF!</definedName>
    <definedName name="flushpanel12acb" localSheetId="92">#REF!</definedName>
    <definedName name="flushpanel12acb" localSheetId="89">#REF!</definedName>
    <definedName name="flushpanel12acb" localSheetId="46">#REF!</definedName>
    <definedName name="flushpanel12acb" localSheetId="42">#REF!</definedName>
    <definedName name="flushpanel12acb" localSheetId="41">#REF!</definedName>
    <definedName name="flushpanel12acb" localSheetId="71">#REF!</definedName>
    <definedName name="flushpanel12acb" localSheetId="67">#REF!</definedName>
    <definedName name="flushpanel12acb" localSheetId="75">#REF!</definedName>
    <definedName name="flushpanel12acb" localSheetId="58">#REF!</definedName>
    <definedName name="flushpanel12acb" localSheetId="63">#REF!</definedName>
    <definedName name="flushpanel12acb" localSheetId="54">#REF!</definedName>
    <definedName name="flushpanel12acb" localSheetId="13">#REF!</definedName>
    <definedName name="flushpanel12acb">#REF!</definedName>
    <definedName name="flushpanel15acb" localSheetId="38">#REF!</definedName>
    <definedName name="flushpanel15acb" localSheetId="37">#REF!</definedName>
    <definedName name="flushpanel15acb" localSheetId="79">#REF!</definedName>
    <definedName name="flushpanel15acb" localSheetId="33">#REF!</definedName>
    <definedName name="flushpanel15acb" localSheetId="32">#REF!</definedName>
    <definedName name="flushpanel15acb" localSheetId="28">#REF!</definedName>
    <definedName name="flushpanel15acb" localSheetId="27">#REF!</definedName>
    <definedName name="flushpanel15acb" localSheetId="50">#REF!</definedName>
    <definedName name="flushpanel15acb" localSheetId="18">#REF!</definedName>
    <definedName name="flushpanel15acb" localSheetId="17">#REF!</definedName>
    <definedName name="flushpanel15acb" localSheetId="59">#REF!</definedName>
    <definedName name="flushpanel15acb" localSheetId="8">#REF!</definedName>
    <definedName name="flushpanel15acb" localSheetId="23">#REF!</definedName>
    <definedName name="flushpanel15acb" localSheetId="22">#REF!</definedName>
    <definedName name="flushpanel15acb" localSheetId="91">#REF!</definedName>
    <definedName name="flushpanel15acb" localSheetId="92">#REF!</definedName>
    <definedName name="flushpanel15acb" localSheetId="89">#REF!</definedName>
    <definedName name="flushpanel15acb" localSheetId="46">#REF!</definedName>
    <definedName name="flushpanel15acb" localSheetId="42">#REF!</definedName>
    <definedName name="flushpanel15acb" localSheetId="41">#REF!</definedName>
    <definedName name="flushpanel15acb" localSheetId="71">#REF!</definedName>
    <definedName name="flushpanel15acb" localSheetId="67">#REF!</definedName>
    <definedName name="flushpanel15acb" localSheetId="75">#REF!</definedName>
    <definedName name="flushpanel15acb" localSheetId="58">#REF!</definedName>
    <definedName name="flushpanel15acb" localSheetId="63">#REF!</definedName>
    <definedName name="flushpanel15acb" localSheetId="54">#REF!</definedName>
    <definedName name="flushpanel15acb" localSheetId="13">#REF!</definedName>
    <definedName name="flushpanel15acb">#REF!</definedName>
    <definedName name="flushpanel24acb" localSheetId="38">#REF!</definedName>
    <definedName name="flushpanel24acb" localSheetId="37">#REF!</definedName>
    <definedName name="flushpanel24acb" localSheetId="79">#REF!</definedName>
    <definedName name="flushpanel24acb" localSheetId="33">#REF!</definedName>
    <definedName name="flushpanel24acb" localSheetId="32">#REF!</definedName>
    <definedName name="flushpanel24acb" localSheetId="28">#REF!</definedName>
    <definedName name="flushpanel24acb" localSheetId="27">#REF!</definedName>
    <definedName name="flushpanel24acb" localSheetId="50">#REF!</definedName>
    <definedName name="flushpanel24acb" localSheetId="18">#REF!</definedName>
    <definedName name="flushpanel24acb" localSheetId="17">#REF!</definedName>
    <definedName name="flushpanel24acb" localSheetId="59">#REF!</definedName>
    <definedName name="flushpanel24acb" localSheetId="8">#REF!</definedName>
    <definedName name="flushpanel24acb" localSheetId="23">#REF!</definedName>
    <definedName name="flushpanel24acb" localSheetId="22">#REF!</definedName>
    <definedName name="flushpanel24acb" localSheetId="91">#REF!</definedName>
    <definedName name="flushpanel24acb" localSheetId="92">#REF!</definedName>
    <definedName name="flushpanel24acb" localSheetId="89">#REF!</definedName>
    <definedName name="flushpanel24acb" localSheetId="46">#REF!</definedName>
    <definedName name="flushpanel24acb" localSheetId="42">#REF!</definedName>
    <definedName name="flushpanel24acb" localSheetId="41">#REF!</definedName>
    <definedName name="flushpanel24acb" localSheetId="71">#REF!</definedName>
    <definedName name="flushpanel24acb" localSheetId="67">#REF!</definedName>
    <definedName name="flushpanel24acb" localSheetId="75">#REF!</definedName>
    <definedName name="flushpanel24acb" localSheetId="58">#REF!</definedName>
    <definedName name="flushpanel24acb" localSheetId="63">#REF!</definedName>
    <definedName name="flushpanel24acb" localSheetId="54">#REF!</definedName>
    <definedName name="flushpanel24acb" localSheetId="13">#REF!</definedName>
    <definedName name="flushpanel24acb">#REF!</definedName>
    <definedName name="flushpanel36acb" localSheetId="38">#REF!</definedName>
    <definedName name="flushpanel36acb" localSheetId="37">#REF!</definedName>
    <definedName name="flushpanel36acb" localSheetId="79">#REF!</definedName>
    <definedName name="flushpanel36acb" localSheetId="33">#REF!</definedName>
    <definedName name="flushpanel36acb" localSheetId="32">#REF!</definedName>
    <definedName name="flushpanel36acb" localSheetId="28">#REF!</definedName>
    <definedName name="flushpanel36acb" localSheetId="27">#REF!</definedName>
    <definedName name="flushpanel36acb" localSheetId="50">#REF!</definedName>
    <definedName name="flushpanel36acb" localSheetId="18">#REF!</definedName>
    <definedName name="flushpanel36acb" localSheetId="17">#REF!</definedName>
    <definedName name="flushpanel36acb" localSheetId="59">#REF!</definedName>
    <definedName name="flushpanel36acb" localSheetId="8">#REF!</definedName>
    <definedName name="flushpanel36acb" localSheetId="23">#REF!</definedName>
    <definedName name="flushpanel36acb" localSheetId="22">#REF!</definedName>
    <definedName name="flushpanel36acb" localSheetId="91">#REF!</definedName>
    <definedName name="flushpanel36acb" localSheetId="92">#REF!</definedName>
    <definedName name="flushpanel36acb" localSheetId="89">#REF!</definedName>
    <definedName name="flushpanel36acb" localSheetId="46">#REF!</definedName>
    <definedName name="flushpanel36acb" localSheetId="42">#REF!</definedName>
    <definedName name="flushpanel36acb" localSheetId="41">#REF!</definedName>
    <definedName name="flushpanel36acb" localSheetId="71">#REF!</definedName>
    <definedName name="flushpanel36acb" localSheetId="67">#REF!</definedName>
    <definedName name="flushpanel36acb" localSheetId="75">#REF!</definedName>
    <definedName name="flushpanel36acb" localSheetId="58">#REF!</definedName>
    <definedName name="flushpanel36acb" localSheetId="63">#REF!</definedName>
    <definedName name="flushpanel36acb" localSheetId="54">#REF!</definedName>
    <definedName name="flushpanel36acb" localSheetId="13">#REF!</definedName>
    <definedName name="flushpanel36acb">#REF!</definedName>
    <definedName name="flushpanel48acb" localSheetId="38">#REF!</definedName>
    <definedName name="flushpanel48acb" localSheetId="37">#REF!</definedName>
    <definedName name="flushpanel48acb" localSheetId="79">#REF!</definedName>
    <definedName name="flushpanel48acb" localSheetId="33">#REF!</definedName>
    <definedName name="flushpanel48acb" localSheetId="32">#REF!</definedName>
    <definedName name="flushpanel48acb" localSheetId="28">#REF!</definedName>
    <definedName name="flushpanel48acb" localSheetId="27">#REF!</definedName>
    <definedName name="flushpanel48acb" localSheetId="50">#REF!</definedName>
    <definedName name="flushpanel48acb" localSheetId="18">#REF!</definedName>
    <definedName name="flushpanel48acb" localSheetId="17">#REF!</definedName>
    <definedName name="flushpanel48acb" localSheetId="59">#REF!</definedName>
    <definedName name="flushpanel48acb" localSheetId="8">#REF!</definedName>
    <definedName name="flushpanel48acb" localSheetId="23">#REF!</definedName>
    <definedName name="flushpanel48acb" localSheetId="22">#REF!</definedName>
    <definedName name="flushpanel48acb" localSheetId="91">#REF!</definedName>
    <definedName name="flushpanel48acb" localSheetId="92">#REF!</definedName>
    <definedName name="flushpanel48acb" localSheetId="89">#REF!</definedName>
    <definedName name="flushpanel48acb" localSheetId="46">#REF!</definedName>
    <definedName name="flushpanel48acb" localSheetId="42">#REF!</definedName>
    <definedName name="flushpanel48acb" localSheetId="41">#REF!</definedName>
    <definedName name="flushpanel48acb" localSheetId="71">#REF!</definedName>
    <definedName name="flushpanel48acb" localSheetId="67">#REF!</definedName>
    <definedName name="flushpanel48acb" localSheetId="75">#REF!</definedName>
    <definedName name="flushpanel48acb" localSheetId="58">#REF!</definedName>
    <definedName name="flushpanel48acb" localSheetId="63">#REF!</definedName>
    <definedName name="flushpanel48acb" localSheetId="54">#REF!</definedName>
    <definedName name="flushpanel48acb" localSheetId="13">#REF!</definedName>
    <definedName name="flushpanel48acb">#REF!</definedName>
    <definedName name="flushpanel4acb" localSheetId="38">#REF!</definedName>
    <definedName name="flushpanel4acb" localSheetId="37">#REF!</definedName>
    <definedName name="flushpanel4acb" localSheetId="79">#REF!</definedName>
    <definedName name="flushpanel4acb" localSheetId="33">#REF!</definedName>
    <definedName name="flushpanel4acb" localSheetId="32">#REF!</definedName>
    <definedName name="flushpanel4acb" localSheetId="28">#REF!</definedName>
    <definedName name="flushpanel4acb" localSheetId="27">#REF!</definedName>
    <definedName name="flushpanel4acb" localSheetId="50">#REF!</definedName>
    <definedName name="flushpanel4acb" localSheetId="18">#REF!</definedName>
    <definedName name="flushpanel4acb" localSheetId="17">#REF!</definedName>
    <definedName name="flushpanel4acb" localSheetId="59">#REF!</definedName>
    <definedName name="flushpanel4acb" localSheetId="8">#REF!</definedName>
    <definedName name="flushpanel4acb" localSheetId="23">#REF!</definedName>
    <definedName name="flushpanel4acb" localSheetId="22">#REF!</definedName>
    <definedName name="flushpanel4acb" localSheetId="91">#REF!</definedName>
    <definedName name="flushpanel4acb" localSheetId="92">#REF!</definedName>
    <definedName name="flushpanel4acb" localSheetId="89">#REF!</definedName>
    <definedName name="flushpanel4acb" localSheetId="46">#REF!</definedName>
    <definedName name="flushpanel4acb" localSheetId="42">#REF!</definedName>
    <definedName name="flushpanel4acb" localSheetId="41">#REF!</definedName>
    <definedName name="flushpanel4acb" localSheetId="71">#REF!</definedName>
    <definedName name="flushpanel4acb" localSheetId="67">#REF!</definedName>
    <definedName name="flushpanel4acb" localSheetId="75">#REF!</definedName>
    <definedName name="flushpanel4acb" localSheetId="58">#REF!</definedName>
    <definedName name="flushpanel4acb" localSheetId="63">#REF!</definedName>
    <definedName name="flushpanel4acb" localSheetId="54">#REF!</definedName>
    <definedName name="flushpanel4acb" localSheetId="13">#REF!</definedName>
    <definedName name="flushpanel4acb">#REF!</definedName>
    <definedName name="flushpanel6acb" localSheetId="38">#REF!</definedName>
    <definedName name="flushpanel6acb" localSheetId="37">#REF!</definedName>
    <definedName name="flushpanel6acb" localSheetId="79">#REF!</definedName>
    <definedName name="flushpanel6acb" localSheetId="33">#REF!</definedName>
    <definedName name="flushpanel6acb" localSheetId="32">#REF!</definedName>
    <definedName name="flushpanel6acb" localSheetId="28">#REF!</definedName>
    <definedName name="flushpanel6acb" localSheetId="27">#REF!</definedName>
    <definedName name="flushpanel6acb" localSheetId="50">#REF!</definedName>
    <definedName name="flushpanel6acb" localSheetId="18">#REF!</definedName>
    <definedName name="flushpanel6acb" localSheetId="17">#REF!</definedName>
    <definedName name="flushpanel6acb" localSheetId="59">#REF!</definedName>
    <definedName name="flushpanel6acb" localSheetId="8">#REF!</definedName>
    <definedName name="flushpanel6acb" localSheetId="23">#REF!</definedName>
    <definedName name="flushpanel6acb" localSheetId="22">#REF!</definedName>
    <definedName name="flushpanel6acb" localSheetId="91">#REF!</definedName>
    <definedName name="flushpanel6acb" localSheetId="92">#REF!</definedName>
    <definedName name="flushpanel6acb" localSheetId="89">#REF!</definedName>
    <definedName name="flushpanel6acb" localSheetId="46">#REF!</definedName>
    <definedName name="flushpanel6acb" localSheetId="42">#REF!</definedName>
    <definedName name="flushpanel6acb" localSheetId="41">#REF!</definedName>
    <definedName name="flushpanel6acb" localSheetId="71">#REF!</definedName>
    <definedName name="flushpanel6acb" localSheetId="67">#REF!</definedName>
    <definedName name="flushpanel6acb" localSheetId="75">#REF!</definedName>
    <definedName name="flushpanel6acb" localSheetId="58">#REF!</definedName>
    <definedName name="flushpanel6acb" localSheetId="63">#REF!</definedName>
    <definedName name="flushpanel6acb" localSheetId="54">#REF!</definedName>
    <definedName name="flushpanel6acb" localSheetId="13">#REF!</definedName>
    <definedName name="flushpanel6acb">#REF!</definedName>
    <definedName name="flushpanel8acb" localSheetId="38">#REF!</definedName>
    <definedName name="flushpanel8acb" localSheetId="37">#REF!</definedName>
    <definedName name="flushpanel8acb" localSheetId="79">#REF!</definedName>
    <definedName name="flushpanel8acb" localSheetId="33">#REF!</definedName>
    <definedName name="flushpanel8acb" localSheetId="32">#REF!</definedName>
    <definedName name="flushpanel8acb" localSheetId="28">#REF!</definedName>
    <definedName name="flushpanel8acb" localSheetId="27">#REF!</definedName>
    <definedName name="flushpanel8acb" localSheetId="50">#REF!</definedName>
    <definedName name="flushpanel8acb" localSheetId="18">#REF!</definedName>
    <definedName name="flushpanel8acb" localSheetId="17">#REF!</definedName>
    <definedName name="flushpanel8acb" localSheetId="59">#REF!</definedName>
    <definedName name="flushpanel8acb" localSheetId="8">#REF!</definedName>
    <definedName name="flushpanel8acb" localSheetId="23">#REF!</definedName>
    <definedName name="flushpanel8acb" localSheetId="22">#REF!</definedName>
    <definedName name="flushpanel8acb" localSheetId="91">#REF!</definedName>
    <definedName name="flushpanel8acb" localSheetId="92">#REF!</definedName>
    <definedName name="flushpanel8acb" localSheetId="89">#REF!</definedName>
    <definedName name="flushpanel8acb" localSheetId="46">#REF!</definedName>
    <definedName name="flushpanel8acb" localSheetId="42">#REF!</definedName>
    <definedName name="flushpanel8acb" localSheetId="41">#REF!</definedName>
    <definedName name="flushpanel8acb" localSheetId="71">#REF!</definedName>
    <definedName name="flushpanel8acb" localSheetId="67">#REF!</definedName>
    <definedName name="flushpanel8acb" localSheetId="75">#REF!</definedName>
    <definedName name="flushpanel8acb" localSheetId="58">#REF!</definedName>
    <definedName name="flushpanel8acb" localSheetId="63">#REF!</definedName>
    <definedName name="flushpanel8acb" localSheetId="54">#REF!</definedName>
    <definedName name="flushpanel8acb" localSheetId="13">#REF!</definedName>
    <definedName name="flushpanel8acb">#REF!</definedName>
    <definedName name="formw" localSheetId="38">#REF!</definedName>
    <definedName name="formw" localSheetId="37">#REF!</definedName>
    <definedName name="formw" localSheetId="79">#REF!</definedName>
    <definedName name="formw" localSheetId="33">#REF!</definedName>
    <definedName name="formw" localSheetId="32">#REF!</definedName>
    <definedName name="formw" localSheetId="28">#REF!</definedName>
    <definedName name="formw" localSheetId="27">#REF!</definedName>
    <definedName name="formw" localSheetId="50">#REF!</definedName>
    <definedName name="formw" localSheetId="18">#REF!</definedName>
    <definedName name="formw" localSheetId="17">#REF!</definedName>
    <definedName name="formw" localSheetId="59">#REF!</definedName>
    <definedName name="formw" localSheetId="8">#REF!</definedName>
    <definedName name="formw" localSheetId="23">#REF!</definedName>
    <definedName name="formw" localSheetId="22">#REF!</definedName>
    <definedName name="formw" localSheetId="91">#REF!</definedName>
    <definedName name="formw" localSheetId="92">#REF!</definedName>
    <definedName name="formw" localSheetId="89">#REF!</definedName>
    <definedName name="formw" localSheetId="46">#REF!</definedName>
    <definedName name="formw" localSheetId="42">#REF!</definedName>
    <definedName name="formw" localSheetId="41">#REF!</definedName>
    <definedName name="formw" localSheetId="71">#REF!</definedName>
    <definedName name="formw" localSheetId="67">#REF!</definedName>
    <definedName name="formw" localSheetId="75">#REF!</definedName>
    <definedName name="formw" localSheetId="58">#REF!</definedName>
    <definedName name="formw" localSheetId="63">#REF!</definedName>
    <definedName name="formw" localSheetId="54">#REF!</definedName>
    <definedName name="formw" localSheetId="13">#REF!</definedName>
    <definedName name="formw">#REF!</definedName>
    <definedName name="ftt" localSheetId="38">#REF!</definedName>
    <definedName name="ftt" localSheetId="37">#REF!</definedName>
    <definedName name="ftt" localSheetId="79">#REF!</definedName>
    <definedName name="ftt" localSheetId="33">#REF!</definedName>
    <definedName name="ftt" localSheetId="32">#REF!</definedName>
    <definedName name="ftt" localSheetId="28">#REF!</definedName>
    <definedName name="ftt" localSheetId="27">#REF!</definedName>
    <definedName name="ftt" localSheetId="50">#REF!</definedName>
    <definedName name="ftt" localSheetId="18">#REF!</definedName>
    <definedName name="ftt" localSheetId="17">#REF!</definedName>
    <definedName name="ftt" localSheetId="59">#REF!</definedName>
    <definedName name="ftt" localSheetId="8">#REF!</definedName>
    <definedName name="ftt" localSheetId="23">#REF!</definedName>
    <definedName name="ftt" localSheetId="22">#REF!</definedName>
    <definedName name="ftt" localSheetId="91">#REF!</definedName>
    <definedName name="ftt" localSheetId="92">#REF!</definedName>
    <definedName name="ftt" localSheetId="89">#REF!</definedName>
    <definedName name="ftt" localSheetId="46">#REF!</definedName>
    <definedName name="ftt" localSheetId="42">#REF!</definedName>
    <definedName name="ftt" localSheetId="41">#REF!</definedName>
    <definedName name="ftt" localSheetId="71">#REF!</definedName>
    <definedName name="ftt" localSheetId="67">#REF!</definedName>
    <definedName name="ftt" localSheetId="75">#REF!</definedName>
    <definedName name="ftt" localSheetId="58">#REF!</definedName>
    <definedName name="ftt" localSheetId="63">#REF!</definedName>
    <definedName name="ftt" localSheetId="54">#REF!</definedName>
    <definedName name="ftt" localSheetId="13">#REF!</definedName>
    <definedName name="ftt">#REF!</definedName>
    <definedName name="fusedswitch125a3p" localSheetId="38">#REF!</definedName>
    <definedName name="fusedswitch125a3p" localSheetId="37">#REF!</definedName>
    <definedName name="fusedswitch125a3p" localSheetId="79">#REF!</definedName>
    <definedName name="fusedswitch125a3p" localSheetId="33">#REF!</definedName>
    <definedName name="fusedswitch125a3p" localSheetId="32">#REF!</definedName>
    <definedName name="fusedswitch125a3p" localSheetId="28">#REF!</definedName>
    <definedName name="fusedswitch125a3p" localSheetId="27">#REF!</definedName>
    <definedName name="fusedswitch125a3p" localSheetId="50">#REF!</definedName>
    <definedName name="fusedswitch125a3p" localSheetId="18">#REF!</definedName>
    <definedName name="fusedswitch125a3p" localSheetId="17">#REF!</definedName>
    <definedName name="fusedswitch125a3p" localSheetId="59">#REF!</definedName>
    <definedName name="fusedswitch125a3p" localSheetId="8">#REF!</definedName>
    <definedName name="fusedswitch125a3p" localSheetId="23">#REF!</definedName>
    <definedName name="fusedswitch125a3p" localSheetId="22">#REF!</definedName>
    <definedName name="fusedswitch125a3p" localSheetId="91">#REF!</definedName>
    <definedName name="fusedswitch125a3p" localSheetId="92">#REF!</definedName>
    <definedName name="fusedswitch125a3p" localSheetId="89">#REF!</definedName>
    <definedName name="fusedswitch125a3p" localSheetId="46">#REF!</definedName>
    <definedName name="fusedswitch125a3p" localSheetId="42">#REF!</definedName>
    <definedName name="fusedswitch125a3p" localSheetId="41">#REF!</definedName>
    <definedName name="fusedswitch125a3p" localSheetId="71">#REF!</definedName>
    <definedName name="fusedswitch125a3p" localSheetId="67">#REF!</definedName>
    <definedName name="fusedswitch125a3p" localSheetId="75">#REF!</definedName>
    <definedName name="fusedswitch125a3p" localSheetId="58">#REF!</definedName>
    <definedName name="fusedswitch125a3p" localSheetId="63">#REF!</definedName>
    <definedName name="fusedswitch125a3p" localSheetId="54">#REF!</definedName>
    <definedName name="fusedswitch125a3p" localSheetId="13">#REF!</definedName>
    <definedName name="fusedswitch125a3p">#REF!</definedName>
    <definedName name="fusedswitch250a3p" localSheetId="38">#REF!</definedName>
    <definedName name="fusedswitch250a3p" localSheetId="37">#REF!</definedName>
    <definedName name="fusedswitch250a3p" localSheetId="79">#REF!</definedName>
    <definedName name="fusedswitch250a3p" localSheetId="33">#REF!</definedName>
    <definedName name="fusedswitch250a3p" localSheetId="32">#REF!</definedName>
    <definedName name="fusedswitch250a3p" localSheetId="28">#REF!</definedName>
    <definedName name="fusedswitch250a3p" localSheetId="27">#REF!</definedName>
    <definedName name="fusedswitch250a3p" localSheetId="50">#REF!</definedName>
    <definedName name="fusedswitch250a3p" localSheetId="18">#REF!</definedName>
    <definedName name="fusedswitch250a3p" localSheetId="17">#REF!</definedName>
    <definedName name="fusedswitch250a3p" localSheetId="59">#REF!</definedName>
    <definedName name="fusedswitch250a3p" localSheetId="8">#REF!</definedName>
    <definedName name="fusedswitch250a3p" localSheetId="23">#REF!</definedName>
    <definedName name="fusedswitch250a3p" localSheetId="22">#REF!</definedName>
    <definedName name="fusedswitch250a3p" localSheetId="91">#REF!</definedName>
    <definedName name="fusedswitch250a3p" localSheetId="92">#REF!</definedName>
    <definedName name="fusedswitch250a3p" localSheetId="89">#REF!</definedName>
    <definedName name="fusedswitch250a3p" localSheetId="46">#REF!</definedName>
    <definedName name="fusedswitch250a3p" localSheetId="42">#REF!</definedName>
    <definedName name="fusedswitch250a3p" localSheetId="41">#REF!</definedName>
    <definedName name="fusedswitch250a3p" localSheetId="71">#REF!</definedName>
    <definedName name="fusedswitch250a3p" localSheetId="67">#REF!</definedName>
    <definedName name="fusedswitch250a3p" localSheetId="75">#REF!</definedName>
    <definedName name="fusedswitch250a3p" localSheetId="58">#REF!</definedName>
    <definedName name="fusedswitch250a3p" localSheetId="63">#REF!</definedName>
    <definedName name="fusedswitch250a3p" localSheetId="54">#REF!</definedName>
    <definedName name="fusedswitch250a3p" localSheetId="13">#REF!</definedName>
    <definedName name="fusedswitch250a3p">#REF!</definedName>
    <definedName name="fusedswitch4003p" localSheetId="38">#REF!</definedName>
    <definedName name="fusedswitch4003p" localSheetId="37">#REF!</definedName>
    <definedName name="fusedswitch4003p" localSheetId="79">#REF!</definedName>
    <definedName name="fusedswitch4003p" localSheetId="33">#REF!</definedName>
    <definedName name="fusedswitch4003p" localSheetId="32">#REF!</definedName>
    <definedName name="fusedswitch4003p" localSheetId="28">#REF!</definedName>
    <definedName name="fusedswitch4003p" localSheetId="27">#REF!</definedName>
    <definedName name="fusedswitch4003p" localSheetId="50">#REF!</definedName>
    <definedName name="fusedswitch4003p" localSheetId="18">#REF!</definedName>
    <definedName name="fusedswitch4003p" localSheetId="17">#REF!</definedName>
    <definedName name="fusedswitch4003p" localSheetId="59">#REF!</definedName>
    <definedName name="fusedswitch4003p" localSheetId="8">#REF!</definedName>
    <definedName name="fusedswitch4003p" localSheetId="23">#REF!</definedName>
    <definedName name="fusedswitch4003p" localSheetId="22">#REF!</definedName>
    <definedName name="fusedswitch4003p" localSheetId="91">#REF!</definedName>
    <definedName name="fusedswitch4003p" localSheetId="92">#REF!</definedName>
    <definedName name="fusedswitch4003p" localSheetId="89">#REF!</definedName>
    <definedName name="fusedswitch4003p" localSheetId="46">#REF!</definedName>
    <definedName name="fusedswitch4003p" localSheetId="42">#REF!</definedName>
    <definedName name="fusedswitch4003p" localSheetId="41">#REF!</definedName>
    <definedName name="fusedswitch4003p" localSheetId="71">#REF!</definedName>
    <definedName name="fusedswitch4003p" localSheetId="67">#REF!</definedName>
    <definedName name="fusedswitch4003p" localSheetId="75">#REF!</definedName>
    <definedName name="fusedswitch4003p" localSheetId="58">#REF!</definedName>
    <definedName name="fusedswitch4003p" localSheetId="63">#REF!</definedName>
    <definedName name="fusedswitch4003p" localSheetId="54">#REF!</definedName>
    <definedName name="fusedswitch4003p" localSheetId="13">#REF!</definedName>
    <definedName name="fusedswitch4003p">#REF!</definedName>
    <definedName name="fusedswitch630a3p" localSheetId="38">#REF!</definedName>
    <definedName name="fusedswitch630a3p" localSheetId="37">#REF!</definedName>
    <definedName name="fusedswitch630a3p" localSheetId="79">#REF!</definedName>
    <definedName name="fusedswitch630a3p" localSheetId="33">#REF!</definedName>
    <definedName name="fusedswitch630a3p" localSheetId="32">#REF!</definedName>
    <definedName name="fusedswitch630a3p" localSheetId="28">#REF!</definedName>
    <definedName name="fusedswitch630a3p" localSheetId="27">#REF!</definedName>
    <definedName name="fusedswitch630a3p" localSheetId="50">#REF!</definedName>
    <definedName name="fusedswitch630a3p" localSheetId="18">#REF!</definedName>
    <definedName name="fusedswitch630a3p" localSheetId="17">#REF!</definedName>
    <definedName name="fusedswitch630a3p" localSheetId="59">#REF!</definedName>
    <definedName name="fusedswitch630a3p" localSheetId="8">#REF!</definedName>
    <definedName name="fusedswitch630a3p" localSheetId="23">#REF!</definedName>
    <definedName name="fusedswitch630a3p" localSheetId="22">#REF!</definedName>
    <definedName name="fusedswitch630a3p" localSheetId="91">#REF!</definedName>
    <definedName name="fusedswitch630a3p" localSheetId="92">#REF!</definedName>
    <definedName name="fusedswitch630a3p" localSheetId="89">#REF!</definedName>
    <definedName name="fusedswitch630a3p" localSheetId="46">#REF!</definedName>
    <definedName name="fusedswitch630a3p" localSheetId="42">#REF!</definedName>
    <definedName name="fusedswitch630a3p" localSheetId="41">#REF!</definedName>
    <definedName name="fusedswitch630a3p" localSheetId="71">#REF!</definedName>
    <definedName name="fusedswitch630a3p" localSheetId="67">#REF!</definedName>
    <definedName name="fusedswitch630a3p" localSheetId="75">#REF!</definedName>
    <definedName name="fusedswitch630a3p" localSheetId="58">#REF!</definedName>
    <definedName name="fusedswitch630a3p" localSheetId="63">#REF!</definedName>
    <definedName name="fusedswitch630a3p" localSheetId="54">#REF!</definedName>
    <definedName name="fusedswitch630a3p" localSheetId="13">#REF!</definedName>
    <definedName name="fusedswitch630a3p">#REF!</definedName>
    <definedName name="fusedswitch63a3p" localSheetId="38">#REF!</definedName>
    <definedName name="fusedswitch63a3p" localSheetId="37">#REF!</definedName>
    <definedName name="fusedswitch63a3p" localSheetId="79">#REF!</definedName>
    <definedName name="fusedswitch63a3p" localSheetId="33">#REF!</definedName>
    <definedName name="fusedswitch63a3p" localSheetId="32">#REF!</definedName>
    <definedName name="fusedswitch63a3p" localSheetId="28">#REF!</definedName>
    <definedName name="fusedswitch63a3p" localSheetId="27">#REF!</definedName>
    <definedName name="fusedswitch63a3p" localSheetId="50">#REF!</definedName>
    <definedName name="fusedswitch63a3p" localSheetId="18">#REF!</definedName>
    <definedName name="fusedswitch63a3p" localSheetId="17">#REF!</definedName>
    <definedName name="fusedswitch63a3p" localSheetId="59">#REF!</definedName>
    <definedName name="fusedswitch63a3p" localSheetId="8">#REF!</definedName>
    <definedName name="fusedswitch63a3p" localSheetId="23">#REF!</definedName>
    <definedName name="fusedswitch63a3p" localSheetId="22">#REF!</definedName>
    <definedName name="fusedswitch63a3p" localSheetId="91">#REF!</definedName>
    <definedName name="fusedswitch63a3p" localSheetId="92">#REF!</definedName>
    <definedName name="fusedswitch63a3p" localSheetId="89">#REF!</definedName>
    <definedName name="fusedswitch63a3p" localSheetId="46">#REF!</definedName>
    <definedName name="fusedswitch63a3p" localSheetId="42">#REF!</definedName>
    <definedName name="fusedswitch63a3p" localSheetId="41">#REF!</definedName>
    <definedName name="fusedswitch63a3p" localSheetId="71">#REF!</definedName>
    <definedName name="fusedswitch63a3p" localSheetId="67">#REF!</definedName>
    <definedName name="fusedswitch63a3p" localSheetId="75">#REF!</definedName>
    <definedName name="fusedswitch63a3p" localSheetId="58">#REF!</definedName>
    <definedName name="fusedswitch63a3p" localSheetId="63">#REF!</definedName>
    <definedName name="fusedswitch63a3p" localSheetId="54">#REF!</definedName>
    <definedName name="fusedswitch63a3p" localSheetId="13">#REF!</definedName>
    <definedName name="fusedswitch63a3p">#REF!</definedName>
    <definedName name="Gat_valve_dia.15mm" localSheetId="38">'[1]Break Down  '!#REF!</definedName>
    <definedName name="Gat_valve_dia.15mm" localSheetId="34">'[2]Break Down  '!#REF!</definedName>
    <definedName name="Gat_valve_dia.15mm" localSheetId="37">'[2]Break Down  '!#REF!</definedName>
    <definedName name="Gat_valve_dia.15mm" localSheetId="79">'[2]Break Down  '!#REF!</definedName>
    <definedName name="Gat_valve_dia.15mm" localSheetId="33">'[1]Break Down  '!#REF!</definedName>
    <definedName name="Gat_valve_dia.15mm" localSheetId="29">'[2]Break Down  '!#REF!</definedName>
    <definedName name="Gat_valve_dia.15mm" localSheetId="32">'[2]Break Down  '!#REF!</definedName>
    <definedName name="Gat_valve_dia.15mm" localSheetId="28">'[1]Break Down  '!#REF!</definedName>
    <definedName name="Gat_valve_dia.15mm" localSheetId="24">'[2]Break Down  '!#REF!</definedName>
    <definedName name="Gat_valve_dia.15mm" localSheetId="27">'[2]Break Down  '!#REF!</definedName>
    <definedName name="Gat_valve_dia.15mm" localSheetId="50">'[2]Break Down  '!#REF!</definedName>
    <definedName name="Gat_valve_dia.15mm" localSheetId="18">'[1]Break Down  '!#REF!</definedName>
    <definedName name="Gat_valve_dia.15mm" localSheetId="17">'[2]Break Down  '!#REF!</definedName>
    <definedName name="Gat_valve_dia.15mm" localSheetId="59">'[1]Break Down  '!#REF!</definedName>
    <definedName name="Gat_valve_dia.15mm" localSheetId="8">'[1]Break Down  '!#REF!</definedName>
    <definedName name="Gat_valve_dia.15mm" localSheetId="23">'[1]Break Down  '!#REF!</definedName>
    <definedName name="Gat_valve_dia.15mm" localSheetId="19">'[2]Break Down  '!#REF!</definedName>
    <definedName name="Gat_valve_dia.15mm" localSheetId="22">'[2]Break Down  '!#REF!</definedName>
    <definedName name="Gat_valve_dia.15mm" localSheetId="80">'[2]Break Down  '!#REF!</definedName>
    <definedName name="Gat_valve_dia.15mm" localSheetId="83">'[2]Break Down  '!#REF!</definedName>
    <definedName name="Gat_valve_dia.15mm" localSheetId="91">'[2]Break Down  '!#REF!</definedName>
    <definedName name="Gat_valve_dia.15mm" localSheetId="92">'[2]Break Down  '!#REF!</definedName>
    <definedName name="Gat_valve_dia.15mm" localSheetId="89">'[2]Break Down  '!#REF!</definedName>
    <definedName name="Gat_valve_dia.15mm" localSheetId="46">'[2]Break Down  '!#REF!</definedName>
    <definedName name="Gat_valve_dia.15mm" localSheetId="42">'[1]Break Down  '!#REF!</definedName>
    <definedName name="Gat_valve_dia.15mm" localSheetId="41">'[2]Break Down  '!#REF!</definedName>
    <definedName name="Gat_valve_dia.15mm" localSheetId="60">'[2]Break Down  '!#REF!</definedName>
    <definedName name="Gat_valve_dia.15mm" localSheetId="71">'[2]Break Down  '!#REF!</definedName>
    <definedName name="Gat_valve_dia.15mm" localSheetId="67">'[2]Break Down  '!#REF!</definedName>
    <definedName name="Gat_valve_dia.15mm" localSheetId="75">'[2]Break Down  '!#REF!</definedName>
    <definedName name="Gat_valve_dia.15mm" localSheetId="58">'[2]Break Down  '!#REF!</definedName>
    <definedName name="Gat_valve_dia.15mm" localSheetId="63">'[2]Break Down  '!#REF!</definedName>
    <definedName name="Gat_valve_dia.15mm" localSheetId="54">'[2]Break Down  '!#REF!</definedName>
    <definedName name="Gat_valve_dia.15mm" localSheetId="13">'[2]Break Down  '!#REF!</definedName>
    <definedName name="Gat_valve_dia.15mm">'[2]Break Down  '!#REF!</definedName>
    <definedName name="Gate_valve_dia.20mm" localSheetId="38">'[1]Break Down  '!#REF!</definedName>
    <definedName name="Gate_valve_dia.20mm" localSheetId="34">'[2]Break Down  '!#REF!</definedName>
    <definedName name="Gate_valve_dia.20mm" localSheetId="37">'[2]Break Down  '!#REF!</definedName>
    <definedName name="Gate_valve_dia.20mm" localSheetId="79">'[2]Break Down  '!#REF!</definedName>
    <definedName name="Gate_valve_dia.20mm" localSheetId="33">'[1]Break Down  '!#REF!</definedName>
    <definedName name="Gate_valve_dia.20mm" localSheetId="29">'[2]Break Down  '!#REF!</definedName>
    <definedName name="Gate_valve_dia.20mm" localSheetId="32">'[2]Break Down  '!#REF!</definedName>
    <definedName name="Gate_valve_dia.20mm" localSheetId="28">'[1]Break Down  '!#REF!</definedName>
    <definedName name="Gate_valve_dia.20mm" localSheetId="24">'[2]Break Down  '!#REF!</definedName>
    <definedName name="Gate_valve_dia.20mm" localSheetId="27">'[2]Break Down  '!#REF!</definedName>
    <definedName name="Gate_valve_dia.20mm" localSheetId="50">'[2]Break Down  '!#REF!</definedName>
    <definedName name="Gate_valve_dia.20mm" localSheetId="18">'[1]Break Down  '!#REF!</definedName>
    <definedName name="Gate_valve_dia.20mm" localSheetId="17">'[2]Break Down  '!#REF!</definedName>
    <definedName name="Gate_valve_dia.20mm" localSheetId="59">'[1]Break Down  '!#REF!</definedName>
    <definedName name="Gate_valve_dia.20mm" localSheetId="8">'[1]Break Down  '!#REF!</definedName>
    <definedName name="Gate_valve_dia.20mm" localSheetId="23">'[1]Break Down  '!#REF!</definedName>
    <definedName name="Gate_valve_dia.20mm" localSheetId="19">'[2]Break Down  '!#REF!</definedName>
    <definedName name="Gate_valve_dia.20mm" localSheetId="22">'[2]Break Down  '!#REF!</definedName>
    <definedName name="Gate_valve_dia.20mm" localSheetId="80">'[2]Break Down  '!#REF!</definedName>
    <definedName name="Gate_valve_dia.20mm" localSheetId="83">'[2]Break Down  '!#REF!</definedName>
    <definedName name="Gate_valve_dia.20mm" localSheetId="91">'[2]Break Down  '!#REF!</definedName>
    <definedName name="Gate_valve_dia.20mm" localSheetId="92">'[2]Break Down  '!#REF!</definedName>
    <definedName name="Gate_valve_dia.20mm" localSheetId="89">'[2]Break Down  '!#REF!</definedName>
    <definedName name="Gate_valve_dia.20mm" localSheetId="46">'[2]Break Down  '!#REF!</definedName>
    <definedName name="Gate_valve_dia.20mm" localSheetId="42">'[1]Break Down  '!#REF!</definedName>
    <definedName name="Gate_valve_dia.20mm" localSheetId="41">'[2]Break Down  '!#REF!</definedName>
    <definedName name="Gate_valve_dia.20mm" localSheetId="60">'[2]Break Down  '!#REF!</definedName>
    <definedName name="Gate_valve_dia.20mm" localSheetId="71">'[2]Break Down  '!#REF!</definedName>
    <definedName name="Gate_valve_dia.20mm" localSheetId="67">'[2]Break Down  '!#REF!</definedName>
    <definedName name="Gate_valve_dia.20mm" localSheetId="75">'[2]Break Down  '!#REF!</definedName>
    <definedName name="Gate_valve_dia.20mm" localSheetId="58">'[2]Break Down  '!#REF!</definedName>
    <definedName name="Gate_valve_dia.20mm" localSheetId="63">'[2]Break Down  '!#REF!</definedName>
    <definedName name="Gate_valve_dia.20mm" localSheetId="54">'[2]Break Down  '!#REF!</definedName>
    <definedName name="Gate_valve_dia.20mm" localSheetId="13">'[2]Break Down  '!#REF!</definedName>
    <definedName name="Gate_valve_dia.20mm">'[2]Break Down  '!#REF!</definedName>
    <definedName name="GINSHO" localSheetId="38">#REF!</definedName>
    <definedName name="GINSHO" localSheetId="37">#REF!</definedName>
    <definedName name="GINSHO" localSheetId="79">#REF!</definedName>
    <definedName name="GINSHO" localSheetId="33">#REF!</definedName>
    <definedName name="GINSHO" localSheetId="32">#REF!</definedName>
    <definedName name="GINSHO" localSheetId="28">#REF!</definedName>
    <definedName name="GINSHO" localSheetId="27">#REF!</definedName>
    <definedName name="GINSHO" localSheetId="50">#REF!</definedName>
    <definedName name="GINSHO" localSheetId="18">#REF!</definedName>
    <definedName name="GINSHO" localSheetId="17">#REF!</definedName>
    <definedName name="GINSHO" localSheetId="59">#REF!</definedName>
    <definedName name="GINSHO" localSheetId="8">#REF!</definedName>
    <definedName name="GINSHO" localSheetId="23">#REF!</definedName>
    <definedName name="GINSHO" localSheetId="22">#REF!</definedName>
    <definedName name="GINSHO" localSheetId="91">#REF!</definedName>
    <definedName name="GINSHO" localSheetId="92">#REF!</definedName>
    <definedName name="GINSHO" localSheetId="89">#REF!</definedName>
    <definedName name="GINSHO" localSheetId="46">#REF!</definedName>
    <definedName name="GINSHO" localSheetId="42">#REF!</definedName>
    <definedName name="GINSHO" localSheetId="41">#REF!</definedName>
    <definedName name="GINSHO" localSheetId="71">#REF!</definedName>
    <definedName name="GINSHO" localSheetId="67">#REF!</definedName>
    <definedName name="GINSHO" localSheetId="75">#REF!</definedName>
    <definedName name="GINSHO" localSheetId="58">#REF!</definedName>
    <definedName name="GINSHO" localSheetId="63">#REF!</definedName>
    <definedName name="GINSHO" localSheetId="54">#REF!</definedName>
    <definedName name="GINSHO" localSheetId="13">#REF!</definedName>
    <definedName name="GINSHO">#REF!</definedName>
    <definedName name="gip0.5" localSheetId="38">#REF!</definedName>
    <definedName name="gip0.5" localSheetId="37">#REF!</definedName>
    <definedName name="gip0.5" localSheetId="79">#REF!</definedName>
    <definedName name="gip0.5" localSheetId="33">#REF!</definedName>
    <definedName name="gip0.5" localSheetId="32">#REF!</definedName>
    <definedName name="gip0.5" localSheetId="28">#REF!</definedName>
    <definedName name="gip0.5" localSheetId="27">#REF!</definedName>
    <definedName name="gip0.5" localSheetId="50">#REF!</definedName>
    <definedName name="gip0.5" localSheetId="18">#REF!</definedName>
    <definedName name="gip0.5" localSheetId="17">#REF!</definedName>
    <definedName name="gip0.5" localSheetId="59">#REF!</definedName>
    <definedName name="gip0.5" localSheetId="8">#REF!</definedName>
    <definedName name="gip0.5" localSheetId="23">#REF!</definedName>
    <definedName name="gip0.5" localSheetId="22">#REF!</definedName>
    <definedName name="gip0.5" localSheetId="91">#REF!</definedName>
    <definedName name="gip0.5" localSheetId="92">#REF!</definedName>
    <definedName name="gip0.5" localSheetId="89">#REF!</definedName>
    <definedName name="gip0.5" localSheetId="46">#REF!</definedName>
    <definedName name="gip0.5" localSheetId="42">#REF!</definedName>
    <definedName name="gip0.5" localSheetId="41">#REF!</definedName>
    <definedName name="gip0.5" localSheetId="71">#REF!</definedName>
    <definedName name="gip0.5" localSheetId="67">#REF!</definedName>
    <definedName name="gip0.5" localSheetId="75">#REF!</definedName>
    <definedName name="gip0.5" localSheetId="58">#REF!</definedName>
    <definedName name="gip0.5" localSheetId="63">#REF!</definedName>
    <definedName name="gip0.5" localSheetId="54">#REF!</definedName>
    <definedName name="gip0.5" localSheetId="13">#REF!</definedName>
    <definedName name="gip0.5">#REF!</definedName>
    <definedName name="gip0.75" localSheetId="38">#REF!</definedName>
    <definedName name="gip0.75" localSheetId="37">#REF!</definedName>
    <definedName name="gip0.75" localSheetId="79">#REF!</definedName>
    <definedName name="gip0.75" localSheetId="33">#REF!</definedName>
    <definedName name="gip0.75" localSheetId="32">#REF!</definedName>
    <definedName name="gip0.75" localSheetId="28">#REF!</definedName>
    <definedName name="gip0.75" localSheetId="27">#REF!</definedName>
    <definedName name="gip0.75" localSheetId="50">#REF!</definedName>
    <definedName name="gip0.75" localSheetId="18">#REF!</definedName>
    <definedName name="gip0.75" localSheetId="17">#REF!</definedName>
    <definedName name="gip0.75" localSheetId="59">#REF!</definedName>
    <definedName name="gip0.75" localSheetId="8">#REF!</definedName>
    <definedName name="gip0.75" localSheetId="23">#REF!</definedName>
    <definedName name="gip0.75" localSheetId="22">#REF!</definedName>
    <definedName name="gip0.75" localSheetId="91">#REF!</definedName>
    <definedName name="gip0.75" localSheetId="92">#REF!</definedName>
    <definedName name="gip0.75" localSheetId="89">#REF!</definedName>
    <definedName name="gip0.75" localSheetId="46">#REF!</definedName>
    <definedName name="gip0.75" localSheetId="42">#REF!</definedName>
    <definedName name="gip0.75" localSheetId="41">#REF!</definedName>
    <definedName name="gip0.75" localSheetId="71">#REF!</definedName>
    <definedName name="gip0.75" localSheetId="67">#REF!</definedName>
    <definedName name="gip0.75" localSheetId="75">#REF!</definedName>
    <definedName name="gip0.75" localSheetId="58">#REF!</definedName>
    <definedName name="gip0.75" localSheetId="63">#REF!</definedName>
    <definedName name="gip0.75" localSheetId="54">#REF!</definedName>
    <definedName name="gip0.75" localSheetId="13">#REF!</definedName>
    <definedName name="gip0.75">#REF!</definedName>
    <definedName name="glaz" localSheetId="38">#REF!</definedName>
    <definedName name="glaz" localSheetId="37">#REF!</definedName>
    <definedName name="glaz" localSheetId="79">#REF!</definedName>
    <definedName name="glaz" localSheetId="33">#REF!</definedName>
    <definedName name="glaz" localSheetId="32">#REF!</definedName>
    <definedName name="glaz" localSheetId="28">#REF!</definedName>
    <definedName name="glaz" localSheetId="27">#REF!</definedName>
    <definedName name="glaz" localSheetId="50">#REF!</definedName>
    <definedName name="glaz" localSheetId="18">#REF!</definedName>
    <definedName name="glaz" localSheetId="17">#REF!</definedName>
    <definedName name="glaz" localSheetId="59">#REF!</definedName>
    <definedName name="glaz" localSheetId="8">#REF!</definedName>
    <definedName name="glaz" localSheetId="23">#REF!</definedName>
    <definedName name="glaz" localSheetId="22">#REF!</definedName>
    <definedName name="glaz" localSheetId="91">#REF!</definedName>
    <definedName name="glaz" localSheetId="92">#REF!</definedName>
    <definedName name="glaz" localSheetId="89">#REF!</definedName>
    <definedName name="glaz" localSheetId="46">#REF!</definedName>
    <definedName name="glaz" localSheetId="42">#REF!</definedName>
    <definedName name="glaz" localSheetId="41">#REF!</definedName>
    <definedName name="glaz" localSheetId="71">#REF!</definedName>
    <definedName name="glaz" localSheetId="67">#REF!</definedName>
    <definedName name="glaz" localSheetId="75">#REF!</definedName>
    <definedName name="glaz" localSheetId="58">#REF!</definedName>
    <definedName name="glaz" localSheetId="63">#REF!</definedName>
    <definedName name="glaz" localSheetId="54">#REF!</definedName>
    <definedName name="glaz" localSheetId="13">#REF!</definedName>
    <definedName name="glaz">#REF!</definedName>
    <definedName name="gslabc20" localSheetId="38">#REF!</definedName>
    <definedName name="gslabc20" localSheetId="37">#REF!</definedName>
    <definedName name="gslabc20" localSheetId="79">#REF!</definedName>
    <definedName name="gslabc20" localSheetId="33">#REF!</definedName>
    <definedName name="gslabc20" localSheetId="32">#REF!</definedName>
    <definedName name="gslabc20" localSheetId="28">#REF!</definedName>
    <definedName name="gslabc20" localSheetId="27">#REF!</definedName>
    <definedName name="gslabc20" localSheetId="50">#REF!</definedName>
    <definedName name="gslabc20" localSheetId="18">#REF!</definedName>
    <definedName name="gslabc20" localSheetId="17">#REF!</definedName>
    <definedName name="gslabc20" localSheetId="59">#REF!</definedName>
    <definedName name="gslabc20" localSheetId="8">#REF!</definedName>
    <definedName name="gslabc20" localSheetId="23">#REF!</definedName>
    <definedName name="gslabc20" localSheetId="22">#REF!</definedName>
    <definedName name="gslabc20" localSheetId="91">#REF!</definedName>
    <definedName name="gslabc20" localSheetId="92">#REF!</definedName>
    <definedName name="gslabc20" localSheetId="89">#REF!</definedName>
    <definedName name="gslabc20" localSheetId="46">#REF!</definedName>
    <definedName name="gslabc20" localSheetId="42">#REF!</definedName>
    <definedName name="gslabc20" localSheetId="41">#REF!</definedName>
    <definedName name="gslabc20" localSheetId="71">#REF!</definedName>
    <definedName name="gslabc20" localSheetId="67">#REF!</definedName>
    <definedName name="gslabc20" localSheetId="75">#REF!</definedName>
    <definedName name="gslabc20" localSheetId="58">#REF!</definedName>
    <definedName name="gslabc20" localSheetId="63">#REF!</definedName>
    <definedName name="gslabc20" localSheetId="54">#REF!</definedName>
    <definedName name="gslabc20" localSheetId="13">#REF!</definedName>
    <definedName name="gslabc20">#REF!</definedName>
    <definedName name="h">[8]Sheet2!$B$2</definedName>
    <definedName name="Hand_wash_basin_50x40_with_fittings" localSheetId="38">'[1]Break Down  '!#REF!</definedName>
    <definedName name="Hand_wash_basin_50x40_with_fittings" localSheetId="34">'[2]Break Down  '!#REF!</definedName>
    <definedName name="Hand_wash_basin_50x40_with_fittings" localSheetId="37">'[2]Break Down  '!#REF!</definedName>
    <definedName name="Hand_wash_basin_50x40_with_fittings" localSheetId="79">'[2]Break Down  '!#REF!</definedName>
    <definedName name="Hand_wash_basin_50x40_with_fittings" localSheetId="33">'[1]Break Down  '!#REF!</definedName>
    <definedName name="Hand_wash_basin_50x40_with_fittings" localSheetId="29">'[2]Break Down  '!#REF!</definedName>
    <definedName name="Hand_wash_basin_50x40_with_fittings" localSheetId="32">'[2]Break Down  '!#REF!</definedName>
    <definedName name="Hand_wash_basin_50x40_with_fittings" localSheetId="28">'[1]Break Down  '!#REF!</definedName>
    <definedName name="Hand_wash_basin_50x40_with_fittings" localSheetId="24">'[2]Break Down  '!#REF!</definedName>
    <definedName name="Hand_wash_basin_50x40_with_fittings" localSheetId="27">'[2]Break Down  '!#REF!</definedName>
    <definedName name="Hand_wash_basin_50x40_with_fittings" localSheetId="50">'[2]Break Down  '!#REF!</definedName>
    <definedName name="Hand_wash_basin_50x40_with_fittings" localSheetId="18">'[1]Break Down  '!#REF!</definedName>
    <definedName name="Hand_wash_basin_50x40_with_fittings" localSheetId="17">'[2]Break Down  '!#REF!</definedName>
    <definedName name="Hand_wash_basin_50x40_with_fittings" localSheetId="59">'[1]Break Down  '!#REF!</definedName>
    <definedName name="Hand_wash_basin_50x40_with_fittings" localSheetId="8">'[1]Break Down  '!#REF!</definedName>
    <definedName name="Hand_wash_basin_50x40_with_fittings" localSheetId="23">'[1]Break Down  '!#REF!</definedName>
    <definedName name="Hand_wash_basin_50x40_with_fittings" localSheetId="19">'[2]Break Down  '!#REF!</definedName>
    <definedName name="Hand_wash_basin_50x40_with_fittings" localSheetId="22">'[2]Break Down  '!#REF!</definedName>
    <definedName name="Hand_wash_basin_50x40_with_fittings" localSheetId="80">'[2]Break Down  '!#REF!</definedName>
    <definedName name="Hand_wash_basin_50x40_with_fittings" localSheetId="83">'[2]Break Down  '!#REF!</definedName>
    <definedName name="Hand_wash_basin_50x40_with_fittings" localSheetId="91">'[2]Break Down  '!#REF!</definedName>
    <definedName name="Hand_wash_basin_50x40_with_fittings" localSheetId="92">'[2]Break Down  '!#REF!</definedName>
    <definedName name="Hand_wash_basin_50x40_with_fittings" localSheetId="89">'[2]Break Down  '!#REF!</definedName>
    <definedName name="Hand_wash_basin_50x40_with_fittings" localSheetId="46">'[2]Break Down  '!#REF!</definedName>
    <definedName name="Hand_wash_basin_50x40_with_fittings" localSheetId="42">'[1]Break Down  '!#REF!</definedName>
    <definedName name="Hand_wash_basin_50x40_with_fittings" localSheetId="41">'[2]Break Down  '!#REF!</definedName>
    <definedName name="Hand_wash_basin_50x40_with_fittings" localSheetId="60">'[2]Break Down  '!#REF!</definedName>
    <definedName name="Hand_wash_basin_50x40_with_fittings" localSheetId="71">'[2]Break Down  '!#REF!</definedName>
    <definedName name="Hand_wash_basin_50x40_with_fittings" localSheetId="67">'[2]Break Down  '!#REF!</definedName>
    <definedName name="Hand_wash_basin_50x40_with_fittings" localSheetId="75">'[2]Break Down  '!#REF!</definedName>
    <definedName name="Hand_wash_basin_50x40_with_fittings" localSheetId="58">'[2]Break Down  '!#REF!</definedName>
    <definedName name="Hand_wash_basin_50x40_with_fittings" localSheetId="63">'[2]Break Down  '!#REF!</definedName>
    <definedName name="Hand_wash_basin_50x40_with_fittings" localSheetId="54">'[2]Break Down  '!#REF!</definedName>
    <definedName name="Hand_wash_basin_50x40_with_fittings" localSheetId="13">'[2]Break Down  '!#REF!</definedName>
    <definedName name="Hand_wash_basin_50x40_with_fittings">'[2]Break Down  '!#REF!</definedName>
    <definedName name="hard" localSheetId="38">#REF!</definedName>
    <definedName name="hard" localSheetId="37">#REF!</definedName>
    <definedName name="hard" localSheetId="79">#REF!</definedName>
    <definedName name="hard" localSheetId="33">#REF!</definedName>
    <definedName name="hard" localSheetId="32">#REF!</definedName>
    <definedName name="hard" localSheetId="28">#REF!</definedName>
    <definedName name="hard" localSheetId="27">#REF!</definedName>
    <definedName name="hard" localSheetId="50">#REF!</definedName>
    <definedName name="hard" localSheetId="18">#REF!</definedName>
    <definedName name="hard" localSheetId="17">#REF!</definedName>
    <definedName name="hard" localSheetId="59">#REF!</definedName>
    <definedName name="hard" localSheetId="8">#REF!</definedName>
    <definedName name="hard" localSheetId="23">#REF!</definedName>
    <definedName name="hard" localSheetId="22">#REF!</definedName>
    <definedName name="hard" localSheetId="91">#REF!</definedName>
    <definedName name="hard" localSheetId="92">#REF!</definedName>
    <definedName name="hard" localSheetId="89">#REF!</definedName>
    <definedName name="hard" localSheetId="46">#REF!</definedName>
    <definedName name="hard" localSheetId="42">#REF!</definedName>
    <definedName name="hard" localSheetId="41">#REF!</definedName>
    <definedName name="hard" localSheetId="71">#REF!</definedName>
    <definedName name="hard" localSheetId="67">#REF!</definedName>
    <definedName name="hard" localSheetId="75">#REF!</definedName>
    <definedName name="hard" localSheetId="58">#REF!</definedName>
    <definedName name="hard" localSheetId="63">#REF!</definedName>
    <definedName name="hard" localSheetId="54">#REF!</definedName>
    <definedName name="hard" localSheetId="13">#REF!</definedName>
    <definedName name="hard">#REF!</definedName>
    <definedName name="intermediateswitch" localSheetId="38">#REF!</definedName>
    <definedName name="intermediateswitch" localSheetId="37">#REF!</definedName>
    <definedName name="intermediateswitch" localSheetId="79">#REF!</definedName>
    <definedName name="intermediateswitch" localSheetId="33">#REF!</definedName>
    <definedName name="intermediateswitch" localSheetId="32">#REF!</definedName>
    <definedName name="intermediateswitch" localSheetId="28">#REF!</definedName>
    <definedName name="intermediateswitch" localSheetId="27">#REF!</definedName>
    <definedName name="intermediateswitch" localSheetId="50">#REF!</definedName>
    <definedName name="intermediateswitch" localSheetId="18">#REF!</definedName>
    <definedName name="intermediateswitch" localSheetId="17">#REF!</definedName>
    <definedName name="intermediateswitch" localSheetId="59">#REF!</definedName>
    <definedName name="intermediateswitch" localSheetId="8">#REF!</definedName>
    <definedName name="intermediateswitch" localSheetId="23">#REF!</definedName>
    <definedName name="intermediateswitch" localSheetId="22">#REF!</definedName>
    <definedName name="intermediateswitch" localSheetId="91">#REF!</definedName>
    <definedName name="intermediateswitch" localSheetId="92">#REF!</definedName>
    <definedName name="intermediateswitch" localSheetId="89">#REF!</definedName>
    <definedName name="intermediateswitch" localSheetId="46">#REF!</definedName>
    <definedName name="intermediateswitch" localSheetId="42">#REF!</definedName>
    <definedName name="intermediateswitch" localSheetId="41">#REF!</definedName>
    <definedName name="intermediateswitch" localSheetId="71">#REF!</definedName>
    <definedName name="intermediateswitch" localSheetId="67">#REF!</definedName>
    <definedName name="intermediateswitch" localSheetId="75">#REF!</definedName>
    <definedName name="intermediateswitch" localSheetId="58">#REF!</definedName>
    <definedName name="intermediateswitch" localSheetId="63">#REF!</definedName>
    <definedName name="intermediateswitch" localSheetId="54">#REF!</definedName>
    <definedName name="intermediateswitch" localSheetId="13">#REF!</definedName>
    <definedName name="intermediateswitch">#REF!</definedName>
    <definedName name="international" localSheetId="38">#REF!</definedName>
    <definedName name="international" localSheetId="37">#REF!</definedName>
    <definedName name="international" localSheetId="79">#REF!</definedName>
    <definedName name="international" localSheetId="33">#REF!</definedName>
    <definedName name="international" localSheetId="32">#REF!</definedName>
    <definedName name="international" localSheetId="28">#REF!</definedName>
    <definedName name="international" localSheetId="27">#REF!</definedName>
    <definedName name="international" localSheetId="50">#REF!</definedName>
    <definedName name="international" localSheetId="18">#REF!</definedName>
    <definedName name="international" localSheetId="17">#REF!</definedName>
    <definedName name="international" localSheetId="59">#REF!</definedName>
    <definedName name="international" localSheetId="8">#REF!</definedName>
    <definedName name="international" localSheetId="23">#REF!</definedName>
    <definedName name="international" localSheetId="22">#REF!</definedName>
    <definedName name="international" localSheetId="91">#REF!</definedName>
    <definedName name="international" localSheetId="92">#REF!</definedName>
    <definedName name="international" localSheetId="89">#REF!</definedName>
    <definedName name="international" localSheetId="46">#REF!</definedName>
    <definedName name="international" localSheetId="42">#REF!</definedName>
    <definedName name="international" localSheetId="41">#REF!</definedName>
    <definedName name="international" localSheetId="71">#REF!</definedName>
    <definedName name="international" localSheetId="67">#REF!</definedName>
    <definedName name="international" localSheetId="75">#REF!</definedName>
    <definedName name="international" localSheetId="58">#REF!</definedName>
    <definedName name="international" localSheetId="63">#REF!</definedName>
    <definedName name="international" localSheetId="54">#REF!</definedName>
    <definedName name="international" localSheetId="13">#REF!</definedName>
    <definedName name="international">#REF!</definedName>
    <definedName name="KASSAYE" localSheetId="38">#REF!</definedName>
    <definedName name="KASSAYE" localSheetId="37">#REF!</definedName>
    <definedName name="KASSAYE" localSheetId="79">#REF!</definedName>
    <definedName name="KASSAYE" localSheetId="33">#REF!</definedName>
    <definedName name="KASSAYE" localSheetId="32">#REF!</definedName>
    <definedName name="KASSAYE" localSheetId="28">#REF!</definedName>
    <definedName name="KASSAYE" localSheetId="27">#REF!</definedName>
    <definedName name="KASSAYE" localSheetId="50">#REF!</definedName>
    <definedName name="KASSAYE" localSheetId="18">#REF!</definedName>
    <definedName name="KASSAYE" localSheetId="17">#REF!</definedName>
    <definedName name="KASSAYE" localSheetId="59">#REF!</definedName>
    <definedName name="KASSAYE" localSheetId="8">#REF!</definedName>
    <definedName name="KASSAYE" localSheetId="23">#REF!</definedName>
    <definedName name="KASSAYE" localSheetId="22">#REF!</definedName>
    <definedName name="KASSAYE" localSheetId="91">#REF!</definedName>
    <definedName name="KASSAYE" localSheetId="92">#REF!</definedName>
    <definedName name="KASSAYE" localSheetId="89">#REF!</definedName>
    <definedName name="KASSAYE" localSheetId="46">#REF!</definedName>
    <definedName name="KASSAYE" localSheetId="42">#REF!</definedName>
    <definedName name="KASSAYE" localSheetId="41">#REF!</definedName>
    <definedName name="KASSAYE" localSheetId="71">#REF!</definedName>
    <definedName name="KASSAYE" localSheetId="67">#REF!</definedName>
    <definedName name="KASSAYE" localSheetId="75">#REF!</definedName>
    <definedName name="KASSAYE" localSheetId="58">#REF!</definedName>
    <definedName name="KASSAYE" localSheetId="63">#REF!</definedName>
    <definedName name="KASSAYE" localSheetId="54">#REF!</definedName>
    <definedName name="KASSAYE" localSheetId="13">#REF!</definedName>
    <definedName name="KASSAYE">#REF!</definedName>
    <definedName name="KWH32A1P" localSheetId="38">#REF!</definedName>
    <definedName name="KWH32A1P" localSheetId="37">#REF!</definedName>
    <definedName name="KWH32A1P" localSheetId="79">#REF!</definedName>
    <definedName name="KWH32A1P" localSheetId="33">#REF!</definedName>
    <definedName name="KWH32A1P" localSheetId="32">#REF!</definedName>
    <definedName name="KWH32A1P" localSheetId="28">#REF!</definedName>
    <definedName name="KWH32A1P" localSheetId="27">#REF!</definedName>
    <definedName name="KWH32A1P" localSheetId="50">#REF!</definedName>
    <definedName name="KWH32A1P" localSheetId="18">#REF!</definedName>
    <definedName name="KWH32A1P" localSheetId="17">#REF!</definedName>
    <definedName name="KWH32A1P" localSheetId="59">#REF!</definedName>
    <definedName name="KWH32A1P" localSheetId="8">#REF!</definedName>
    <definedName name="KWH32A1P" localSheetId="23">#REF!</definedName>
    <definedName name="KWH32A1P" localSheetId="22">#REF!</definedName>
    <definedName name="KWH32A1P" localSheetId="91">#REF!</definedName>
    <definedName name="KWH32A1P" localSheetId="92">#REF!</definedName>
    <definedName name="KWH32A1P" localSheetId="89">#REF!</definedName>
    <definedName name="KWH32A1P" localSheetId="46">#REF!</definedName>
    <definedName name="KWH32A1P" localSheetId="42">#REF!</definedName>
    <definedName name="KWH32A1P" localSheetId="41">#REF!</definedName>
    <definedName name="KWH32A1P" localSheetId="71">#REF!</definedName>
    <definedName name="KWH32A1P" localSheetId="67">#REF!</definedName>
    <definedName name="KWH32A1P" localSheetId="75">#REF!</definedName>
    <definedName name="KWH32A1P" localSheetId="58">#REF!</definedName>
    <definedName name="KWH32A1P" localSheetId="63">#REF!</definedName>
    <definedName name="KWH32A1P" localSheetId="54">#REF!</definedName>
    <definedName name="KWH32A1P" localSheetId="13">#REF!</definedName>
    <definedName name="KWH32A1P">#REF!</definedName>
    <definedName name="kwh63a1p" localSheetId="38">#REF!</definedName>
    <definedName name="kwh63a1p" localSheetId="37">#REF!</definedName>
    <definedName name="kwh63a1p" localSheetId="79">#REF!</definedName>
    <definedName name="kwh63a1p" localSheetId="33">#REF!</definedName>
    <definedName name="kwh63a1p" localSheetId="32">#REF!</definedName>
    <definedName name="kwh63a1p" localSheetId="28">#REF!</definedName>
    <definedName name="kwh63a1p" localSheetId="27">#REF!</definedName>
    <definedName name="kwh63a1p" localSheetId="50">#REF!</definedName>
    <definedName name="kwh63a1p" localSheetId="18">#REF!</definedName>
    <definedName name="kwh63a1p" localSheetId="17">#REF!</definedName>
    <definedName name="kwh63a1p" localSheetId="59">#REF!</definedName>
    <definedName name="kwh63a1p" localSheetId="8">#REF!</definedName>
    <definedName name="kwh63a1p" localSheetId="23">#REF!</definedName>
    <definedName name="kwh63a1p" localSheetId="22">#REF!</definedName>
    <definedName name="kwh63a1p" localSheetId="91">#REF!</definedName>
    <definedName name="kwh63a1p" localSheetId="92">#REF!</definedName>
    <definedName name="kwh63a1p" localSheetId="89">#REF!</definedName>
    <definedName name="kwh63a1p" localSheetId="46">#REF!</definedName>
    <definedName name="kwh63a1p" localSheetId="42">#REF!</definedName>
    <definedName name="kwh63a1p" localSheetId="41">#REF!</definedName>
    <definedName name="kwh63a1p" localSheetId="71">#REF!</definedName>
    <definedName name="kwh63a1p" localSheetId="67">#REF!</definedName>
    <definedName name="kwh63a1p" localSheetId="75">#REF!</definedName>
    <definedName name="kwh63a1p" localSheetId="58">#REF!</definedName>
    <definedName name="kwh63a1p" localSheetId="63">#REF!</definedName>
    <definedName name="kwh63a1p" localSheetId="54">#REF!</definedName>
    <definedName name="kwh63a1p" localSheetId="13">#REF!</definedName>
    <definedName name="kwh63a1p">#REF!</definedName>
    <definedName name="KWH63A3P" localSheetId="38">#REF!</definedName>
    <definedName name="KWH63A3P" localSheetId="37">#REF!</definedName>
    <definedName name="KWH63A3P" localSheetId="79">#REF!</definedName>
    <definedName name="KWH63A3P" localSheetId="33">#REF!</definedName>
    <definedName name="KWH63A3P" localSheetId="32">#REF!</definedName>
    <definedName name="KWH63A3P" localSheetId="28">#REF!</definedName>
    <definedName name="KWH63A3P" localSheetId="27">#REF!</definedName>
    <definedName name="KWH63A3P" localSheetId="50">#REF!</definedName>
    <definedName name="KWH63A3P" localSheetId="18">#REF!</definedName>
    <definedName name="KWH63A3P" localSheetId="17">#REF!</definedName>
    <definedName name="KWH63A3P" localSheetId="59">#REF!</definedName>
    <definedName name="KWH63A3P" localSheetId="8">#REF!</definedName>
    <definedName name="KWH63A3P" localSheetId="23">#REF!</definedName>
    <definedName name="KWH63A3P" localSheetId="22">#REF!</definedName>
    <definedName name="KWH63A3P" localSheetId="91">#REF!</definedName>
    <definedName name="KWH63A3P" localSheetId="92">#REF!</definedName>
    <definedName name="KWH63A3P" localSheetId="89">#REF!</definedName>
    <definedName name="KWH63A3P" localSheetId="46">#REF!</definedName>
    <definedName name="KWH63A3P" localSheetId="42">#REF!</definedName>
    <definedName name="KWH63A3P" localSheetId="41">#REF!</definedName>
    <definedName name="KWH63A3P" localSheetId="71">#REF!</definedName>
    <definedName name="KWH63A3P" localSheetId="67">#REF!</definedName>
    <definedName name="KWH63A3P" localSheetId="75">#REF!</definedName>
    <definedName name="KWH63A3P" localSheetId="58">#REF!</definedName>
    <definedName name="KWH63A3P" localSheetId="63">#REF!</definedName>
    <definedName name="KWH63A3P" localSheetId="54">#REF!</definedName>
    <definedName name="KWH63A3P" localSheetId="13">#REF!</definedName>
    <definedName name="KWH63A3P">#REF!</definedName>
    <definedName name="latch" localSheetId="38">#REF!</definedName>
    <definedName name="latch" localSheetId="37">#REF!</definedName>
    <definedName name="latch" localSheetId="79">#REF!</definedName>
    <definedName name="latch" localSheetId="33">#REF!</definedName>
    <definedName name="latch" localSheetId="32">#REF!</definedName>
    <definedName name="latch" localSheetId="28">#REF!</definedName>
    <definedName name="latch" localSheetId="27">#REF!</definedName>
    <definedName name="latch" localSheetId="50">#REF!</definedName>
    <definedName name="latch" localSheetId="18">#REF!</definedName>
    <definedName name="latch" localSheetId="17">#REF!</definedName>
    <definedName name="latch" localSheetId="59">#REF!</definedName>
    <definedName name="latch" localSheetId="8">#REF!</definedName>
    <definedName name="latch" localSheetId="23">#REF!</definedName>
    <definedName name="latch" localSheetId="22">#REF!</definedName>
    <definedName name="latch" localSheetId="91">#REF!</definedName>
    <definedName name="latch" localSheetId="92">#REF!</definedName>
    <definedName name="latch" localSheetId="89">#REF!</definedName>
    <definedName name="latch" localSheetId="46">#REF!</definedName>
    <definedName name="latch" localSheetId="42">#REF!</definedName>
    <definedName name="latch" localSheetId="41">#REF!</definedName>
    <definedName name="latch" localSheetId="71">#REF!</definedName>
    <definedName name="latch" localSheetId="67">#REF!</definedName>
    <definedName name="latch" localSheetId="75">#REF!</definedName>
    <definedName name="latch" localSheetId="58">#REF!</definedName>
    <definedName name="latch" localSheetId="63">#REF!</definedName>
    <definedName name="latch" localSheetId="54">#REF!</definedName>
    <definedName name="latch" localSheetId="13">#REF!</definedName>
    <definedName name="latch">#REF!</definedName>
    <definedName name="Light_points" localSheetId="38">'[1]Break Down  '!#REF!</definedName>
    <definedName name="Light_points" localSheetId="34">'[2]Break Down  '!#REF!</definedName>
    <definedName name="Light_points" localSheetId="37">'[2]Break Down  '!#REF!</definedName>
    <definedName name="Light_points" localSheetId="79">'[2]Break Down  '!#REF!</definedName>
    <definedName name="Light_points" localSheetId="33">'[1]Break Down  '!#REF!</definedName>
    <definedName name="Light_points" localSheetId="29">'[2]Break Down  '!#REF!</definedName>
    <definedName name="Light_points" localSheetId="32">'[2]Break Down  '!#REF!</definedName>
    <definedName name="Light_points" localSheetId="28">'[1]Break Down  '!#REF!</definedName>
    <definedName name="Light_points" localSheetId="24">'[2]Break Down  '!#REF!</definedName>
    <definedName name="Light_points" localSheetId="27">'[2]Break Down  '!#REF!</definedName>
    <definedName name="Light_points" localSheetId="50">'[2]Break Down  '!#REF!</definedName>
    <definedName name="Light_points" localSheetId="18">'[1]Break Down  '!#REF!</definedName>
    <definedName name="Light_points" localSheetId="17">'[2]Break Down  '!#REF!</definedName>
    <definedName name="Light_points" localSheetId="59">'[1]Break Down  '!#REF!</definedName>
    <definedName name="Light_points" localSheetId="8">'[1]Break Down  '!#REF!</definedName>
    <definedName name="Light_points" localSheetId="23">'[1]Break Down  '!#REF!</definedName>
    <definedName name="Light_points" localSheetId="19">'[2]Break Down  '!#REF!</definedName>
    <definedName name="Light_points" localSheetId="22">'[2]Break Down  '!#REF!</definedName>
    <definedName name="Light_points" localSheetId="80">'[2]Break Down  '!#REF!</definedName>
    <definedName name="Light_points" localSheetId="83">'[2]Break Down  '!#REF!</definedName>
    <definedName name="Light_points" localSheetId="91">'[2]Break Down  '!#REF!</definedName>
    <definedName name="Light_points" localSheetId="92">'[2]Break Down  '!#REF!</definedName>
    <definedName name="Light_points" localSheetId="89">'[2]Break Down  '!#REF!</definedName>
    <definedName name="Light_points" localSheetId="46">'[2]Break Down  '!#REF!</definedName>
    <definedName name="Light_points" localSheetId="42">'[1]Break Down  '!#REF!</definedName>
    <definedName name="Light_points" localSheetId="41">'[2]Break Down  '!#REF!</definedName>
    <definedName name="Light_points" localSheetId="60">'[2]Break Down  '!#REF!</definedName>
    <definedName name="Light_points" localSheetId="71">'[2]Break Down  '!#REF!</definedName>
    <definedName name="Light_points" localSheetId="67">'[2]Break Down  '!#REF!</definedName>
    <definedName name="Light_points" localSheetId="75">'[2]Break Down  '!#REF!</definedName>
    <definedName name="Light_points" localSheetId="58">'[2]Break Down  '!#REF!</definedName>
    <definedName name="Light_points" localSheetId="63">'[2]Break Down  '!#REF!</definedName>
    <definedName name="Light_points" localSheetId="54">'[2]Break Down  '!#REF!</definedName>
    <definedName name="Light_points" localSheetId="13">'[2]Break Down  '!#REF!</definedName>
    <definedName name="Light_points">'[2]Break Down  '!#REF!</definedName>
    <definedName name="lightpoint" localSheetId="38">#REF!</definedName>
    <definedName name="lightpoint" localSheetId="37">#REF!</definedName>
    <definedName name="lightpoint" localSheetId="79">#REF!</definedName>
    <definedName name="lightpoint" localSheetId="33">#REF!</definedName>
    <definedName name="lightpoint" localSheetId="32">#REF!</definedName>
    <definedName name="lightpoint" localSheetId="28">#REF!</definedName>
    <definedName name="lightpoint" localSheetId="27">#REF!</definedName>
    <definedName name="lightpoint" localSheetId="50">#REF!</definedName>
    <definedName name="lightpoint" localSheetId="18">#REF!</definedName>
    <definedName name="lightpoint" localSheetId="17">#REF!</definedName>
    <definedName name="lightpoint" localSheetId="59">#REF!</definedName>
    <definedName name="lightpoint" localSheetId="8">#REF!</definedName>
    <definedName name="lightpoint" localSheetId="23">#REF!</definedName>
    <definedName name="lightpoint" localSheetId="22">#REF!</definedName>
    <definedName name="lightpoint" localSheetId="91">#REF!</definedName>
    <definedName name="lightpoint" localSheetId="92">#REF!</definedName>
    <definedName name="lightpoint" localSheetId="89">#REF!</definedName>
    <definedName name="lightpoint" localSheetId="46">#REF!</definedName>
    <definedName name="lightpoint" localSheetId="42">#REF!</definedName>
    <definedName name="lightpoint" localSheetId="41">#REF!</definedName>
    <definedName name="lightpoint" localSheetId="71">#REF!</definedName>
    <definedName name="lightpoint" localSheetId="67">#REF!</definedName>
    <definedName name="lightpoint" localSheetId="75">#REF!</definedName>
    <definedName name="lightpoint" localSheetId="58">#REF!</definedName>
    <definedName name="lightpoint" localSheetId="63">#REF!</definedName>
    <definedName name="lightpoint" localSheetId="54">#REF!</definedName>
    <definedName name="lightpoint" localSheetId="13">#REF!</definedName>
    <definedName name="lightpoint">#REF!</definedName>
    <definedName name="masa" localSheetId="38">#REF!</definedName>
    <definedName name="masa" localSheetId="37">#REF!</definedName>
    <definedName name="masa" localSheetId="79">#REF!</definedName>
    <definedName name="masa" localSheetId="33">#REF!</definedName>
    <definedName name="masa" localSheetId="32">#REF!</definedName>
    <definedName name="masa" localSheetId="28">#REF!</definedName>
    <definedName name="masa" localSheetId="27">#REF!</definedName>
    <definedName name="masa" localSheetId="50">#REF!</definedName>
    <definedName name="masa" localSheetId="18">#REF!</definedName>
    <definedName name="masa" localSheetId="17">#REF!</definedName>
    <definedName name="masa" localSheetId="59">#REF!</definedName>
    <definedName name="masa" localSheetId="8">#REF!</definedName>
    <definedName name="masa" localSheetId="23">#REF!</definedName>
    <definedName name="masa" localSheetId="22">#REF!</definedName>
    <definedName name="masa" localSheetId="91">#REF!</definedName>
    <definedName name="masa" localSheetId="92">#REF!</definedName>
    <definedName name="masa" localSheetId="89">#REF!</definedName>
    <definedName name="masa" localSheetId="46">#REF!</definedName>
    <definedName name="masa" localSheetId="42">#REF!</definedName>
    <definedName name="masa" localSheetId="41">#REF!</definedName>
    <definedName name="masa" localSheetId="71">#REF!</definedName>
    <definedName name="masa" localSheetId="67">#REF!</definedName>
    <definedName name="masa" localSheetId="75">#REF!</definedName>
    <definedName name="masa" localSheetId="58">#REF!</definedName>
    <definedName name="masa" localSheetId="63">#REF!</definedName>
    <definedName name="masa" localSheetId="54">#REF!</definedName>
    <definedName name="masa" localSheetId="13">#REF!</definedName>
    <definedName name="masa">#REF!</definedName>
    <definedName name="masb" localSheetId="38">#REF!</definedName>
    <definedName name="masb" localSheetId="37">#REF!</definedName>
    <definedName name="masb" localSheetId="79">#REF!</definedName>
    <definedName name="masb" localSheetId="33">#REF!</definedName>
    <definedName name="masb" localSheetId="32">#REF!</definedName>
    <definedName name="masb" localSheetId="28">#REF!</definedName>
    <definedName name="masb" localSheetId="27">#REF!</definedName>
    <definedName name="masb" localSheetId="50">#REF!</definedName>
    <definedName name="masb" localSheetId="18">#REF!</definedName>
    <definedName name="masb" localSheetId="17">#REF!</definedName>
    <definedName name="masb" localSheetId="59">#REF!</definedName>
    <definedName name="masb" localSheetId="8">#REF!</definedName>
    <definedName name="masb" localSheetId="23">#REF!</definedName>
    <definedName name="masb" localSheetId="22">#REF!</definedName>
    <definedName name="masb" localSheetId="91">#REF!</definedName>
    <definedName name="masb" localSheetId="92">#REF!</definedName>
    <definedName name="masb" localSheetId="89">#REF!</definedName>
    <definedName name="masb" localSheetId="46">#REF!</definedName>
    <definedName name="masb" localSheetId="42">#REF!</definedName>
    <definedName name="masb" localSheetId="41">#REF!</definedName>
    <definedName name="masb" localSheetId="71">#REF!</definedName>
    <definedName name="masb" localSheetId="67">#REF!</definedName>
    <definedName name="masb" localSheetId="75">#REF!</definedName>
    <definedName name="masb" localSheetId="58">#REF!</definedName>
    <definedName name="masb" localSheetId="63">#REF!</definedName>
    <definedName name="masb" localSheetId="54">#REF!</definedName>
    <definedName name="masb" localSheetId="13">#REF!</definedName>
    <definedName name="masb">#REF!</definedName>
    <definedName name="mccb1000a3p" localSheetId="38">#REF!</definedName>
    <definedName name="mccb1000a3p" localSheetId="37">#REF!</definedName>
    <definedName name="mccb1000a3p" localSheetId="79">#REF!</definedName>
    <definedName name="mccb1000a3p" localSheetId="33">#REF!</definedName>
    <definedName name="mccb1000a3p" localSheetId="32">#REF!</definedName>
    <definedName name="mccb1000a3p" localSheetId="28">#REF!</definedName>
    <definedName name="mccb1000a3p" localSheetId="27">#REF!</definedName>
    <definedName name="mccb1000a3p" localSheetId="50">#REF!</definedName>
    <definedName name="mccb1000a3p" localSheetId="18">#REF!</definedName>
    <definedName name="mccb1000a3p" localSheetId="17">#REF!</definedName>
    <definedName name="mccb1000a3p" localSheetId="59">#REF!</definedName>
    <definedName name="mccb1000a3p" localSheetId="8">#REF!</definedName>
    <definedName name="mccb1000a3p" localSheetId="23">#REF!</definedName>
    <definedName name="mccb1000a3p" localSheetId="22">#REF!</definedName>
    <definedName name="mccb1000a3p" localSheetId="91">#REF!</definedName>
    <definedName name="mccb1000a3p" localSheetId="92">#REF!</definedName>
    <definedName name="mccb1000a3p" localSheetId="89">#REF!</definedName>
    <definedName name="mccb1000a3p" localSheetId="46">#REF!</definedName>
    <definedName name="mccb1000a3p" localSheetId="42">#REF!</definedName>
    <definedName name="mccb1000a3p" localSheetId="41">#REF!</definedName>
    <definedName name="mccb1000a3p" localSheetId="71">#REF!</definedName>
    <definedName name="mccb1000a3p" localSheetId="67">#REF!</definedName>
    <definedName name="mccb1000a3p" localSheetId="75">#REF!</definedName>
    <definedName name="mccb1000a3p" localSheetId="58">#REF!</definedName>
    <definedName name="mccb1000a3p" localSheetId="63">#REF!</definedName>
    <definedName name="mccb1000a3p" localSheetId="54">#REF!</definedName>
    <definedName name="mccb1000a3p" localSheetId="13">#REF!</definedName>
    <definedName name="mccb1000a3p">#REF!</definedName>
    <definedName name="mccb100a3p" localSheetId="38">#REF!</definedName>
    <definedName name="mccb100a3p" localSheetId="37">#REF!</definedName>
    <definedName name="mccb100a3p" localSheetId="79">#REF!</definedName>
    <definedName name="mccb100a3p" localSheetId="33">#REF!</definedName>
    <definedName name="mccb100a3p" localSheetId="32">#REF!</definedName>
    <definedName name="mccb100a3p" localSheetId="28">#REF!</definedName>
    <definedName name="mccb100a3p" localSheetId="27">#REF!</definedName>
    <definedName name="mccb100a3p" localSheetId="50">#REF!</definedName>
    <definedName name="mccb100a3p" localSheetId="18">#REF!</definedName>
    <definedName name="mccb100a3p" localSheetId="17">#REF!</definedName>
    <definedName name="mccb100a3p" localSheetId="59">#REF!</definedName>
    <definedName name="mccb100a3p" localSheetId="8">#REF!</definedName>
    <definedName name="mccb100a3p" localSheetId="23">#REF!</definedName>
    <definedName name="mccb100a3p" localSheetId="22">#REF!</definedName>
    <definedName name="mccb100a3p" localSheetId="91">#REF!</definedName>
    <definedName name="mccb100a3p" localSheetId="92">#REF!</definedName>
    <definedName name="mccb100a3p" localSheetId="89">#REF!</definedName>
    <definedName name="mccb100a3p" localSheetId="46">#REF!</definedName>
    <definedName name="mccb100a3p" localSheetId="42">#REF!</definedName>
    <definedName name="mccb100a3p" localSheetId="41">#REF!</definedName>
    <definedName name="mccb100a3p" localSheetId="71">#REF!</definedName>
    <definedName name="mccb100a3p" localSheetId="67">#REF!</definedName>
    <definedName name="mccb100a3p" localSheetId="75">#REF!</definedName>
    <definedName name="mccb100a3p" localSheetId="58">#REF!</definedName>
    <definedName name="mccb100a3p" localSheetId="63">#REF!</definedName>
    <definedName name="mccb100a3p" localSheetId="54">#REF!</definedName>
    <definedName name="mccb100a3p" localSheetId="13">#REF!</definedName>
    <definedName name="mccb100a3p">#REF!</definedName>
    <definedName name="mccb1250a3p" localSheetId="38">#REF!</definedName>
    <definedName name="mccb1250a3p" localSheetId="37">#REF!</definedName>
    <definedName name="mccb1250a3p" localSheetId="79">#REF!</definedName>
    <definedName name="mccb1250a3p" localSheetId="33">#REF!</definedName>
    <definedName name="mccb1250a3p" localSheetId="32">#REF!</definedName>
    <definedName name="mccb1250a3p" localSheetId="28">#REF!</definedName>
    <definedName name="mccb1250a3p" localSheetId="27">#REF!</definedName>
    <definedName name="mccb1250a3p" localSheetId="50">#REF!</definedName>
    <definedName name="mccb1250a3p" localSheetId="18">#REF!</definedName>
    <definedName name="mccb1250a3p" localSheetId="17">#REF!</definedName>
    <definedName name="mccb1250a3p" localSheetId="59">#REF!</definedName>
    <definedName name="mccb1250a3p" localSheetId="8">#REF!</definedName>
    <definedName name="mccb1250a3p" localSheetId="23">#REF!</definedName>
    <definedName name="mccb1250a3p" localSheetId="22">#REF!</definedName>
    <definedName name="mccb1250a3p" localSheetId="91">#REF!</definedName>
    <definedName name="mccb1250a3p" localSheetId="92">#REF!</definedName>
    <definedName name="mccb1250a3p" localSheetId="89">#REF!</definedName>
    <definedName name="mccb1250a3p" localSheetId="46">#REF!</definedName>
    <definedName name="mccb1250a3p" localSheetId="42">#REF!</definedName>
    <definedName name="mccb1250a3p" localSheetId="41">#REF!</definedName>
    <definedName name="mccb1250a3p" localSheetId="71">#REF!</definedName>
    <definedName name="mccb1250a3p" localSheetId="67">#REF!</definedName>
    <definedName name="mccb1250a3p" localSheetId="75">#REF!</definedName>
    <definedName name="mccb1250a3p" localSheetId="58">#REF!</definedName>
    <definedName name="mccb1250a3p" localSheetId="63">#REF!</definedName>
    <definedName name="mccb1250a3p" localSheetId="54">#REF!</definedName>
    <definedName name="mccb1250a3p" localSheetId="13">#REF!</definedName>
    <definedName name="mccb1250a3p">#REF!</definedName>
    <definedName name="mccb125a3p" localSheetId="38">#REF!</definedName>
    <definedName name="mccb125a3p" localSheetId="37">#REF!</definedName>
    <definedName name="mccb125a3p" localSheetId="79">#REF!</definedName>
    <definedName name="mccb125a3p" localSheetId="33">#REF!</definedName>
    <definedName name="mccb125a3p" localSheetId="32">#REF!</definedName>
    <definedName name="mccb125a3p" localSheetId="28">#REF!</definedName>
    <definedName name="mccb125a3p" localSheetId="27">#REF!</definedName>
    <definedName name="mccb125a3p" localSheetId="50">#REF!</definedName>
    <definedName name="mccb125a3p" localSheetId="18">#REF!</definedName>
    <definedName name="mccb125a3p" localSheetId="17">#REF!</definedName>
    <definedName name="mccb125a3p" localSheetId="59">#REF!</definedName>
    <definedName name="mccb125a3p" localSheetId="8">#REF!</definedName>
    <definedName name="mccb125a3p" localSheetId="23">#REF!</definedName>
    <definedName name="mccb125a3p" localSheetId="22">#REF!</definedName>
    <definedName name="mccb125a3p" localSheetId="91">#REF!</definedName>
    <definedName name="mccb125a3p" localSheetId="92">#REF!</definedName>
    <definedName name="mccb125a3p" localSheetId="89">#REF!</definedName>
    <definedName name="mccb125a3p" localSheetId="46">#REF!</definedName>
    <definedName name="mccb125a3p" localSheetId="42">#REF!</definedName>
    <definedName name="mccb125a3p" localSheetId="41">#REF!</definedName>
    <definedName name="mccb125a3p" localSheetId="71">#REF!</definedName>
    <definedName name="mccb125a3p" localSheetId="67">#REF!</definedName>
    <definedName name="mccb125a3p" localSheetId="75">#REF!</definedName>
    <definedName name="mccb125a3p" localSheetId="58">#REF!</definedName>
    <definedName name="mccb125a3p" localSheetId="63">#REF!</definedName>
    <definedName name="mccb125a3p" localSheetId="54">#REF!</definedName>
    <definedName name="mccb125a3p" localSheetId="13">#REF!</definedName>
    <definedName name="mccb125a3p">#REF!</definedName>
    <definedName name="mccb1600a3p" localSheetId="38">#REF!</definedName>
    <definedName name="mccb1600a3p" localSheetId="37">#REF!</definedName>
    <definedName name="mccb1600a3p" localSheetId="79">#REF!</definedName>
    <definedName name="mccb1600a3p" localSheetId="33">#REF!</definedName>
    <definedName name="mccb1600a3p" localSheetId="32">#REF!</definedName>
    <definedName name="mccb1600a3p" localSheetId="28">#REF!</definedName>
    <definedName name="mccb1600a3p" localSheetId="27">#REF!</definedName>
    <definedName name="mccb1600a3p" localSheetId="50">#REF!</definedName>
    <definedName name="mccb1600a3p" localSheetId="18">#REF!</definedName>
    <definedName name="mccb1600a3p" localSheetId="17">#REF!</definedName>
    <definedName name="mccb1600a3p" localSheetId="59">#REF!</definedName>
    <definedName name="mccb1600a3p" localSheetId="8">#REF!</definedName>
    <definedName name="mccb1600a3p" localSheetId="23">#REF!</definedName>
    <definedName name="mccb1600a3p" localSheetId="22">#REF!</definedName>
    <definedName name="mccb1600a3p" localSheetId="91">#REF!</definedName>
    <definedName name="mccb1600a3p" localSheetId="92">#REF!</definedName>
    <definedName name="mccb1600a3p" localSheetId="89">#REF!</definedName>
    <definedName name="mccb1600a3p" localSheetId="46">#REF!</definedName>
    <definedName name="mccb1600a3p" localSheetId="42">#REF!</definedName>
    <definedName name="mccb1600a3p" localSheetId="41">#REF!</definedName>
    <definedName name="mccb1600a3p" localSheetId="71">#REF!</definedName>
    <definedName name="mccb1600a3p" localSheetId="67">#REF!</definedName>
    <definedName name="mccb1600a3p" localSheetId="75">#REF!</definedName>
    <definedName name="mccb1600a3p" localSheetId="58">#REF!</definedName>
    <definedName name="mccb1600a3p" localSheetId="63">#REF!</definedName>
    <definedName name="mccb1600a3p" localSheetId="54">#REF!</definedName>
    <definedName name="mccb1600a3p" localSheetId="13">#REF!</definedName>
    <definedName name="mccb1600a3p">#REF!</definedName>
    <definedName name="mccb160a3p" localSheetId="38">#REF!</definedName>
    <definedName name="mccb160a3p" localSheetId="37">#REF!</definedName>
    <definedName name="mccb160a3p" localSheetId="79">#REF!</definedName>
    <definedName name="mccb160a3p" localSheetId="33">#REF!</definedName>
    <definedName name="mccb160a3p" localSheetId="32">#REF!</definedName>
    <definedName name="mccb160a3p" localSheetId="28">#REF!</definedName>
    <definedName name="mccb160a3p" localSheetId="27">#REF!</definedName>
    <definedName name="mccb160a3p" localSheetId="50">#REF!</definedName>
    <definedName name="mccb160a3p" localSheetId="18">#REF!</definedName>
    <definedName name="mccb160a3p" localSheetId="17">#REF!</definedName>
    <definedName name="mccb160a3p" localSheetId="59">#REF!</definedName>
    <definedName name="mccb160a3p" localSheetId="8">#REF!</definedName>
    <definedName name="mccb160a3p" localSheetId="23">#REF!</definedName>
    <definedName name="mccb160a3p" localSheetId="22">#REF!</definedName>
    <definedName name="mccb160a3p" localSheetId="91">#REF!</definedName>
    <definedName name="mccb160a3p" localSheetId="92">#REF!</definedName>
    <definedName name="mccb160a3p" localSheetId="89">#REF!</definedName>
    <definedName name="mccb160a3p" localSheetId="46">#REF!</definedName>
    <definedName name="mccb160a3p" localSheetId="42">#REF!</definedName>
    <definedName name="mccb160a3p" localSheetId="41">#REF!</definedName>
    <definedName name="mccb160a3p" localSheetId="71">#REF!</definedName>
    <definedName name="mccb160a3p" localSheetId="67">#REF!</definedName>
    <definedName name="mccb160a3p" localSheetId="75">#REF!</definedName>
    <definedName name="mccb160a3p" localSheetId="58">#REF!</definedName>
    <definedName name="mccb160a3p" localSheetId="63">#REF!</definedName>
    <definedName name="mccb160a3p" localSheetId="54">#REF!</definedName>
    <definedName name="mccb160a3p" localSheetId="13">#REF!</definedName>
    <definedName name="mccb160a3p">#REF!</definedName>
    <definedName name="mccb200a3p" localSheetId="38">#REF!</definedName>
    <definedName name="mccb200a3p" localSheetId="37">#REF!</definedName>
    <definedName name="mccb200a3p" localSheetId="79">#REF!</definedName>
    <definedName name="mccb200a3p" localSheetId="33">#REF!</definedName>
    <definedName name="mccb200a3p" localSheetId="32">#REF!</definedName>
    <definedName name="mccb200a3p" localSheetId="28">#REF!</definedName>
    <definedName name="mccb200a3p" localSheetId="27">#REF!</definedName>
    <definedName name="mccb200a3p" localSheetId="50">#REF!</definedName>
    <definedName name="mccb200a3p" localSheetId="18">#REF!</definedName>
    <definedName name="mccb200a3p" localSheetId="17">#REF!</definedName>
    <definedName name="mccb200a3p" localSheetId="59">#REF!</definedName>
    <definedName name="mccb200a3p" localSheetId="8">#REF!</definedName>
    <definedName name="mccb200a3p" localSheetId="23">#REF!</definedName>
    <definedName name="mccb200a3p" localSheetId="22">#REF!</definedName>
    <definedName name="mccb200a3p" localSheetId="91">#REF!</definedName>
    <definedName name="mccb200a3p" localSheetId="92">#REF!</definedName>
    <definedName name="mccb200a3p" localSheetId="89">#REF!</definedName>
    <definedName name="mccb200a3p" localSheetId="46">#REF!</definedName>
    <definedName name="mccb200a3p" localSheetId="42">#REF!</definedName>
    <definedName name="mccb200a3p" localSheetId="41">#REF!</definedName>
    <definedName name="mccb200a3p" localSheetId="71">#REF!</definedName>
    <definedName name="mccb200a3p" localSheetId="67">#REF!</definedName>
    <definedName name="mccb200a3p" localSheetId="75">#REF!</definedName>
    <definedName name="mccb200a3p" localSheetId="58">#REF!</definedName>
    <definedName name="mccb200a3p" localSheetId="63">#REF!</definedName>
    <definedName name="mccb200a3p" localSheetId="54">#REF!</definedName>
    <definedName name="mccb200a3p" localSheetId="13">#REF!</definedName>
    <definedName name="mccb200a3p">#REF!</definedName>
    <definedName name="mccb250a3p" localSheetId="38">#REF!</definedName>
    <definedName name="mccb250a3p" localSheetId="37">#REF!</definedName>
    <definedName name="mccb250a3p" localSheetId="79">#REF!</definedName>
    <definedName name="mccb250a3p" localSheetId="33">#REF!</definedName>
    <definedName name="mccb250a3p" localSheetId="32">#REF!</definedName>
    <definedName name="mccb250a3p" localSheetId="28">#REF!</definedName>
    <definedName name="mccb250a3p" localSheetId="27">#REF!</definedName>
    <definedName name="mccb250a3p" localSheetId="50">#REF!</definedName>
    <definedName name="mccb250a3p" localSheetId="18">#REF!</definedName>
    <definedName name="mccb250a3p" localSheetId="17">#REF!</definedName>
    <definedName name="mccb250a3p" localSheetId="59">#REF!</definedName>
    <definedName name="mccb250a3p" localSheetId="8">#REF!</definedName>
    <definedName name="mccb250a3p" localSheetId="23">#REF!</definedName>
    <definedName name="mccb250a3p" localSheetId="22">#REF!</definedName>
    <definedName name="mccb250a3p" localSheetId="91">#REF!</definedName>
    <definedName name="mccb250a3p" localSheetId="92">#REF!</definedName>
    <definedName name="mccb250a3p" localSheetId="89">#REF!</definedName>
    <definedName name="mccb250a3p" localSheetId="46">#REF!</definedName>
    <definedName name="mccb250a3p" localSheetId="42">#REF!</definedName>
    <definedName name="mccb250a3p" localSheetId="41">#REF!</definedName>
    <definedName name="mccb250a3p" localSheetId="71">#REF!</definedName>
    <definedName name="mccb250a3p" localSheetId="67">#REF!</definedName>
    <definedName name="mccb250a3p" localSheetId="75">#REF!</definedName>
    <definedName name="mccb250a3p" localSheetId="58">#REF!</definedName>
    <definedName name="mccb250a3p" localSheetId="63">#REF!</definedName>
    <definedName name="mccb250a3p" localSheetId="54">#REF!</definedName>
    <definedName name="mccb250a3p" localSheetId="13">#REF!</definedName>
    <definedName name="mccb250a3p">#REF!</definedName>
    <definedName name="mccb315a3p" localSheetId="38">#REF!</definedName>
    <definedName name="mccb315a3p" localSheetId="37">#REF!</definedName>
    <definedName name="mccb315a3p" localSheetId="79">#REF!</definedName>
    <definedName name="mccb315a3p" localSheetId="33">#REF!</definedName>
    <definedName name="mccb315a3p" localSheetId="32">#REF!</definedName>
    <definedName name="mccb315a3p" localSheetId="28">#REF!</definedName>
    <definedName name="mccb315a3p" localSheetId="27">#REF!</definedName>
    <definedName name="mccb315a3p" localSheetId="50">#REF!</definedName>
    <definedName name="mccb315a3p" localSheetId="18">#REF!</definedName>
    <definedName name="mccb315a3p" localSheetId="17">#REF!</definedName>
    <definedName name="mccb315a3p" localSheetId="59">#REF!</definedName>
    <definedName name="mccb315a3p" localSheetId="8">#REF!</definedName>
    <definedName name="mccb315a3p" localSheetId="23">#REF!</definedName>
    <definedName name="mccb315a3p" localSheetId="22">#REF!</definedName>
    <definedName name="mccb315a3p" localSheetId="91">#REF!</definedName>
    <definedName name="mccb315a3p" localSheetId="92">#REF!</definedName>
    <definedName name="mccb315a3p" localSheetId="89">#REF!</definedName>
    <definedName name="mccb315a3p" localSheetId="46">#REF!</definedName>
    <definedName name="mccb315a3p" localSheetId="42">#REF!</definedName>
    <definedName name="mccb315a3p" localSheetId="41">#REF!</definedName>
    <definedName name="mccb315a3p" localSheetId="71">#REF!</definedName>
    <definedName name="mccb315a3p" localSheetId="67">#REF!</definedName>
    <definedName name="mccb315a3p" localSheetId="75">#REF!</definedName>
    <definedName name="mccb315a3p" localSheetId="58">#REF!</definedName>
    <definedName name="mccb315a3p" localSheetId="63">#REF!</definedName>
    <definedName name="mccb315a3p" localSheetId="54">#REF!</definedName>
    <definedName name="mccb315a3p" localSheetId="13">#REF!</definedName>
    <definedName name="mccb315a3p">#REF!</definedName>
    <definedName name="mccb350a3p" localSheetId="38">#REF!</definedName>
    <definedName name="mccb350a3p" localSheetId="37">#REF!</definedName>
    <definedName name="mccb350a3p" localSheetId="79">#REF!</definedName>
    <definedName name="mccb350a3p" localSheetId="33">#REF!</definedName>
    <definedName name="mccb350a3p" localSheetId="32">#REF!</definedName>
    <definedName name="mccb350a3p" localSheetId="28">#REF!</definedName>
    <definedName name="mccb350a3p" localSheetId="27">#REF!</definedName>
    <definedName name="mccb350a3p" localSheetId="50">#REF!</definedName>
    <definedName name="mccb350a3p" localSheetId="18">#REF!</definedName>
    <definedName name="mccb350a3p" localSheetId="17">#REF!</definedName>
    <definedName name="mccb350a3p" localSheetId="59">#REF!</definedName>
    <definedName name="mccb350a3p" localSheetId="8">#REF!</definedName>
    <definedName name="mccb350a3p" localSheetId="23">#REF!</definedName>
    <definedName name="mccb350a3p" localSheetId="22">#REF!</definedName>
    <definedName name="mccb350a3p" localSheetId="91">#REF!</definedName>
    <definedName name="mccb350a3p" localSheetId="92">#REF!</definedName>
    <definedName name="mccb350a3p" localSheetId="89">#REF!</definedName>
    <definedName name="mccb350a3p" localSheetId="46">#REF!</definedName>
    <definedName name="mccb350a3p" localSheetId="42">#REF!</definedName>
    <definedName name="mccb350a3p" localSheetId="41">#REF!</definedName>
    <definedName name="mccb350a3p" localSheetId="71">#REF!</definedName>
    <definedName name="mccb350a3p" localSheetId="67">#REF!</definedName>
    <definedName name="mccb350a3p" localSheetId="75">#REF!</definedName>
    <definedName name="mccb350a3p" localSheetId="58">#REF!</definedName>
    <definedName name="mccb350a3p" localSheetId="63">#REF!</definedName>
    <definedName name="mccb350a3p" localSheetId="54">#REF!</definedName>
    <definedName name="mccb350a3p" localSheetId="13">#REF!</definedName>
    <definedName name="mccb350a3p">#REF!</definedName>
    <definedName name="mccb400a3p" localSheetId="38">#REF!</definedName>
    <definedName name="mccb400a3p" localSheetId="37">#REF!</definedName>
    <definedName name="mccb400a3p" localSheetId="79">#REF!</definedName>
    <definedName name="mccb400a3p" localSheetId="33">#REF!</definedName>
    <definedName name="mccb400a3p" localSheetId="32">#REF!</definedName>
    <definedName name="mccb400a3p" localSheetId="28">#REF!</definedName>
    <definedName name="mccb400a3p" localSheetId="27">#REF!</definedName>
    <definedName name="mccb400a3p" localSheetId="50">#REF!</definedName>
    <definedName name="mccb400a3p" localSheetId="18">#REF!</definedName>
    <definedName name="mccb400a3p" localSheetId="17">#REF!</definedName>
    <definedName name="mccb400a3p" localSheetId="59">#REF!</definedName>
    <definedName name="mccb400a3p" localSheetId="8">#REF!</definedName>
    <definedName name="mccb400a3p" localSheetId="23">#REF!</definedName>
    <definedName name="mccb400a3p" localSheetId="22">#REF!</definedName>
    <definedName name="mccb400a3p" localSheetId="91">#REF!</definedName>
    <definedName name="mccb400a3p" localSheetId="92">#REF!</definedName>
    <definedName name="mccb400a3p" localSheetId="89">#REF!</definedName>
    <definedName name="mccb400a3p" localSheetId="46">#REF!</definedName>
    <definedName name="mccb400a3p" localSheetId="42">#REF!</definedName>
    <definedName name="mccb400a3p" localSheetId="41">#REF!</definedName>
    <definedName name="mccb400a3p" localSheetId="71">#REF!</definedName>
    <definedName name="mccb400a3p" localSheetId="67">#REF!</definedName>
    <definedName name="mccb400a3p" localSheetId="75">#REF!</definedName>
    <definedName name="mccb400a3p" localSheetId="58">#REF!</definedName>
    <definedName name="mccb400a3p" localSheetId="63">#REF!</definedName>
    <definedName name="mccb400a3p" localSheetId="54">#REF!</definedName>
    <definedName name="mccb400a3p" localSheetId="13">#REF!</definedName>
    <definedName name="mccb400a3p">#REF!</definedName>
    <definedName name="mccb500a3p" localSheetId="38">#REF!</definedName>
    <definedName name="mccb500a3p" localSheetId="37">#REF!</definedName>
    <definedName name="mccb500a3p" localSheetId="79">#REF!</definedName>
    <definedName name="mccb500a3p" localSheetId="33">#REF!</definedName>
    <definedName name="mccb500a3p" localSheetId="32">#REF!</definedName>
    <definedName name="mccb500a3p" localSheetId="28">#REF!</definedName>
    <definedName name="mccb500a3p" localSheetId="27">#REF!</definedName>
    <definedName name="mccb500a3p" localSheetId="50">#REF!</definedName>
    <definedName name="mccb500a3p" localSheetId="18">#REF!</definedName>
    <definedName name="mccb500a3p" localSheetId="17">#REF!</definedName>
    <definedName name="mccb500a3p" localSheetId="59">#REF!</definedName>
    <definedName name="mccb500a3p" localSheetId="8">#REF!</definedName>
    <definedName name="mccb500a3p" localSheetId="23">#REF!</definedName>
    <definedName name="mccb500a3p" localSheetId="22">#REF!</definedName>
    <definedName name="mccb500a3p" localSheetId="91">#REF!</definedName>
    <definedName name="mccb500a3p" localSheetId="92">#REF!</definedName>
    <definedName name="mccb500a3p" localSheetId="89">#REF!</definedName>
    <definedName name="mccb500a3p" localSheetId="46">#REF!</definedName>
    <definedName name="mccb500a3p" localSheetId="42">#REF!</definedName>
    <definedName name="mccb500a3p" localSheetId="41">#REF!</definedName>
    <definedName name="mccb500a3p" localSheetId="71">#REF!</definedName>
    <definedName name="mccb500a3p" localSheetId="67">#REF!</definedName>
    <definedName name="mccb500a3p" localSheetId="75">#REF!</definedName>
    <definedName name="mccb500a3p" localSheetId="58">#REF!</definedName>
    <definedName name="mccb500a3p" localSheetId="63">#REF!</definedName>
    <definedName name="mccb500a3p" localSheetId="54">#REF!</definedName>
    <definedName name="mccb500a3p" localSheetId="13">#REF!</definedName>
    <definedName name="mccb500a3p">#REF!</definedName>
    <definedName name="mccb630a3p" localSheetId="38">#REF!</definedName>
    <definedName name="mccb630a3p" localSheetId="37">#REF!</definedName>
    <definedName name="mccb630a3p" localSheetId="79">#REF!</definedName>
    <definedName name="mccb630a3p" localSheetId="33">#REF!</definedName>
    <definedName name="mccb630a3p" localSheetId="32">#REF!</definedName>
    <definedName name="mccb630a3p" localSheetId="28">#REF!</definedName>
    <definedName name="mccb630a3p" localSheetId="27">#REF!</definedName>
    <definedName name="mccb630a3p" localSheetId="50">#REF!</definedName>
    <definedName name="mccb630a3p" localSheetId="18">#REF!</definedName>
    <definedName name="mccb630a3p" localSheetId="17">#REF!</definedName>
    <definedName name="mccb630a3p" localSheetId="59">#REF!</definedName>
    <definedName name="mccb630a3p" localSheetId="8">#REF!</definedName>
    <definedName name="mccb630a3p" localSheetId="23">#REF!</definedName>
    <definedName name="mccb630a3p" localSheetId="22">#REF!</definedName>
    <definedName name="mccb630a3p" localSheetId="91">#REF!</definedName>
    <definedName name="mccb630a3p" localSheetId="92">#REF!</definedName>
    <definedName name="mccb630a3p" localSheetId="89">#REF!</definedName>
    <definedName name="mccb630a3p" localSheetId="46">#REF!</definedName>
    <definedName name="mccb630a3p" localSheetId="42">#REF!</definedName>
    <definedName name="mccb630a3p" localSheetId="41">#REF!</definedName>
    <definedName name="mccb630a3p" localSheetId="71">#REF!</definedName>
    <definedName name="mccb630a3p" localSheetId="67">#REF!</definedName>
    <definedName name="mccb630a3p" localSheetId="75">#REF!</definedName>
    <definedName name="mccb630a3p" localSheetId="58">#REF!</definedName>
    <definedName name="mccb630a3p" localSheetId="63">#REF!</definedName>
    <definedName name="mccb630a3p" localSheetId="54">#REF!</definedName>
    <definedName name="mccb630a3p" localSheetId="13">#REF!</definedName>
    <definedName name="mccb630a3p">#REF!</definedName>
    <definedName name="mccb80a3p" localSheetId="38">#REF!</definedName>
    <definedName name="mccb80a3p" localSheetId="37">#REF!</definedName>
    <definedName name="mccb80a3p" localSheetId="79">#REF!</definedName>
    <definedName name="mccb80a3p" localSheetId="33">#REF!</definedName>
    <definedName name="mccb80a3p" localSheetId="32">#REF!</definedName>
    <definedName name="mccb80a3p" localSheetId="28">#REF!</definedName>
    <definedName name="mccb80a3p" localSheetId="27">#REF!</definedName>
    <definedName name="mccb80a3p" localSheetId="50">#REF!</definedName>
    <definedName name="mccb80a3p" localSheetId="18">#REF!</definedName>
    <definedName name="mccb80a3p" localSheetId="17">#REF!</definedName>
    <definedName name="mccb80a3p" localSheetId="59">#REF!</definedName>
    <definedName name="mccb80a3p" localSheetId="8">#REF!</definedName>
    <definedName name="mccb80a3p" localSheetId="23">#REF!</definedName>
    <definedName name="mccb80a3p" localSheetId="22">#REF!</definedName>
    <definedName name="mccb80a3p" localSheetId="91">#REF!</definedName>
    <definedName name="mccb80a3p" localSheetId="92">#REF!</definedName>
    <definedName name="mccb80a3p" localSheetId="89">#REF!</definedName>
    <definedName name="mccb80a3p" localSheetId="46">#REF!</definedName>
    <definedName name="mccb80a3p" localSheetId="42">#REF!</definedName>
    <definedName name="mccb80a3p" localSheetId="41">#REF!</definedName>
    <definedName name="mccb80a3p" localSheetId="71">#REF!</definedName>
    <definedName name="mccb80a3p" localSheetId="67">#REF!</definedName>
    <definedName name="mccb80a3p" localSheetId="75">#REF!</definedName>
    <definedName name="mccb80a3p" localSheetId="58">#REF!</definedName>
    <definedName name="mccb80a3p" localSheetId="63">#REF!</definedName>
    <definedName name="mccb80a3p" localSheetId="54">#REF!</definedName>
    <definedName name="mccb80a3p" localSheetId="13">#REF!</definedName>
    <definedName name="mccb80a3p">#REF!</definedName>
    <definedName name="MDB_O.N" localSheetId="38">'[1]Break Down  '!#REF!</definedName>
    <definedName name="MDB_O.N" localSheetId="34">'[2]Break Down  '!#REF!</definedName>
    <definedName name="MDB_O.N" localSheetId="37">'[2]Break Down  '!#REF!</definedName>
    <definedName name="MDB_O.N" localSheetId="79">'[2]Break Down  '!#REF!</definedName>
    <definedName name="MDB_O.N" localSheetId="33">'[1]Break Down  '!#REF!</definedName>
    <definedName name="MDB_O.N" localSheetId="29">'[2]Break Down  '!#REF!</definedName>
    <definedName name="MDB_O.N" localSheetId="32">'[2]Break Down  '!#REF!</definedName>
    <definedName name="MDB_O.N" localSheetId="28">'[1]Break Down  '!#REF!</definedName>
    <definedName name="MDB_O.N" localSheetId="24">'[2]Break Down  '!#REF!</definedName>
    <definedName name="MDB_O.N" localSheetId="27">'[2]Break Down  '!#REF!</definedName>
    <definedName name="MDB_O.N" localSheetId="50">'[2]Break Down  '!#REF!</definedName>
    <definedName name="MDB_O.N" localSheetId="18">'[1]Break Down  '!#REF!</definedName>
    <definedName name="MDB_O.N" localSheetId="17">'[2]Break Down  '!#REF!</definedName>
    <definedName name="MDB_O.N" localSheetId="59">'[1]Break Down  '!#REF!</definedName>
    <definedName name="MDB_O.N" localSheetId="8">'[1]Break Down  '!#REF!</definedName>
    <definedName name="MDB_O.N" localSheetId="23">'[1]Break Down  '!#REF!</definedName>
    <definedName name="MDB_O.N" localSheetId="19">'[2]Break Down  '!#REF!</definedName>
    <definedName name="MDB_O.N" localSheetId="22">'[2]Break Down  '!#REF!</definedName>
    <definedName name="MDB_O.N" localSheetId="80">'[2]Break Down  '!#REF!</definedName>
    <definedName name="MDB_O.N" localSheetId="83">'[2]Break Down  '!#REF!</definedName>
    <definedName name="MDB_O.N" localSheetId="91">'[2]Break Down  '!#REF!</definedName>
    <definedName name="MDB_O.N" localSheetId="92">'[2]Break Down  '!#REF!</definedName>
    <definedName name="MDB_O.N" localSheetId="89">'[2]Break Down  '!#REF!</definedName>
    <definedName name="MDB_O.N" localSheetId="46">'[2]Break Down  '!#REF!</definedName>
    <definedName name="MDB_O.N" localSheetId="42">'[1]Break Down  '!#REF!</definedName>
    <definedName name="MDB_O.N" localSheetId="41">'[2]Break Down  '!#REF!</definedName>
    <definedName name="MDB_O.N" localSheetId="60">'[2]Break Down  '!#REF!</definedName>
    <definedName name="MDB_O.N" localSheetId="71">'[2]Break Down  '!#REF!</definedName>
    <definedName name="MDB_O.N" localSheetId="67">'[2]Break Down  '!#REF!</definedName>
    <definedName name="MDB_O.N" localSheetId="75">'[2]Break Down  '!#REF!</definedName>
    <definedName name="MDB_O.N" localSheetId="58">'[2]Break Down  '!#REF!</definedName>
    <definedName name="MDB_O.N" localSheetId="63">'[2]Break Down  '!#REF!</definedName>
    <definedName name="MDB_O.N" localSheetId="54">'[2]Break Down  '!#REF!</definedName>
    <definedName name="MDB_O.N" localSheetId="13">'[2]Break Down  '!#REF!</definedName>
    <definedName name="MDB_O.N">'[2]Break Down  '!#REF!</definedName>
    <definedName name="mea" localSheetId="38">'[1]Break Down  '!#REF!</definedName>
    <definedName name="mea" localSheetId="34">'[2]Break Down  '!#REF!</definedName>
    <definedName name="mea" localSheetId="37">'[2]Break Down  '!#REF!</definedName>
    <definedName name="mea" localSheetId="79">'[2]Break Down  '!#REF!</definedName>
    <definedName name="mea" localSheetId="33">'[1]Break Down  '!#REF!</definedName>
    <definedName name="mea" localSheetId="32">'[2]Break Down  '!#REF!</definedName>
    <definedName name="mea" localSheetId="28">'[1]Break Down  '!#REF!</definedName>
    <definedName name="mea" localSheetId="27">'[2]Break Down  '!#REF!</definedName>
    <definedName name="mea" localSheetId="50">'[2]Break Down  '!#REF!</definedName>
    <definedName name="mea" localSheetId="18">'[1]Break Down  '!#REF!</definedName>
    <definedName name="mea" localSheetId="17">'[2]Break Down  '!#REF!</definedName>
    <definedName name="mea" localSheetId="59">'[1]Break Down  '!#REF!</definedName>
    <definedName name="mea" localSheetId="8">'[1]Break Down  '!#REF!</definedName>
    <definedName name="mea" localSheetId="23">'[1]Break Down  '!#REF!</definedName>
    <definedName name="mea" localSheetId="22">'[2]Break Down  '!#REF!</definedName>
    <definedName name="mea" localSheetId="80">'[2]Break Down  '!#REF!</definedName>
    <definedName name="mea" localSheetId="83">'[2]Break Down  '!#REF!</definedName>
    <definedName name="mea" localSheetId="91">'[2]Break Down  '!#REF!</definedName>
    <definedName name="mea" localSheetId="92">'[2]Break Down  '!#REF!</definedName>
    <definedName name="mea" localSheetId="89">'[2]Break Down  '!#REF!</definedName>
    <definedName name="mea" localSheetId="46">'[2]Break Down  '!#REF!</definedName>
    <definedName name="mea" localSheetId="42">'[1]Break Down  '!#REF!</definedName>
    <definedName name="mea" localSheetId="41">'[2]Break Down  '!#REF!</definedName>
    <definedName name="mea" localSheetId="60">'[2]Break Down  '!#REF!</definedName>
    <definedName name="mea" localSheetId="71">'[2]Break Down  '!#REF!</definedName>
    <definedName name="mea" localSheetId="67">'[2]Break Down  '!#REF!</definedName>
    <definedName name="mea" localSheetId="75">'[2]Break Down  '!#REF!</definedName>
    <definedName name="mea" localSheetId="58">'[2]Break Down  '!#REF!</definedName>
    <definedName name="mea" localSheetId="63">'[2]Break Down  '!#REF!</definedName>
    <definedName name="mea" localSheetId="54">'[2]Break Down  '!#REF!</definedName>
    <definedName name="mea" localSheetId="13">'[2]Break Down  '!#REF!</definedName>
    <definedName name="mea">'[2]Break Down  '!#REF!</definedName>
    <definedName name="meas" localSheetId="38">'[1]Break Down  '!#REF!</definedName>
    <definedName name="meas" localSheetId="34">'[2]Break Down  '!#REF!</definedName>
    <definedName name="meas" localSheetId="37">'[2]Break Down  '!#REF!</definedName>
    <definedName name="meas" localSheetId="79">'[2]Break Down  '!#REF!</definedName>
    <definedName name="meas" localSheetId="33">'[1]Break Down  '!#REF!</definedName>
    <definedName name="meas" localSheetId="29">'[2]Break Down  '!#REF!</definedName>
    <definedName name="meas" localSheetId="32">'[2]Break Down  '!#REF!</definedName>
    <definedName name="meas" localSheetId="28">'[1]Break Down  '!#REF!</definedName>
    <definedName name="meas" localSheetId="27">'[2]Break Down  '!#REF!</definedName>
    <definedName name="meas" localSheetId="50">'[2]Break Down  '!#REF!</definedName>
    <definedName name="meas" localSheetId="18">'[1]Break Down  '!#REF!</definedName>
    <definedName name="meas" localSheetId="17">'[2]Break Down  '!#REF!</definedName>
    <definedName name="meas" localSheetId="59">'[1]Break Down  '!#REF!</definedName>
    <definedName name="meas" localSheetId="8">'[1]Break Down  '!#REF!</definedName>
    <definedName name="meas" localSheetId="23">'[1]Break Down  '!#REF!</definedName>
    <definedName name="meas" localSheetId="22">'[2]Break Down  '!#REF!</definedName>
    <definedName name="meas" localSheetId="80">'[2]Break Down  '!#REF!</definedName>
    <definedName name="meas" localSheetId="83">'[2]Break Down  '!#REF!</definedName>
    <definedName name="meas" localSheetId="91">'[2]Break Down  '!#REF!</definedName>
    <definedName name="meas" localSheetId="92">'[2]Break Down  '!#REF!</definedName>
    <definedName name="meas" localSheetId="89">'[2]Break Down  '!#REF!</definedName>
    <definedName name="meas" localSheetId="46">'[2]Break Down  '!#REF!</definedName>
    <definedName name="meas" localSheetId="42">'[1]Break Down  '!#REF!</definedName>
    <definedName name="meas" localSheetId="41">'[2]Break Down  '!#REF!</definedName>
    <definedName name="meas" localSheetId="60">'[2]Break Down  '!#REF!</definedName>
    <definedName name="meas" localSheetId="71">'[2]Break Down  '!#REF!</definedName>
    <definedName name="meas" localSheetId="67">'[2]Break Down  '!#REF!</definedName>
    <definedName name="meas" localSheetId="75">'[2]Break Down  '!#REF!</definedName>
    <definedName name="meas" localSheetId="58">'[2]Break Down  '!#REF!</definedName>
    <definedName name="meas" localSheetId="63">'[2]Break Down  '!#REF!</definedName>
    <definedName name="meas" localSheetId="54">'[2]Break Down  '!#REF!</definedName>
    <definedName name="meas" localSheetId="13">'[2]Break Down  '!#REF!</definedName>
    <definedName name="meas">'[2]Break Down  '!#REF!</definedName>
    <definedName name="meas." localSheetId="38">[14]Sheet1!#REF!</definedName>
    <definedName name="meas." localSheetId="34">[15]Sheet1!#REF!</definedName>
    <definedName name="meas." localSheetId="37">[15]Sheet1!#REF!</definedName>
    <definedName name="meas." localSheetId="79">[15]Sheet1!#REF!</definedName>
    <definedName name="meas." localSheetId="33">[14]Sheet1!#REF!</definedName>
    <definedName name="meas." localSheetId="32">[15]Sheet1!#REF!</definedName>
    <definedName name="meas." localSheetId="28">[14]Sheet1!#REF!</definedName>
    <definedName name="meas." localSheetId="27">[15]Sheet1!#REF!</definedName>
    <definedName name="meas." localSheetId="50">[15]Sheet1!#REF!</definedName>
    <definedName name="meas." localSheetId="18">[14]Sheet1!#REF!</definedName>
    <definedName name="meas." localSheetId="17">[15]Sheet1!#REF!</definedName>
    <definedName name="meas." localSheetId="59">[14]Sheet1!#REF!</definedName>
    <definedName name="meas." localSheetId="8">[14]Sheet1!#REF!</definedName>
    <definedName name="meas." localSheetId="23">[14]Sheet1!#REF!</definedName>
    <definedName name="meas." localSheetId="22">[15]Sheet1!#REF!</definedName>
    <definedName name="meas." localSheetId="80">[15]Sheet1!#REF!</definedName>
    <definedName name="meas." localSheetId="83">[15]Sheet1!#REF!</definedName>
    <definedName name="meas." localSheetId="91">[15]Sheet1!#REF!</definedName>
    <definedName name="meas." localSheetId="92">[15]Sheet1!#REF!</definedName>
    <definedName name="meas." localSheetId="89">[15]Sheet1!#REF!</definedName>
    <definedName name="meas." localSheetId="46">[15]Sheet1!#REF!</definedName>
    <definedName name="meas." localSheetId="42">[14]Sheet1!#REF!</definedName>
    <definedName name="meas." localSheetId="41">[15]Sheet1!#REF!</definedName>
    <definedName name="meas." localSheetId="60">[15]Sheet1!#REF!</definedName>
    <definedName name="meas." localSheetId="71">[15]Sheet1!#REF!</definedName>
    <definedName name="meas." localSheetId="67">[15]Sheet1!#REF!</definedName>
    <definedName name="meas." localSheetId="75">[15]Sheet1!#REF!</definedName>
    <definedName name="meas." localSheetId="58">[15]Sheet1!#REF!</definedName>
    <definedName name="meas." localSheetId="63">[15]Sheet1!#REF!</definedName>
    <definedName name="meas." localSheetId="54">[15]Sheet1!#REF!</definedName>
    <definedName name="meas." localSheetId="13">[15]Sheet1!#REF!</definedName>
    <definedName name="meas.">[15]Sheet1!#REF!</definedName>
    <definedName name="mm2_2x4" localSheetId="38">'[1]Break Down  '!#REF!</definedName>
    <definedName name="mm2_2x4" localSheetId="34">'[2]Break Down  '!#REF!</definedName>
    <definedName name="mm2_2x4" localSheetId="37">'[2]Break Down  '!#REF!</definedName>
    <definedName name="mm2_2x4" localSheetId="79">'[2]Break Down  '!#REF!</definedName>
    <definedName name="mm2_2x4" localSheetId="33">'[1]Break Down  '!#REF!</definedName>
    <definedName name="mm2_2x4" localSheetId="29">'[2]Break Down  '!#REF!</definedName>
    <definedName name="mm2_2x4" localSheetId="32">'[2]Break Down  '!#REF!</definedName>
    <definedName name="mm2_2x4" localSheetId="28">'[1]Break Down  '!#REF!</definedName>
    <definedName name="mm2_2x4" localSheetId="24">'[2]Break Down  '!#REF!</definedName>
    <definedName name="mm2_2x4" localSheetId="27">'[2]Break Down  '!#REF!</definedName>
    <definedName name="mm2_2x4" localSheetId="50">'[2]Break Down  '!#REF!</definedName>
    <definedName name="mm2_2x4" localSheetId="18">'[1]Break Down  '!#REF!</definedName>
    <definedName name="mm2_2x4" localSheetId="17">'[2]Break Down  '!#REF!</definedName>
    <definedName name="mm2_2x4" localSheetId="59">'[1]Break Down  '!#REF!</definedName>
    <definedName name="mm2_2x4" localSheetId="8">'[1]Break Down  '!#REF!</definedName>
    <definedName name="mm2_2x4" localSheetId="23">'[1]Break Down  '!#REF!</definedName>
    <definedName name="mm2_2x4" localSheetId="19">'[2]Break Down  '!#REF!</definedName>
    <definedName name="mm2_2x4" localSheetId="22">'[2]Break Down  '!#REF!</definedName>
    <definedName name="mm2_2x4" localSheetId="80">'[2]Break Down  '!#REF!</definedName>
    <definedName name="mm2_2x4" localSheetId="83">'[2]Break Down  '!#REF!</definedName>
    <definedName name="mm2_2x4" localSheetId="91">'[2]Break Down  '!#REF!</definedName>
    <definedName name="mm2_2x4" localSheetId="92">'[2]Break Down  '!#REF!</definedName>
    <definedName name="mm2_2x4" localSheetId="89">'[2]Break Down  '!#REF!</definedName>
    <definedName name="mm2_2x4" localSheetId="46">'[2]Break Down  '!#REF!</definedName>
    <definedName name="mm2_2x4" localSheetId="42">'[1]Break Down  '!#REF!</definedName>
    <definedName name="mm2_2x4" localSheetId="41">'[2]Break Down  '!#REF!</definedName>
    <definedName name="mm2_2x4" localSheetId="60">'[2]Break Down  '!#REF!</definedName>
    <definedName name="mm2_2x4" localSheetId="71">'[2]Break Down  '!#REF!</definedName>
    <definedName name="mm2_2x4" localSheetId="67">'[2]Break Down  '!#REF!</definedName>
    <definedName name="mm2_2x4" localSheetId="75">'[2]Break Down  '!#REF!</definedName>
    <definedName name="mm2_2x4" localSheetId="58">'[2]Break Down  '!#REF!</definedName>
    <definedName name="mm2_2x4" localSheetId="63">'[2]Break Down  '!#REF!</definedName>
    <definedName name="mm2_2x4" localSheetId="54">'[2]Break Down  '!#REF!</definedName>
    <definedName name="mm2_2x4" localSheetId="13">'[2]Break Down  '!#REF!</definedName>
    <definedName name="mm2_2x4">'[2]Break Down  '!#REF!</definedName>
    <definedName name="mm2_3x4" localSheetId="38">'[1]Break Down  '!#REF!</definedName>
    <definedName name="mm2_3x4" localSheetId="34">'[2]Break Down  '!#REF!</definedName>
    <definedName name="mm2_3x4" localSheetId="37">'[2]Break Down  '!#REF!</definedName>
    <definedName name="mm2_3x4" localSheetId="79">'[2]Break Down  '!#REF!</definedName>
    <definedName name="mm2_3x4" localSheetId="33">'[1]Break Down  '!#REF!</definedName>
    <definedName name="mm2_3x4" localSheetId="29">'[2]Break Down  '!#REF!</definedName>
    <definedName name="mm2_3x4" localSheetId="32">'[2]Break Down  '!#REF!</definedName>
    <definedName name="mm2_3x4" localSheetId="28">'[1]Break Down  '!#REF!</definedName>
    <definedName name="mm2_3x4" localSheetId="24">'[2]Break Down  '!#REF!</definedName>
    <definedName name="mm2_3x4" localSheetId="27">'[2]Break Down  '!#REF!</definedName>
    <definedName name="mm2_3x4" localSheetId="50">'[2]Break Down  '!#REF!</definedName>
    <definedName name="mm2_3x4" localSheetId="18">'[1]Break Down  '!#REF!</definedName>
    <definedName name="mm2_3x4" localSheetId="17">'[2]Break Down  '!#REF!</definedName>
    <definedName name="mm2_3x4" localSheetId="59">'[1]Break Down  '!#REF!</definedName>
    <definedName name="mm2_3x4" localSheetId="8">'[1]Break Down  '!#REF!</definedName>
    <definedName name="mm2_3x4" localSheetId="23">'[1]Break Down  '!#REF!</definedName>
    <definedName name="mm2_3x4" localSheetId="19">'[2]Break Down  '!#REF!</definedName>
    <definedName name="mm2_3x4" localSheetId="22">'[2]Break Down  '!#REF!</definedName>
    <definedName name="mm2_3x4" localSheetId="80">'[2]Break Down  '!#REF!</definedName>
    <definedName name="mm2_3x4" localSheetId="83">'[2]Break Down  '!#REF!</definedName>
    <definedName name="mm2_3x4" localSheetId="91">'[2]Break Down  '!#REF!</definedName>
    <definedName name="mm2_3x4" localSheetId="92">'[2]Break Down  '!#REF!</definedName>
    <definedName name="mm2_3x4" localSheetId="89">'[2]Break Down  '!#REF!</definedName>
    <definedName name="mm2_3x4" localSheetId="46">'[2]Break Down  '!#REF!</definedName>
    <definedName name="mm2_3x4" localSheetId="42">'[1]Break Down  '!#REF!</definedName>
    <definedName name="mm2_3x4" localSheetId="41">'[2]Break Down  '!#REF!</definedName>
    <definedName name="mm2_3x4" localSheetId="60">'[2]Break Down  '!#REF!</definedName>
    <definedName name="mm2_3x4" localSheetId="71">'[2]Break Down  '!#REF!</definedName>
    <definedName name="mm2_3x4" localSheetId="67">'[2]Break Down  '!#REF!</definedName>
    <definedName name="mm2_3x4" localSheetId="75">'[2]Break Down  '!#REF!</definedName>
    <definedName name="mm2_3x4" localSheetId="58">'[2]Break Down  '!#REF!</definedName>
    <definedName name="mm2_3x4" localSheetId="63">'[2]Break Down  '!#REF!</definedName>
    <definedName name="mm2_3x4" localSheetId="54">'[2]Break Down  '!#REF!</definedName>
    <definedName name="mm2_3x4" localSheetId="13">'[2]Break Down  '!#REF!</definedName>
    <definedName name="mm2_3x4">'[2]Break Down  '!#REF!</definedName>
    <definedName name="mm2_4x4" localSheetId="38">'[1]Break Down  '!#REF!</definedName>
    <definedName name="mm2_4x4" localSheetId="34">'[2]Break Down  '!#REF!</definedName>
    <definedName name="mm2_4x4" localSheetId="37">'[2]Break Down  '!#REF!</definedName>
    <definedName name="mm2_4x4" localSheetId="79">'[2]Break Down  '!#REF!</definedName>
    <definedName name="mm2_4x4" localSheetId="33">'[1]Break Down  '!#REF!</definedName>
    <definedName name="mm2_4x4" localSheetId="29">'[2]Break Down  '!#REF!</definedName>
    <definedName name="mm2_4x4" localSheetId="32">'[2]Break Down  '!#REF!</definedName>
    <definedName name="mm2_4x4" localSheetId="28">'[1]Break Down  '!#REF!</definedName>
    <definedName name="mm2_4x4" localSheetId="24">'[2]Break Down  '!#REF!</definedName>
    <definedName name="mm2_4x4" localSheetId="27">'[2]Break Down  '!#REF!</definedName>
    <definedName name="mm2_4x4" localSheetId="50">'[2]Break Down  '!#REF!</definedName>
    <definedName name="mm2_4x4" localSheetId="18">'[1]Break Down  '!#REF!</definedName>
    <definedName name="mm2_4x4" localSheetId="17">'[2]Break Down  '!#REF!</definedName>
    <definedName name="mm2_4x4" localSheetId="59">'[1]Break Down  '!#REF!</definedName>
    <definedName name="mm2_4x4" localSheetId="8">'[1]Break Down  '!#REF!</definedName>
    <definedName name="mm2_4x4" localSheetId="23">'[1]Break Down  '!#REF!</definedName>
    <definedName name="mm2_4x4" localSheetId="19">'[2]Break Down  '!#REF!</definedName>
    <definedName name="mm2_4x4" localSheetId="22">'[2]Break Down  '!#REF!</definedName>
    <definedName name="mm2_4x4" localSheetId="80">'[2]Break Down  '!#REF!</definedName>
    <definedName name="mm2_4x4" localSheetId="83">'[2]Break Down  '!#REF!</definedName>
    <definedName name="mm2_4x4" localSheetId="91">'[2]Break Down  '!#REF!</definedName>
    <definedName name="mm2_4x4" localSheetId="92">'[2]Break Down  '!#REF!</definedName>
    <definedName name="mm2_4x4" localSheetId="89">'[2]Break Down  '!#REF!</definedName>
    <definedName name="mm2_4x4" localSheetId="46">'[2]Break Down  '!#REF!</definedName>
    <definedName name="mm2_4x4" localSheetId="42">'[1]Break Down  '!#REF!</definedName>
    <definedName name="mm2_4x4" localSheetId="41">'[2]Break Down  '!#REF!</definedName>
    <definedName name="mm2_4x4" localSheetId="60">'[2]Break Down  '!#REF!</definedName>
    <definedName name="mm2_4x4" localSheetId="71">'[2]Break Down  '!#REF!</definedName>
    <definedName name="mm2_4x4" localSheetId="67">'[2]Break Down  '!#REF!</definedName>
    <definedName name="mm2_4x4" localSheetId="75">'[2]Break Down  '!#REF!</definedName>
    <definedName name="mm2_4x4" localSheetId="58">'[2]Break Down  '!#REF!</definedName>
    <definedName name="mm2_4x4" localSheetId="63">'[2]Break Down  '!#REF!</definedName>
    <definedName name="mm2_4x4" localSheetId="54">'[2]Break Down  '!#REF!</definedName>
    <definedName name="mm2_4x4" localSheetId="13">'[2]Break Down  '!#REF!</definedName>
    <definedName name="mm2_4x4">'[2]Break Down  '!#REF!</definedName>
    <definedName name="mm2_4x6" localSheetId="38">'[1]Break Down  '!#REF!</definedName>
    <definedName name="mm2_4x6" localSheetId="34">'[2]Break Down  '!#REF!</definedName>
    <definedName name="mm2_4x6" localSheetId="37">'[2]Break Down  '!#REF!</definedName>
    <definedName name="mm2_4x6" localSheetId="79">'[2]Break Down  '!#REF!</definedName>
    <definedName name="mm2_4x6" localSheetId="33">'[1]Break Down  '!#REF!</definedName>
    <definedName name="mm2_4x6" localSheetId="29">'[2]Break Down  '!#REF!</definedName>
    <definedName name="mm2_4x6" localSheetId="32">'[2]Break Down  '!#REF!</definedName>
    <definedName name="mm2_4x6" localSheetId="28">'[1]Break Down  '!#REF!</definedName>
    <definedName name="mm2_4x6" localSheetId="24">'[2]Break Down  '!#REF!</definedName>
    <definedName name="mm2_4x6" localSheetId="27">'[2]Break Down  '!#REF!</definedName>
    <definedName name="mm2_4x6" localSheetId="50">'[2]Break Down  '!#REF!</definedName>
    <definedName name="mm2_4x6" localSheetId="18">'[1]Break Down  '!#REF!</definedName>
    <definedName name="mm2_4x6" localSheetId="17">'[2]Break Down  '!#REF!</definedName>
    <definedName name="mm2_4x6" localSheetId="59">'[1]Break Down  '!#REF!</definedName>
    <definedName name="mm2_4x6" localSheetId="8">'[1]Break Down  '!#REF!</definedName>
    <definedName name="mm2_4x6" localSheetId="23">'[1]Break Down  '!#REF!</definedName>
    <definedName name="mm2_4x6" localSheetId="19">'[2]Break Down  '!#REF!</definedName>
    <definedName name="mm2_4x6" localSheetId="22">'[2]Break Down  '!#REF!</definedName>
    <definedName name="mm2_4x6" localSheetId="80">'[2]Break Down  '!#REF!</definedName>
    <definedName name="mm2_4x6" localSheetId="83">'[2]Break Down  '!#REF!</definedName>
    <definedName name="mm2_4x6" localSheetId="91">'[2]Break Down  '!#REF!</definedName>
    <definedName name="mm2_4x6" localSheetId="92">'[2]Break Down  '!#REF!</definedName>
    <definedName name="mm2_4x6" localSheetId="89">'[2]Break Down  '!#REF!</definedName>
    <definedName name="mm2_4x6" localSheetId="46">'[2]Break Down  '!#REF!</definedName>
    <definedName name="mm2_4x6" localSheetId="42">'[1]Break Down  '!#REF!</definedName>
    <definedName name="mm2_4x6" localSheetId="41">'[2]Break Down  '!#REF!</definedName>
    <definedName name="mm2_4x6" localSheetId="60">'[2]Break Down  '!#REF!</definedName>
    <definedName name="mm2_4x6" localSheetId="71">'[2]Break Down  '!#REF!</definedName>
    <definedName name="mm2_4x6" localSheetId="67">'[2]Break Down  '!#REF!</definedName>
    <definedName name="mm2_4x6" localSheetId="75">'[2]Break Down  '!#REF!</definedName>
    <definedName name="mm2_4x6" localSheetId="58">'[2]Break Down  '!#REF!</definedName>
    <definedName name="mm2_4x6" localSheetId="63">'[2]Break Down  '!#REF!</definedName>
    <definedName name="mm2_4x6" localSheetId="54">'[2]Break Down  '!#REF!</definedName>
    <definedName name="mm2_4x6" localSheetId="13">'[2]Break Down  '!#REF!</definedName>
    <definedName name="mm2_4x6">'[2]Break Down  '!#REF!</definedName>
    <definedName name="Mo" localSheetId="38">[12]Sheet1!$B$2</definedName>
    <definedName name="Mo" localSheetId="33">[12]Sheet1!$B$2</definedName>
    <definedName name="Mo" localSheetId="28">[12]Sheet1!$B$2</definedName>
    <definedName name="Mo" localSheetId="18">[12]Sheet1!$B$2</definedName>
    <definedName name="Mo" localSheetId="59">[12]Sheet1!$B$2</definedName>
    <definedName name="Mo" localSheetId="8">[12]Sheet1!$B$2</definedName>
    <definedName name="Mo" localSheetId="23">[12]Sheet1!$B$2</definedName>
    <definedName name="Mo" localSheetId="42">[12]Sheet1!$B$2</definedName>
    <definedName name="Mo">[13]Sheet1!$B$2</definedName>
    <definedName name="Mon" localSheetId="38">[14]Sheet1!$B$3</definedName>
    <definedName name="Mon" localSheetId="33">[14]Sheet1!$B$3</definedName>
    <definedName name="Mon" localSheetId="28">[14]Sheet1!$B$3</definedName>
    <definedName name="Mon" localSheetId="18">[14]Sheet1!$B$3</definedName>
    <definedName name="Mon" localSheetId="59">[14]Sheet1!$B$3</definedName>
    <definedName name="Mon" localSheetId="8">[14]Sheet1!$B$3</definedName>
    <definedName name="Mon" localSheetId="23">[14]Sheet1!$B$3</definedName>
    <definedName name="Mon" localSheetId="42">[14]Sheet1!$B$3</definedName>
    <definedName name="Mon">[15]Sheet1!$B$3</definedName>
    <definedName name="Mont" localSheetId="38">[16]Sheet1!#REF!</definedName>
    <definedName name="Mont" localSheetId="34">[17]Sheet1!#REF!</definedName>
    <definedName name="Mont" localSheetId="37">[17]Sheet1!#REF!</definedName>
    <definedName name="Mont" localSheetId="79">[17]Sheet1!#REF!</definedName>
    <definedName name="Mont" localSheetId="33">[16]Sheet1!#REF!</definedName>
    <definedName name="Mont" localSheetId="29">[17]Sheet1!#REF!</definedName>
    <definedName name="Mont" localSheetId="32">[17]Sheet1!#REF!</definedName>
    <definedName name="Mont" localSheetId="28">[16]Sheet1!#REF!</definedName>
    <definedName name="Mont" localSheetId="24">[17]Sheet1!#REF!</definedName>
    <definedName name="Mont" localSheetId="27">[17]Sheet1!#REF!</definedName>
    <definedName name="Mont" localSheetId="50">[17]Sheet1!#REF!</definedName>
    <definedName name="Mont" localSheetId="18">[16]Sheet1!#REF!</definedName>
    <definedName name="Mont" localSheetId="17">[17]Sheet1!#REF!</definedName>
    <definedName name="Mont" localSheetId="59">[16]Sheet1!#REF!</definedName>
    <definedName name="Mont" localSheetId="8">[16]Sheet1!#REF!</definedName>
    <definedName name="Mont" localSheetId="23">[16]Sheet1!#REF!</definedName>
    <definedName name="Mont" localSheetId="19">[17]Sheet1!#REF!</definedName>
    <definedName name="Mont" localSheetId="22">[17]Sheet1!#REF!</definedName>
    <definedName name="Mont" localSheetId="80">[17]Sheet1!#REF!</definedName>
    <definedName name="Mont" localSheetId="83">[17]Sheet1!#REF!</definedName>
    <definedName name="Mont" localSheetId="91">[17]Sheet1!#REF!</definedName>
    <definedName name="Mont" localSheetId="92">[17]Sheet1!#REF!</definedName>
    <definedName name="Mont" localSheetId="89">[17]Sheet1!#REF!</definedName>
    <definedName name="Mont" localSheetId="46">[17]Sheet1!#REF!</definedName>
    <definedName name="Mont" localSheetId="42">[16]Sheet1!#REF!</definedName>
    <definedName name="Mont" localSheetId="41">[17]Sheet1!#REF!</definedName>
    <definedName name="Mont" localSheetId="60">[17]Sheet1!#REF!</definedName>
    <definedName name="Mont" localSheetId="71">[17]Sheet1!#REF!</definedName>
    <definedName name="Mont" localSheetId="67">[17]Sheet1!#REF!</definedName>
    <definedName name="Mont" localSheetId="75">[17]Sheet1!#REF!</definedName>
    <definedName name="Mont" localSheetId="58">[17]Sheet1!#REF!</definedName>
    <definedName name="Mont" localSheetId="63">[17]Sheet1!#REF!</definedName>
    <definedName name="Mont" localSheetId="54">[17]Sheet1!#REF!</definedName>
    <definedName name="Mont" localSheetId="13">[17]Sheet1!#REF!</definedName>
    <definedName name="Mont">[17]Sheet1!#REF!</definedName>
    <definedName name="month" localSheetId="38">[14]Sheet1!#REF!</definedName>
    <definedName name="month" localSheetId="34">[15]Sheet1!#REF!</definedName>
    <definedName name="month" localSheetId="37">[15]Sheet1!#REF!</definedName>
    <definedName name="month" localSheetId="79">[15]Sheet1!#REF!</definedName>
    <definedName name="month" localSheetId="33">[14]Sheet1!#REF!</definedName>
    <definedName name="month" localSheetId="29">[15]Sheet1!#REF!</definedName>
    <definedName name="month" localSheetId="32">[15]Sheet1!#REF!</definedName>
    <definedName name="month" localSheetId="28">[14]Sheet1!#REF!</definedName>
    <definedName name="month" localSheetId="24">[15]Sheet1!#REF!</definedName>
    <definedName name="month" localSheetId="27">[15]Sheet1!#REF!</definedName>
    <definedName name="month" localSheetId="50">[15]Sheet1!#REF!</definedName>
    <definedName name="month" localSheetId="18">[14]Sheet1!#REF!</definedName>
    <definedName name="month" localSheetId="17">[15]Sheet1!#REF!</definedName>
    <definedName name="month" localSheetId="59">[14]Sheet1!#REF!</definedName>
    <definedName name="month" localSheetId="8">[14]Sheet1!#REF!</definedName>
    <definedName name="month" localSheetId="23">[14]Sheet1!#REF!</definedName>
    <definedName name="month" localSheetId="19">[15]Sheet1!#REF!</definedName>
    <definedName name="month" localSheetId="22">[15]Sheet1!#REF!</definedName>
    <definedName name="month" localSheetId="80">[15]Sheet1!#REF!</definedName>
    <definedName name="month" localSheetId="83">[15]Sheet1!#REF!</definedName>
    <definedName name="month" localSheetId="91">[15]Sheet1!#REF!</definedName>
    <definedName name="month" localSheetId="92">[15]Sheet1!#REF!</definedName>
    <definedName name="month" localSheetId="89">[15]Sheet1!#REF!</definedName>
    <definedName name="month" localSheetId="46">[15]Sheet1!#REF!</definedName>
    <definedName name="month" localSheetId="42">[14]Sheet1!#REF!</definedName>
    <definedName name="month" localSheetId="41">[15]Sheet1!#REF!</definedName>
    <definedName name="month" localSheetId="60">[15]Sheet1!#REF!</definedName>
    <definedName name="month" localSheetId="71">[15]Sheet1!#REF!</definedName>
    <definedName name="month" localSheetId="67">[15]Sheet1!#REF!</definedName>
    <definedName name="month" localSheetId="75">[15]Sheet1!#REF!</definedName>
    <definedName name="month" localSheetId="58">[15]Sheet1!#REF!</definedName>
    <definedName name="month" localSheetId="63">[15]Sheet1!#REF!</definedName>
    <definedName name="month" localSheetId="54">[15]Sheet1!#REF!</definedName>
    <definedName name="month" localSheetId="13">[15]Sheet1!#REF!</definedName>
    <definedName name="month">[15]Sheet1!#REF!</definedName>
    <definedName name="Mortar_in_cement_sand_1.2" localSheetId="38">'[1]Break Down  '!#REF!</definedName>
    <definedName name="Mortar_in_cement_sand_1.2" localSheetId="34">'[2]Break Down  '!#REF!</definedName>
    <definedName name="Mortar_in_cement_sand_1.2" localSheetId="37">'[2]Break Down  '!#REF!</definedName>
    <definedName name="Mortar_in_cement_sand_1.2" localSheetId="79">'[2]Break Down  '!#REF!</definedName>
    <definedName name="Mortar_in_cement_sand_1.2" localSheetId="33">'[1]Break Down  '!#REF!</definedName>
    <definedName name="Mortar_in_cement_sand_1.2" localSheetId="29">'[2]Break Down  '!#REF!</definedName>
    <definedName name="Mortar_in_cement_sand_1.2" localSheetId="32">'[2]Break Down  '!#REF!</definedName>
    <definedName name="Mortar_in_cement_sand_1.2" localSheetId="28">'[1]Break Down  '!#REF!</definedName>
    <definedName name="Mortar_in_cement_sand_1.2" localSheetId="24">'[2]Break Down  '!#REF!</definedName>
    <definedName name="Mortar_in_cement_sand_1.2" localSheetId="27">'[2]Break Down  '!#REF!</definedName>
    <definedName name="Mortar_in_cement_sand_1.2" localSheetId="50">'[2]Break Down  '!#REF!</definedName>
    <definedName name="Mortar_in_cement_sand_1.2" localSheetId="18">'[1]Break Down  '!#REF!</definedName>
    <definedName name="Mortar_in_cement_sand_1.2" localSheetId="17">'[2]Break Down  '!#REF!</definedName>
    <definedName name="Mortar_in_cement_sand_1.2" localSheetId="59">'[1]Break Down  '!#REF!</definedName>
    <definedName name="Mortar_in_cement_sand_1.2" localSheetId="8">'[1]Break Down  '!#REF!</definedName>
    <definedName name="Mortar_in_cement_sand_1.2" localSheetId="23">'[1]Break Down  '!#REF!</definedName>
    <definedName name="Mortar_in_cement_sand_1.2" localSheetId="19">'[2]Break Down  '!#REF!</definedName>
    <definedName name="Mortar_in_cement_sand_1.2" localSheetId="22">'[2]Break Down  '!#REF!</definedName>
    <definedName name="Mortar_in_cement_sand_1.2" localSheetId="80">'[2]Break Down  '!#REF!</definedName>
    <definedName name="Mortar_in_cement_sand_1.2" localSheetId="83">'[2]Break Down  '!#REF!</definedName>
    <definedName name="Mortar_in_cement_sand_1.2" localSheetId="91">'[2]Break Down  '!#REF!</definedName>
    <definedName name="Mortar_in_cement_sand_1.2" localSheetId="92">'[2]Break Down  '!#REF!</definedName>
    <definedName name="Mortar_in_cement_sand_1.2" localSheetId="89">'[2]Break Down  '!#REF!</definedName>
    <definedName name="Mortar_in_cement_sand_1.2" localSheetId="46">'[2]Break Down  '!#REF!</definedName>
    <definedName name="Mortar_in_cement_sand_1.2" localSheetId="42">'[1]Break Down  '!#REF!</definedName>
    <definedName name="Mortar_in_cement_sand_1.2" localSheetId="41">'[2]Break Down  '!#REF!</definedName>
    <definedName name="Mortar_in_cement_sand_1.2" localSheetId="60">'[2]Break Down  '!#REF!</definedName>
    <definedName name="Mortar_in_cement_sand_1.2" localSheetId="71">'[2]Break Down  '!#REF!</definedName>
    <definedName name="Mortar_in_cement_sand_1.2" localSheetId="67">'[2]Break Down  '!#REF!</definedName>
    <definedName name="Mortar_in_cement_sand_1.2" localSheetId="75">'[2]Break Down  '!#REF!</definedName>
    <definedName name="Mortar_in_cement_sand_1.2" localSheetId="58">'[2]Break Down  '!#REF!</definedName>
    <definedName name="Mortar_in_cement_sand_1.2" localSheetId="63">'[2]Break Down  '!#REF!</definedName>
    <definedName name="Mortar_in_cement_sand_1.2" localSheetId="54">'[2]Break Down  '!#REF!</definedName>
    <definedName name="Mortar_in_cement_sand_1.2" localSheetId="13">'[2]Break Down  '!#REF!</definedName>
    <definedName name="Mortar_in_cement_sand_1.2">'[2]Break Down  '!#REF!</definedName>
    <definedName name="Mortar_in_cement_sand_1.4" localSheetId="38">'[1]Break Down  '!#REF!</definedName>
    <definedName name="Mortar_in_cement_sand_1.4" localSheetId="34">'[2]Break Down  '!#REF!</definedName>
    <definedName name="Mortar_in_cement_sand_1.4" localSheetId="37">'[2]Break Down  '!#REF!</definedName>
    <definedName name="Mortar_in_cement_sand_1.4" localSheetId="79">'[2]Break Down  '!#REF!</definedName>
    <definedName name="Mortar_in_cement_sand_1.4" localSheetId="33">'[1]Break Down  '!#REF!</definedName>
    <definedName name="Mortar_in_cement_sand_1.4" localSheetId="29">'[2]Break Down  '!#REF!</definedName>
    <definedName name="Mortar_in_cement_sand_1.4" localSheetId="32">'[2]Break Down  '!#REF!</definedName>
    <definedName name="Mortar_in_cement_sand_1.4" localSheetId="28">'[1]Break Down  '!#REF!</definedName>
    <definedName name="Mortar_in_cement_sand_1.4" localSheetId="24">'[2]Break Down  '!#REF!</definedName>
    <definedName name="Mortar_in_cement_sand_1.4" localSheetId="27">'[2]Break Down  '!#REF!</definedName>
    <definedName name="Mortar_in_cement_sand_1.4" localSheetId="50">'[2]Break Down  '!#REF!</definedName>
    <definedName name="Mortar_in_cement_sand_1.4" localSheetId="18">'[1]Break Down  '!#REF!</definedName>
    <definedName name="Mortar_in_cement_sand_1.4" localSheetId="17">'[2]Break Down  '!#REF!</definedName>
    <definedName name="Mortar_in_cement_sand_1.4" localSheetId="59">'[1]Break Down  '!#REF!</definedName>
    <definedName name="Mortar_in_cement_sand_1.4" localSheetId="8">'[1]Break Down  '!#REF!</definedName>
    <definedName name="Mortar_in_cement_sand_1.4" localSheetId="23">'[1]Break Down  '!#REF!</definedName>
    <definedName name="Mortar_in_cement_sand_1.4" localSheetId="19">'[2]Break Down  '!#REF!</definedName>
    <definedName name="Mortar_in_cement_sand_1.4" localSheetId="22">'[2]Break Down  '!#REF!</definedName>
    <definedName name="Mortar_in_cement_sand_1.4" localSheetId="80">'[2]Break Down  '!#REF!</definedName>
    <definedName name="Mortar_in_cement_sand_1.4" localSheetId="83">'[2]Break Down  '!#REF!</definedName>
    <definedName name="Mortar_in_cement_sand_1.4" localSheetId="91">'[2]Break Down  '!#REF!</definedName>
    <definedName name="Mortar_in_cement_sand_1.4" localSheetId="92">'[2]Break Down  '!#REF!</definedName>
    <definedName name="Mortar_in_cement_sand_1.4" localSheetId="89">'[2]Break Down  '!#REF!</definedName>
    <definedName name="Mortar_in_cement_sand_1.4" localSheetId="46">'[2]Break Down  '!#REF!</definedName>
    <definedName name="Mortar_in_cement_sand_1.4" localSheetId="42">'[1]Break Down  '!#REF!</definedName>
    <definedName name="Mortar_in_cement_sand_1.4" localSheetId="41">'[2]Break Down  '!#REF!</definedName>
    <definedName name="Mortar_in_cement_sand_1.4" localSheetId="60">'[2]Break Down  '!#REF!</definedName>
    <definedName name="Mortar_in_cement_sand_1.4" localSheetId="71">'[2]Break Down  '!#REF!</definedName>
    <definedName name="Mortar_in_cement_sand_1.4" localSheetId="67">'[2]Break Down  '!#REF!</definedName>
    <definedName name="Mortar_in_cement_sand_1.4" localSheetId="75">'[2]Break Down  '!#REF!</definedName>
    <definedName name="Mortar_in_cement_sand_1.4" localSheetId="58">'[2]Break Down  '!#REF!</definedName>
    <definedName name="Mortar_in_cement_sand_1.4" localSheetId="63">'[2]Break Down  '!#REF!</definedName>
    <definedName name="Mortar_in_cement_sand_1.4" localSheetId="54">'[2]Break Down  '!#REF!</definedName>
    <definedName name="Mortar_in_cement_sand_1.4" localSheetId="13">'[2]Break Down  '!#REF!</definedName>
    <definedName name="Mortar_in_cement_sand_1.4">'[2]Break Down  '!#REF!</definedName>
    <definedName name="Mortar_production_in_cement_sand_13" localSheetId="38">'[1]Break Down  '!#REF!</definedName>
    <definedName name="Mortar_production_in_cement_sand_13" localSheetId="34">'[2]Break Down  '!#REF!</definedName>
    <definedName name="Mortar_production_in_cement_sand_13" localSheetId="37">'[2]Break Down  '!#REF!</definedName>
    <definedName name="Mortar_production_in_cement_sand_13" localSheetId="79">'[2]Break Down  '!#REF!</definedName>
    <definedName name="Mortar_production_in_cement_sand_13" localSheetId="33">'[1]Break Down  '!#REF!</definedName>
    <definedName name="Mortar_production_in_cement_sand_13" localSheetId="29">'[2]Break Down  '!#REF!</definedName>
    <definedName name="Mortar_production_in_cement_sand_13" localSheetId="32">'[2]Break Down  '!#REF!</definedName>
    <definedName name="Mortar_production_in_cement_sand_13" localSheetId="28">'[1]Break Down  '!#REF!</definedName>
    <definedName name="Mortar_production_in_cement_sand_13" localSheetId="24">'[2]Break Down  '!#REF!</definedName>
    <definedName name="Mortar_production_in_cement_sand_13" localSheetId="27">'[2]Break Down  '!#REF!</definedName>
    <definedName name="Mortar_production_in_cement_sand_13" localSheetId="50">'[2]Break Down  '!#REF!</definedName>
    <definedName name="Mortar_production_in_cement_sand_13" localSheetId="18">'[1]Break Down  '!#REF!</definedName>
    <definedName name="Mortar_production_in_cement_sand_13" localSheetId="17">'[2]Break Down  '!#REF!</definedName>
    <definedName name="Mortar_production_in_cement_sand_13" localSheetId="59">'[1]Break Down  '!#REF!</definedName>
    <definedName name="Mortar_production_in_cement_sand_13" localSheetId="8">'[1]Break Down  '!#REF!</definedName>
    <definedName name="Mortar_production_in_cement_sand_13" localSheetId="23">'[1]Break Down  '!#REF!</definedName>
    <definedName name="Mortar_production_in_cement_sand_13" localSheetId="19">'[2]Break Down  '!#REF!</definedName>
    <definedName name="Mortar_production_in_cement_sand_13" localSheetId="22">'[2]Break Down  '!#REF!</definedName>
    <definedName name="Mortar_production_in_cement_sand_13" localSheetId="80">'[2]Break Down  '!#REF!</definedName>
    <definedName name="Mortar_production_in_cement_sand_13" localSheetId="83">'[2]Break Down  '!#REF!</definedName>
    <definedName name="Mortar_production_in_cement_sand_13" localSheetId="91">'[2]Break Down  '!#REF!</definedName>
    <definedName name="Mortar_production_in_cement_sand_13" localSheetId="92">'[2]Break Down  '!#REF!</definedName>
    <definedName name="Mortar_production_in_cement_sand_13" localSheetId="89">'[2]Break Down  '!#REF!</definedName>
    <definedName name="Mortar_production_in_cement_sand_13" localSheetId="46">'[2]Break Down  '!#REF!</definedName>
    <definedName name="Mortar_production_in_cement_sand_13" localSheetId="42">'[1]Break Down  '!#REF!</definedName>
    <definedName name="Mortar_production_in_cement_sand_13" localSheetId="41">'[2]Break Down  '!#REF!</definedName>
    <definedName name="Mortar_production_in_cement_sand_13" localSheetId="60">'[2]Break Down  '!#REF!</definedName>
    <definedName name="Mortar_production_in_cement_sand_13" localSheetId="71">'[2]Break Down  '!#REF!</definedName>
    <definedName name="Mortar_production_in_cement_sand_13" localSheetId="67">'[2]Break Down  '!#REF!</definedName>
    <definedName name="Mortar_production_in_cement_sand_13" localSheetId="75">'[2]Break Down  '!#REF!</definedName>
    <definedName name="Mortar_production_in_cement_sand_13" localSheetId="58">'[2]Break Down  '!#REF!</definedName>
    <definedName name="Mortar_production_in_cement_sand_13" localSheetId="63">'[2]Break Down  '!#REF!</definedName>
    <definedName name="Mortar_production_in_cement_sand_13" localSheetId="54">'[2]Break Down  '!#REF!</definedName>
    <definedName name="Mortar_production_in_cement_sand_13" localSheetId="13">'[2]Break Down  '!#REF!</definedName>
    <definedName name="Mortar_production_in_cement_sand_13">'[2]Break Down  '!#REF!</definedName>
    <definedName name="movement_sensor" localSheetId="38">#REF!</definedName>
    <definedName name="movement_sensor" localSheetId="37">#REF!</definedName>
    <definedName name="movement_sensor" localSheetId="79">#REF!</definedName>
    <definedName name="movement_sensor" localSheetId="33">#REF!</definedName>
    <definedName name="movement_sensor" localSheetId="32">#REF!</definedName>
    <definedName name="movement_sensor" localSheetId="28">#REF!</definedName>
    <definedName name="movement_sensor" localSheetId="27">#REF!</definedName>
    <definedName name="movement_sensor" localSheetId="50">#REF!</definedName>
    <definedName name="movement_sensor" localSheetId="18">#REF!</definedName>
    <definedName name="movement_sensor" localSheetId="17">#REF!</definedName>
    <definedName name="movement_sensor" localSheetId="59">#REF!</definedName>
    <definedName name="movement_sensor" localSheetId="8">#REF!</definedName>
    <definedName name="movement_sensor" localSheetId="23">#REF!</definedName>
    <definedName name="movement_sensor" localSheetId="22">#REF!</definedName>
    <definedName name="movement_sensor" localSheetId="91">#REF!</definedName>
    <definedName name="movement_sensor" localSheetId="92">#REF!</definedName>
    <definedName name="movement_sensor" localSheetId="89">#REF!</definedName>
    <definedName name="movement_sensor" localSheetId="46">#REF!</definedName>
    <definedName name="movement_sensor" localSheetId="42">#REF!</definedName>
    <definedName name="movement_sensor" localSheetId="41">#REF!</definedName>
    <definedName name="movement_sensor" localSheetId="71">#REF!</definedName>
    <definedName name="movement_sensor" localSheetId="67">#REF!</definedName>
    <definedName name="movement_sensor" localSheetId="75">#REF!</definedName>
    <definedName name="movement_sensor" localSheetId="58">#REF!</definedName>
    <definedName name="movement_sensor" localSheetId="63">#REF!</definedName>
    <definedName name="movement_sensor" localSheetId="54">#REF!</definedName>
    <definedName name="movement_sensor" localSheetId="13">#REF!</definedName>
    <definedName name="movement_sensor">#REF!</definedName>
    <definedName name="n" localSheetId="38">'[1]Break Down  '!#REF!</definedName>
    <definedName name="n" localSheetId="33">'[1]Break Down  '!#REF!</definedName>
    <definedName name="n" localSheetId="28">'[1]Break Down  '!#REF!</definedName>
    <definedName name="n" localSheetId="18">'[1]Break Down  '!#REF!</definedName>
    <definedName name="n" localSheetId="59">'[1]Break Down  '!#REF!</definedName>
    <definedName name="n" localSheetId="8">'[1]Break Down  '!#REF!</definedName>
    <definedName name="n" localSheetId="23">'[1]Break Down  '!#REF!</definedName>
    <definedName name="n" localSheetId="42">'[1]Break Down  '!#REF!</definedName>
    <definedName name="n">'[1]Break Down  '!#REF!</definedName>
    <definedName name="No" localSheetId="38">[6]Sheet4!$B$2</definedName>
    <definedName name="No" localSheetId="33">[6]Sheet4!$B$2</definedName>
    <definedName name="No" localSheetId="28">[6]Sheet4!$B$2</definedName>
    <definedName name="No" localSheetId="18">[6]Sheet4!$B$2</definedName>
    <definedName name="No" localSheetId="59">[6]Sheet4!$B$2</definedName>
    <definedName name="No" localSheetId="8">[6]Sheet4!$B$2</definedName>
    <definedName name="No" localSheetId="23">[6]Sheet4!$B$2</definedName>
    <definedName name="No" localSheetId="42">[6]Sheet4!$B$2</definedName>
    <definedName name="No">[7]Sheet4!$B$2</definedName>
    <definedName name="pacific095136" localSheetId="38">#REF!</definedName>
    <definedName name="pacific095136" localSheetId="37">#REF!</definedName>
    <definedName name="pacific095136" localSheetId="79">#REF!</definedName>
    <definedName name="pacific095136" localSheetId="33">#REF!</definedName>
    <definedName name="pacific095136" localSheetId="32">#REF!</definedName>
    <definedName name="pacific095136" localSheetId="28">#REF!</definedName>
    <definedName name="pacific095136" localSheetId="27">#REF!</definedName>
    <definedName name="pacific095136" localSheetId="50">#REF!</definedName>
    <definedName name="pacific095136" localSheetId="18">#REF!</definedName>
    <definedName name="pacific095136" localSheetId="17">#REF!</definedName>
    <definedName name="pacific095136" localSheetId="59">#REF!</definedName>
    <definedName name="pacific095136" localSheetId="8">#REF!</definedName>
    <definedName name="pacific095136" localSheetId="23">#REF!</definedName>
    <definedName name="pacific095136" localSheetId="22">#REF!</definedName>
    <definedName name="pacific095136" localSheetId="91">#REF!</definedName>
    <definedName name="pacific095136" localSheetId="92">#REF!</definedName>
    <definedName name="pacific095136" localSheetId="89">#REF!</definedName>
    <definedName name="pacific095136" localSheetId="46">#REF!</definedName>
    <definedName name="pacific095136" localSheetId="42">#REF!</definedName>
    <definedName name="pacific095136" localSheetId="41">#REF!</definedName>
    <definedName name="pacific095136" localSheetId="71">#REF!</definedName>
    <definedName name="pacific095136" localSheetId="67">#REF!</definedName>
    <definedName name="pacific095136" localSheetId="75">#REF!</definedName>
    <definedName name="pacific095136" localSheetId="58">#REF!</definedName>
    <definedName name="pacific095136" localSheetId="63">#REF!</definedName>
    <definedName name="pacific095136" localSheetId="54">#REF!</definedName>
    <definedName name="pacific095136" localSheetId="13">#REF!</definedName>
    <definedName name="pacific095136">#REF!</definedName>
    <definedName name="pacific095236" localSheetId="38">#REF!</definedName>
    <definedName name="pacific095236" localSheetId="37">#REF!</definedName>
    <definedName name="pacific095236" localSheetId="79">#REF!</definedName>
    <definedName name="pacific095236" localSheetId="33">#REF!</definedName>
    <definedName name="pacific095236" localSheetId="32">#REF!</definedName>
    <definedName name="pacific095236" localSheetId="28">#REF!</definedName>
    <definedName name="pacific095236" localSheetId="27">#REF!</definedName>
    <definedName name="pacific095236" localSheetId="50">#REF!</definedName>
    <definedName name="pacific095236" localSheetId="18">#REF!</definedName>
    <definedName name="pacific095236" localSheetId="17">#REF!</definedName>
    <definedName name="pacific095236" localSheetId="59">#REF!</definedName>
    <definedName name="pacific095236" localSheetId="8">#REF!</definedName>
    <definedName name="pacific095236" localSheetId="23">#REF!</definedName>
    <definedName name="pacific095236" localSheetId="22">#REF!</definedName>
    <definedName name="pacific095236" localSheetId="91">#REF!</definedName>
    <definedName name="pacific095236" localSheetId="92">#REF!</definedName>
    <definedName name="pacific095236" localSheetId="89">#REF!</definedName>
    <definedName name="pacific095236" localSheetId="46">#REF!</definedName>
    <definedName name="pacific095236" localSheetId="42">#REF!</definedName>
    <definedName name="pacific095236" localSheetId="41">#REF!</definedName>
    <definedName name="pacific095236" localSheetId="71">#REF!</definedName>
    <definedName name="pacific095236" localSheetId="67">#REF!</definedName>
    <definedName name="pacific095236" localSheetId="75">#REF!</definedName>
    <definedName name="pacific095236" localSheetId="58">#REF!</definedName>
    <definedName name="pacific095236" localSheetId="63">#REF!</definedName>
    <definedName name="pacific095236" localSheetId="54">#REF!</definedName>
    <definedName name="pacific095236" localSheetId="13">#REF!</definedName>
    <definedName name="pacific095236">#REF!</definedName>
    <definedName name="paint" localSheetId="38">#REF!</definedName>
    <definedName name="paint" localSheetId="37">#REF!</definedName>
    <definedName name="paint" localSheetId="79">#REF!</definedName>
    <definedName name="paint" localSheetId="33">#REF!</definedName>
    <definedName name="paint" localSheetId="32">#REF!</definedName>
    <definedName name="paint" localSheetId="28">#REF!</definedName>
    <definedName name="paint" localSheetId="27">#REF!</definedName>
    <definedName name="paint" localSheetId="50">#REF!</definedName>
    <definedName name="paint" localSheetId="18">#REF!</definedName>
    <definedName name="paint" localSheetId="17">#REF!</definedName>
    <definedName name="paint" localSheetId="59">#REF!</definedName>
    <definedName name="paint" localSheetId="8">#REF!</definedName>
    <definedName name="paint" localSheetId="23">#REF!</definedName>
    <definedName name="paint" localSheetId="22">#REF!</definedName>
    <definedName name="paint" localSheetId="91">#REF!</definedName>
    <definedName name="paint" localSheetId="92">#REF!</definedName>
    <definedName name="paint" localSheetId="89">#REF!</definedName>
    <definedName name="paint" localSheetId="46">#REF!</definedName>
    <definedName name="paint" localSheetId="42">#REF!</definedName>
    <definedName name="paint" localSheetId="41">#REF!</definedName>
    <definedName name="paint" localSheetId="71">#REF!</definedName>
    <definedName name="paint" localSheetId="67">#REF!</definedName>
    <definedName name="paint" localSheetId="75">#REF!</definedName>
    <definedName name="paint" localSheetId="58">#REF!</definedName>
    <definedName name="paint" localSheetId="63">#REF!</definedName>
    <definedName name="paint" localSheetId="54">#REF!</definedName>
    <definedName name="paint" localSheetId="13">#REF!</definedName>
    <definedName name="paint">#REF!</definedName>
    <definedName name="Philips_TCS_058.23_1L_with_2xTLD_36.W.33" localSheetId="38">'[1]Break Down  '!#REF!</definedName>
    <definedName name="Philips_TCS_058.23_1L_with_2xTLD_36.W.33" localSheetId="34">'[2]Break Down  '!#REF!</definedName>
    <definedName name="Philips_TCS_058.23_1L_with_2xTLD_36.W.33" localSheetId="37">'[2]Break Down  '!#REF!</definedName>
    <definedName name="Philips_TCS_058.23_1L_with_2xTLD_36.W.33" localSheetId="79">'[2]Break Down  '!#REF!</definedName>
    <definedName name="Philips_TCS_058.23_1L_with_2xTLD_36.W.33" localSheetId="2">'[2]Break Down  '!#REF!</definedName>
    <definedName name="Philips_TCS_058.23_1L_with_2xTLD_36.W.33" localSheetId="33">'[1]Break Down  '!#REF!</definedName>
    <definedName name="Philips_TCS_058.23_1L_with_2xTLD_36.W.33" localSheetId="29">'[2]Break Down  '!#REF!</definedName>
    <definedName name="Philips_TCS_058.23_1L_with_2xTLD_36.W.33" localSheetId="32">'[2]Break Down  '!#REF!</definedName>
    <definedName name="Philips_TCS_058.23_1L_with_2xTLD_36.W.33" localSheetId="28">'[1]Break Down  '!#REF!</definedName>
    <definedName name="Philips_TCS_058.23_1L_with_2xTLD_36.W.33" localSheetId="24">'[2]Break Down  '!#REF!</definedName>
    <definedName name="Philips_TCS_058.23_1L_with_2xTLD_36.W.33" localSheetId="27">'[2]Break Down  '!#REF!</definedName>
    <definedName name="Philips_TCS_058.23_1L_with_2xTLD_36.W.33" localSheetId="50">'[2]Break Down  '!#REF!</definedName>
    <definedName name="Philips_TCS_058.23_1L_with_2xTLD_36.W.33" localSheetId="18">'[1]Break Down  '!#REF!</definedName>
    <definedName name="Philips_TCS_058.23_1L_with_2xTLD_36.W.33" localSheetId="17">'[2]Break Down  '!#REF!</definedName>
    <definedName name="Philips_TCS_058.23_1L_with_2xTLD_36.W.33" localSheetId="59">'[1]Break Down  '!#REF!</definedName>
    <definedName name="Philips_TCS_058.23_1L_with_2xTLD_36.W.33" localSheetId="8">'[1]Break Down  '!#REF!</definedName>
    <definedName name="Philips_TCS_058.23_1L_with_2xTLD_36.W.33" localSheetId="23">'[1]Break Down  '!#REF!</definedName>
    <definedName name="Philips_TCS_058.23_1L_with_2xTLD_36.W.33" localSheetId="19">'[2]Break Down  '!#REF!</definedName>
    <definedName name="Philips_TCS_058.23_1L_with_2xTLD_36.W.33" localSheetId="22">'[2]Break Down  '!#REF!</definedName>
    <definedName name="Philips_TCS_058.23_1L_with_2xTLD_36.W.33" localSheetId="80">'[2]Break Down  '!#REF!</definedName>
    <definedName name="Philips_TCS_058.23_1L_with_2xTLD_36.W.33" localSheetId="83">'[2]Break Down  '!#REF!</definedName>
    <definedName name="Philips_TCS_058.23_1L_with_2xTLD_36.W.33" localSheetId="91">'[2]Break Down  '!#REF!</definedName>
    <definedName name="Philips_TCS_058.23_1L_with_2xTLD_36.W.33" localSheetId="92">'[2]Break Down  '!#REF!</definedName>
    <definedName name="Philips_TCS_058.23_1L_with_2xTLD_36.W.33" localSheetId="89">'[2]Break Down  '!#REF!</definedName>
    <definedName name="Philips_TCS_058.23_1L_with_2xTLD_36.W.33" localSheetId="46">'[2]Break Down  '!#REF!</definedName>
    <definedName name="Philips_TCS_058.23_1L_with_2xTLD_36.W.33" localSheetId="42">'[1]Break Down  '!#REF!</definedName>
    <definedName name="Philips_TCS_058.23_1L_with_2xTLD_36.W.33" localSheetId="41">'[2]Break Down  '!#REF!</definedName>
    <definedName name="Philips_TCS_058.23_1L_with_2xTLD_36.W.33" localSheetId="60">'[2]Break Down  '!#REF!</definedName>
    <definedName name="Philips_TCS_058.23_1L_with_2xTLD_36.W.33" localSheetId="71">'[2]Break Down  '!#REF!</definedName>
    <definedName name="Philips_TCS_058.23_1L_with_2xTLD_36.W.33" localSheetId="67">'[2]Break Down  '!#REF!</definedName>
    <definedName name="Philips_TCS_058.23_1L_with_2xTLD_36.W.33" localSheetId="75">'[2]Break Down  '!#REF!</definedName>
    <definedName name="Philips_TCS_058.23_1L_with_2xTLD_36.W.33" localSheetId="58">'[2]Break Down  '!#REF!</definedName>
    <definedName name="Philips_TCS_058.23_1L_with_2xTLD_36.W.33" localSheetId="63">'[2]Break Down  '!#REF!</definedName>
    <definedName name="Philips_TCS_058.23_1L_with_2xTLD_36.W.33" localSheetId="54">'[2]Break Down  '!#REF!</definedName>
    <definedName name="Philips_TCS_058.23_1L_with_2xTLD_36.W.33" localSheetId="13">'[2]Break Down  '!#REF!</definedName>
    <definedName name="Philips_TCS_058.23_1L_with_2xTLD_36.W.33">'[2]Break Down  '!#REF!</definedName>
    <definedName name="photocell" localSheetId="38">#REF!</definedName>
    <definedName name="photocell" localSheetId="37">#REF!</definedName>
    <definedName name="photocell" localSheetId="79">#REF!</definedName>
    <definedName name="photocell" localSheetId="33">#REF!</definedName>
    <definedName name="photocell" localSheetId="32">#REF!</definedName>
    <definedName name="photocell" localSheetId="28">#REF!</definedName>
    <definedName name="photocell" localSheetId="27">#REF!</definedName>
    <definedName name="photocell" localSheetId="50">#REF!</definedName>
    <definedName name="photocell" localSheetId="18">#REF!</definedName>
    <definedName name="photocell" localSheetId="17">#REF!</definedName>
    <definedName name="photocell" localSheetId="59">#REF!</definedName>
    <definedName name="photocell" localSheetId="8">#REF!</definedName>
    <definedName name="photocell" localSheetId="23">#REF!</definedName>
    <definedName name="photocell" localSheetId="22">#REF!</definedName>
    <definedName name="photocell" localSheetId="91">#REF!</definedName>
    <definedName name="photocell" localSheetId="92">#REF!</definedName>
    <definedName name="photocell" localSheetId="89">#REF!</definedName>
    <definedName name="photocell" localSheetId="46">#REF!</definedName>
    <definedName name="photocell" localSheetId="42">#REF!</definedName>
    <definedName name="photocell" localSheetId="41">#REF!</definedName>
    <definedName name="photocell" localSheetId="71">#REF!</definedName>
    <definedName name="photocell" localSheetId="67">#REF!</definedName>
    <definedName name="photocell" localSheetId="75">#REF!</definedName>
    <definedName name="photocell" localSheetId="58">#REF!</definedName>
    <definedName name="photocell" localSheetId="63">#REF!</definedName>
    <definedName name="photocell" localSheetId="54">#REF!</definedName>
    <definedName name="photocell" localSheetId="13">#REF!</definedName>
    <definedName name="photocell">#REF!</definedName>
    <definedName name="point" localSheetId="38">#REF!</definedName>
    <definedName name="point" localSheetId="37">#REF!</definedName>
    <definedName name="point" localSheetId="79">#REF!</definedName>
    <definedName name="point" localSheetId="33">#REF!</definedName>
    <definedName name="point" localSheetId="32">#REF!</definedName>
    <definedName name="point" localSheetId="28">#REF!</definedName>
    <definedName name="point" localSheetId="27">#REF!</definedName>
    <definedName name="point" localSheetId="50">#REF!</definedName>
    <definedName name="point" localSheetId="18">#REF!</definedName>
    <definedName name="point" localSheetId="17">#REF!</definedName>
    <definedName name="point" localSheetId="59">#REF!</definedName>
    <definedName name="point" localSheetId="8">#REF!</definedName>
    <definedName name="point" localSheetId="23">#REF!</definedName>
    <definedName name="point" localSheetId="22">#REF!</definedName>
    <definedName name="point" localSheetId="91">#REF!</definedName>
    <definedName name="point" localSheetId="92">#REF!</definedName>
    <definedName name="point" localSheetId="89">#REF!</definedName>
    <definedName name="point" localSheetId="46">#REF!</definedName>
    <definedName name="point" localSheetId="42">#REF!</definedName>
    <definedName name="point" localSheetId="41">#REF!</definedName>
    <definedName name="point" localSheetId="71">#REF!</definedName>
    <definedName name="point" localSheetId="67">#REF!</definedName>
    <definedName name="point" localSheetId="75">#REF!</definedName>
    <definedName name="point" localSheetId="58">#REF!</definedName>
    <definedName name="point" localSheetId="63">#REF!</definedName>
    <definedName name="point" localSheetId="54">#REF!</definedName>
    <definedName name="point" localSheetId="13">#REF!</definedName>
    <definedName name="point">#REF!</definedName>
    <definedName name="poweroutlet25a1p3x6" localSheetId="38">#REF!</definedName>
    <definedName name="poweroutlet25a1p3x6" localSheetId="37">#REF!</definedName>
    <definedName name="poweroutlet25a1p3x6" localSheetId="79">#REF!</definedName>
    <definedName name="poweroutlet25a1p3x6" localSheetId="33">#REF!</definedName>
    <definedName name="poweroutlet25a1p3x6" localSheetId="32">#REF!</definedName>
    <definedName name="poweroutlet25a1p3x6" localSheetId="28">#REF!</definedName>
    <definedName name="poweroutlet25a1p3x6" localSheetId="27">#REF!</definedName>
    <definedName name="poweroutlet25a1p3x6" localSheetId="50">#REF!</definedName>
    <definedName name="poweroutlet25a1p3x6" localSheetId="18">#REF!</definedName>
    <definedName name="poweroutlet25a1p3x6" localSheetId="17">#REF!</definedName>
    <definedName name="poweroutlet25a1p3x6" localSheetId="59">#REF!</definedName>
    <definedName name="poweroutlet25a1p3x6" localSheetId="8">#REF!</definedName>
    <definedName name="poweroutlet25a1p3x6" localSheetId="23">#REF!</definedName>
    <definedName name="poweroutlet25a1p3x6" localSheetId="22">#REF!</definedName>
    <definedName name="poweroutlet25a1p3x6" localSheetId="91">#REF!</definedName>
    <definedName name="poweroutlet25a1p3x6" localSheetId="92">#REF!</definedName>
    <definedName name="poweroutlet25a1p3x6" localSheetId="89">#REF!</definedName>
    <definedName name="poweroutlet25a1p3x6" localSheetId="46">#REF!</definedName>
    <definedName name="poweroutlet25a1p3x6" localSheetId="42">#REF!</definedName>
    <definedName name="poweroutlet25a1p3x6" localSheetId="41">#REF!</definedName>
    <definedName name="poweroutlet25a1p3x6" localSheetId="71">#REF!</definedName>
    <definedName name="poweroutlet25a1p3x6" localSheetId="67">#REF!</definedName>
    <definedName name="poweroutlet25a1p3x6" localSheetId="75">#REF!</definedName>
    <definedName name="poweroutlet25a1p3x6" localSheetId="58">#REF!</definedName>
    <definedName name="poweroutlet25a1p3x6" localSheetId="63">#REF!</definedName>
    <definedName name="poweroutlet25a1p3x6" localSheetId="54">#REF!</definedName>
    <definedName name="poweroutlet25a1p3x6" localSheetId="13">#REF!</definedName>
    <definedName name="poweroutlet25a1p3x6">#REF!</definedName>
    <definedName name="poweroutlet25a3p4x6" localSheetId="38">#REF!</definedName>
    <definedName name="poweroutlet25a3p4x6" localSheetId="37">#REF!</definedName>
    <definedName name="poweroutlet25a3p4x6" localSheetId="79">#REF!</definedName>
    <definedName name="poweroutlet25a3p4x6" localSheetId="33">#REF!</definedName>
    <definedName name="poweroutlet25a3p4x6" localSheetId="32">#REF!</definedName>
    <definedName name="poweroutlet25a3p4x6" localSheetId="28">#REF!</definedName>
    <definedName name="poweroutlet25a3p4x6" localSheetId="27">#REF!</definedName>
    <definedName name="poweroutlet25a3p4x6" localSheetId="50">#REF!</definedName>
    <definedName name="poweroutlet25a3p4x6" localSheetId="18">#REF!</definedName>
    <definedName name="poweroutlet25a3p4x6" localSheetId="17">#REF!</definedName>
    <definedName name="poweroutlet25a3p4x6" localSheetId="59">#REF!</definedName>
    <definedName name="poweroutlet25a3p4x6" localSheetId="8">#REF!</definedName>
    <definedName name="poweroutlet25a3p4x6" localSheetId="23">#REF!</definedName>
    <definedName name="poweroutlet25a3p4x6" localSheetId="22">#REF!</definedName>
    <definedName name="poweroutlet25a3p4x6" localSheetId="91">#REF!</definedName>
    <definedName name="poweroutlet25a3p4x6" localSheetId="92">#REF!</definedName>
    <definedName name="poweroutlet25a3p4x6" localSheetId="89">#REF!</definedName>
    <definedName name="poweroutlet25a3p4x6" localSheetId="46">#REF!</definedName>
    <definedName name="poweroutlet25a3p4x6" localSheetId="42">#REF!</definedName>
    <definedName name="poweroutlet25a3p4x6" localSheetId="41">#REF!</definedName>
    <definedName name="poweroutlet25a3p4x6" localSheetId="71">#REF!</definedName>
    <definedName name="poweroutlet25a3p4x6" localSheetId="67">#REF!</definedName>
    <definedName name="poweroutlet25a3p4x6" localSheetId="75">#REF!</definedName>
    <definedName name="poweroutlet25a3p4x6" localSheetId="58">#REF!</definedName>
    <definedName name="poweroutlet25a3p4x6" localSheetId="63">#REF!</definedName>
    <definedName name="poweroutlet25a3p4x6" localSheetId="54">#REF!</definedName>
    <definedName name="poweroutlet25a3p4x6" localSheetId="13">#REF!</definedName>
    <definedName name="poweroutlet25a3p4x6">#REF!</definedName>
    <definedName name="preventorp1" localSheetId="38">#REF!</definedName>
    <definedName name="preventorp1" localSheetId="37">#REF!</definedName>
    <definedName name="preventorp1" localSheetId="79">#REF!</definedName>
    <definedName name="preventorp1" localSheetId="33">#REF!</definedName>
    <definedName name="preventorp1" localSheetId="32">#REF!</definedName>
    <definedName name="preventorp1" localSheetId="28">#REF!</definedName>
    <definedName name="preventorp1" localSheetId="27">#REF!</definedName>
    <definedName name="preventorp1" localSheetId="50">#REF!</definedName>
    <definedName name="preventorp1" localSheetId="18">#REF!</definedName>
    <definedName name="preventorp1" localSheetId="17">#REF!</definedName>
    <definedName name="preventorp1" localSheetId="59">#REF!</definedName>
    <definedName name="preventorp1" localSheetId="8">#REF!</definedName>
    <definedName name="preventorp1" localSheetId="23">#REF!</definedName>
    <definedName name="preventorp1" localSheetId="22">#REF!</definedName>
    <definedName name="preventorp1" localSheetId="91">#REF!</definedName>
    <definedName name="preventorp1" localSheetId="92">#REF!</definedName>
    <definedName name="preventorp1" localSheetId="89">#REF!</definedName>
    <definedName name="preventorp1" localSheetId="46">#REF!</definedName>
    <definedName name="preventorp1" localSheetId="42">#REF!</definedName>
    <definedName name="preventorp1" localSheetId="41">#REF!</definedName>
    <definedName name="preventorp1" localSheetId="71">#REF!</definedName>
    <definedName name="preventorp1" localSheetId="67">#REF!</definedName>
    <definedName name="preventorp1" localSheetId="75">#REF!</definedName>
    <definedName name="preventorp1" localSheetId="58">#REF!</definedName>
    <definedName name="preventorp1" localSheetId="63">#REF!</definedName>
    <definedName name="preventorp1" localSheetId="54">#REF!</definedName>
    <definedName name="preventorp1" localSheetId="13">#REF!</definedName>
    <definedName name="preventorp1">#REF!</definedName>
    <definedName name="preventorp2" localSheetId="38">#REF!</definedName>
    <definedName name="preventorp2" localSheetId="37">#REF!</definedName>
    <definedName name="preventorp2" localSheetId="79">#REF!</definedName>
    <definedName name="preventorp2" localSheetId="33">#REF!</definedName>
    <definedName name="preventorp2" localSheetId="32">#REF!</definedName>
    <definedName name="preventorp2" localSheetId="28">#REF!</definedName>
    <definedName name="preventorp2" localSheetId="27">#REF!</definedName>
    <definedName name="preventorp2" localSheetId="50">#REF!</definedName>
    <definedName name="preventorp2" localSheetId="18">#REF!</definedName>
    <definedName name="preventorp2" localSheetId="17">#REF!</definedName>
    <definedName name="preventorp2" localSheetId="59">#REF!</definedName>
    <definedName name="preventorp2" localSheetId="8">#REF!</definedName>
    <definedName name="preventorp2" localSheetId="23">#REF!</definedName>
    <definedName name="preventorp2" localSheetId="22">#REF!</definedName>
    <definedName name="preventorp2" localSheetId="91">#REF!</definedName>
    <definedName name="preventorp2" localSheetId="92">#REF!</definedName>
    <definedName name="preventorp2" localSheetId="89">#REF!</definedName>
    <definedName name="preventorp2" localSheetId="46">#REF!</definedName>
    <definedName name="preventorp2" localSheetId="42">#REF!</definedName>
    <definedName name="preventorp2" localSheetId="41">#REF!</definedName>
    <definedName name="preventorp2" localSheetId="71">#REF!</definedName>
    <definedName name="preventorp2" localSheetId="67">#REF!</definedName>
    <definedName name="preventorp2" localSheetId="75">#REF!</definedName>
    <definedName name="preventorp2" localSheetId="58">#REF!</definedName>
    <definedName name="preventorp2" localSheetId="63">#REF!</definedName>
    <definedName name="preventorp2" localSheetId="54">#REF!</definedName>
    <definedName name="preventorp2" localSheetId="13">#REF!</definedName>
    <definedName name="preventorp2">#REF!</definedName>
    <definedName name="preventorp3" localSheetId="38">#REF!</definedName>
    <definedName name="preventorp3" localSheetId="37">#REF!</definedName>
    <definedName name="preventorp3" localSheetId="79">#REF!</definedName>
    <definedName name="preventorp3" localSheetId="33">#REF!</definedName>
    <definedName name="preventorp3" localSheetId="32">#REF!</definedName>
    <definedName name="preventorp3" localSheetId="28">#REF!</definedName>
    <definedName name="preventorp3" localSheetId="27">#REF!</definedName>
    <definedName name="preventorp3" localSheetId="50">#REF!</definedName>
    <definedName name="preventorp3" localSheetId="18">#REF!</definedName>
    <definedName name="preventorp3" localSheetId="17">#REF!</definedName>
    <definedName name="preventorp3" localSheetId="59">#REF!</definedName>
    <definedName name="preventorp3" localSheetId="8">#REF!</definedName>
    <definedName name="preventorp3" localSheetId="23">#REF!</definedName>
    <definedName name="preventorp3" localSheetId="22">#REF!</definedName>
    <definedName name="preventorp3" localSheetId="91">#REF!</definedName>
    <definedName name="preventorp3" localSheetId="92">#REF!</definedName>
    <definedName name="preventorp3" localSheetId="89">#REF!</definedName>
    <definedName name="preventorp3" localSheetId="46">#REF!</definedName>
    <definedName name="preventorp3" localSheetId="42">#REF!</definedName>
    <definedName name="preventorp3" localSheetId="41">#REF!</definedName>
    <definedName name="preventorp3" localSheetId="71">#REF!</definedName>
    <definedName name="preventorp3" localSheetId="67">#REF!</definedName>
    <definedName name="preventorp3" localSheetId="75">#REF!</definedName>
    <definedName name="preventorp3" localSheetId="58">#REF!</definedName>
    <definedName name="preventorp3" localSheetId="63">#REF!</definedName>
    <definedName name="preventorp3" localSheetId="54">#REF!</definedName>
    <definedName name="preventorp3" localSheetId="13">#REF!</definedName>
    <definedName name="preventorp3">#REF!</definedName>
    <definedName name="preventorp4" localSheetId="38">#REF!</definedName>
    <definedName name="preventorp4" localSheetId="37">#REF!</definedName>
    <definedName name="preventorp4" localSheetId="79">#REF!</definedName>
    <definedName name="preventorp4" localSheetId="33">#REF!</definedName>
    <definedName name="preventorp4" localSheetId="32">#REF!</definedName>
    <definedName name="preventorp4" localSheetId="28">#REF!</definedName>
    <definedName name="preventorp4" localSheetId="27">#REF!</definedName>
    <definedName name="preventorp4" localSheetId="50">#REF!</definedName>
    <definedName name="preventorp4" localSheetId="18">#REF!</definedName>
    <definedName name="preventorp4" localSheetId="17">#REF!</definedName>
    <definedName name="preventorp4" localSheetId="59">#REF!</definedName>
    <definedName name="preventorp4" localSheetId="8">#REF!</definedName>
    <definedName name="preventorp4" localSheetId="23">#REF!</definedName>
    <definedName name="preventorp4" localSheetId="22">#REF!</definedName>
    <definedName name="preventorp4" localSheetId="91">#REF!</definedName>
    <definedName name="preventorp4" localSheetId="92">#REF!</definedName>
    <definedName name="preventorp4" localSheetId="89">#REF!</definedName>
    <definedName name="preventorp4" localSheetId="46">#REF!</definedName>
    <definedName name="preventorp4" localSheetId="42">#REF!</definedName>
    <definedName name="preventorp4" localSheetId="41">#REF!</definedName>
    <definedName name="preventorp4" localSheetId="71">#REF!</definedName>
    <definedName name="preventorp4" localSheetId="67">#REF!</definedName>
    <definedName name="preventorp4" localSheetId="75">#REF!</definedName>
    <definedName name="preventorp4" localSheetId="58">#REF!</definedName>
    <definedName name="preventorp4" localSheetId="63">#REF!</definedName>
    <definedName name="preventorp4" localSheetId="54">#REF!</definedName>
    <definedName name="preventorp4" localSheetId="13">#REF!</definedName>
    <definedName name="preventorp4">#REF!</definedName>
    <definedName name="_xlnm.Print_Area" localSheetId="38">'Adm Bar'!$A$1:$O$36</definedName>
    <definedName name="_xlnm.Print_Area" localSheetId="35">'Adm Meas'!$A$1:$N$159</definedName>
    <definedName name="_xlnm.Print_Area" localSheetId="34">'Adm Sum'!$A$1:$H$34</definedName>
    <definedName name="_xlnm.Print_Area" localSheetId="37">'Adm TOS'!$A$1:$J$174</definedName>
    <definedName name="_xlnm.Print_Area" localSheetId="0">'certificate '!$A$1:$L$58</definedName>
    <definedName name="_xlnm.Print_Area" localSheetId="79">'Civil Site TOS'!$A$1:$J$240</definedName>
    <definedName name="_xlnm.Print_Area" localSheetId="76">'Civil Site Work Sum'!$A$1:$H$29</definedName>
    <definedName name="_xlnm.Print_Area" localSheetId="2">'cobble stone'!$A$1:$N$19</definedName>
    <definedName name="_xlnm.Print_Area" localSheetId="33">'Dia Bar'!$A$1:$O$36</definedName>
    <definedName name="_xlnm.Print_Area" localSheetId="30">'Dia Meas'!$A$1:$N$159</definedName>
    <definedName name="_xlnm.Print_Area" localSheetId="29">'Dia Sum'!$A$1:$H$34</definedName>
    <definedName name="_xlnm.Print_Area" localSheetId="32">'Dia TOS'!$A$1:$J$177</definedName>
    <definedName name="_xlnm.Print_Area" localSheetId="73">'Dry Lat Meas'!$A$1:$N$67</definedName>
    <definedName name="_xlnm.Print_Area" localSheetId="72">'Dry Lat Sum'!$A$1:$H$34</definedName>
    <definedName name="_xlnm.Print_Area" localSheetId="28">'Eme Bar'!$A$1:$O$36</definedName>
    <definedName name="_xlnm.Print_Area" localSheetId="25">'Emer Meas'!$A$1:$N$153</definedName>
    <definedName name="_xlnm.Print_Area" localSheetId="24">'Emer Sum'!$A$1:$H$35</definedName>
    <definedName name="_xlnm.Print_Area" localSheetId="27">'Emer TOS'!$A$1:$J$119</definedName>
    <definedName name="_xlnm.Print_Area" localSheetId="48">'Gen Meas'!$A$1:$N$87</definedName>
    <definedName name="_xlnm.Print_Area" localSheetId="47">'Gen Sum'!$A$1:$H$31</definedName>
    <definedName name="_xlnm.Print_Area" localSheetId="50">'Gen TOS'!$A$1:$J$63</definedName>
    <definedName name="_xlnm.Print_Area" localSheetId="1">'Grand Summary'!$A$1:$F$41</definedName>
    <definedName name="_xlnm.Print_Area" localSheetId="69">'Gua Meas'!$A$1:$N$84</definedName>
    <definedName name="_xlnm.Print_Area" localSheetId="68">'Gua Sum'!$A$1:$H$35</definedName>
    <definedName name="_xlnm.Print_Area" localSheetId="18">'IPD Bar'!$A$1:$O$36</definedName>
    <definedName name="_xlnm.Print_Area" localSheetId="15">'IPD Mea'!$A$1:$N$163</definedName>
    <definedName name="_xlnm.Print_Area" localSheetId="14">'IPD Sum'!$A$1:$H$35</definedName>
    <definedName name="_xlnm.Print_Area" localSheetId="17">'IPD TOS'!$A$1:$J$177</definedName>
    <definedName name="_xlnm.Print_Area" localSheetId="59">'Kit Bar'!$A$1:$O$36</definedName>
    <definedName name="_xlnm.Print_Area" localSheetId="3">'Material on Site'!$A$1:$H$36</definedName>
    <definedName name="_xlnm.Print_Area" localSheetId="86">'Meas Ash'!$A$1:$N$21</definedName>
    <definedName name="_xlnm.Print_Area" localSheetId="56">'Meas Kit'!$A$1:$N$150</definedName>
    <definedName name="_xlnm.Print_Area" localSheetId="61">'Meas Sto'!$A$1:$P$91</definedName>
    <definedName name="_xlnm.Print_Area" localSheetId="52">'Meas Trans'!$A$1:$N$58</definedName>
    <definedName name="_xlnm.Print_Area" localSheetId="65">'Mor Meas'!$A$1:$N$90</definedName>
    <definedName name="_xlnm.Print_Area" localSheetId="64">'Mor Sum'!$A$1:$H$35</definedName>
    <definedName name="_xlnm.Print_Area" localSheetId="8">'OPD Bar'!$A$1:$O$36</definedName>
    <definedName name="_xlnm.Print_Area" localSheetId="5">'OPD Meas'!$A$1:$N$150</definedName>
    <definedName name="_xlnm.Print_Area" localSheetId="4">'OPD Sum'!$A$1:$J$35</definedName>
    <definedName name="_xlnm.Print_Area" localSheetId="7">'OPD TOS'!$A$1:$J$122</definedName>
    <definedName name="_xlnm.Print_Area" localSheetId="23">'OR Bar'!$A$1:$O$40</definedName>
    <definedName name="_xlnm.Print_Area" localSheetId="20">'OR Meas'!$A$1:$N$162</definedName>
    <definedName name="_xlnm.Print_Area" localSheetId="19">'OR Sum'!$A$1:$H$35</definedName>
    <definedName name="_xlnm.Print_Area" localSheetId="22">'OR TOS'!$A$1:$J$289</definedName>
    <definedName name="_xlnm.Print_Area" localSheetId="81">'Pla Meas'!$A$1:$N$32</definedName>
    <definedName name="_xlnm.Print_Area" localSheetId="80">'Pla Sum'!$A$1:$H$19</definedName>
    <definedName name="_xlnm.Print_Area" localSheetId="77">'Site Civil Meas.'!$A$1:$N$125</definedName>
    <definedName name="_xlnm.Print_Area" localSheetId="91">'Site Elec Meas'!$A$1:$N$24</definedName>
    <definedName name="_xlnm.Print_Area" localSheetId="90">'Site Elec Sum'!$A$1:$H$21</definedName>
    <definedName name="_xlnm.Print_Area" localSheetId="92">'Site Elec TOS'!$A$1:$J$119</definedName>
    <definedName name="_xlnm.Print_Area" localSheetId="88">'Site Sani Meas'!$A$1:$N$119</definedName>
    <definedName name="_xlnm.Print_Area" localSheetId="87">'Site Sani Sum'!$A$1:$H$20</definedName>
    <definedName name="_xlnm.Print_Area" localSheetId="89">'Site Sani TOS'!$A$1:$J$62</definedName>
    <definedName name="_xlnm.Print_Area" localSheetId="44">'SQ Mea'!$A$1:$N$92</definedName>
    <definedName name="_xlnm.Print_Area" localSheetId="43">'SQ Sum'!$A$1:$H$35</definedName>
    <definedName name="_xlnm.Print_Area" localSheetId="46">'SQ TOS'!$A$1:$J$63</definedName>
    <definedName name="_xlnm.Print_Area" localSheetId="39">'Staff  Sum'!$A$1:$H$34</definedName>
    <definedName name="_xlnm.Print_Area" localSheetId="42">'Staff Bar'!$A$1:$O$36</definedName>
    <definedName name="_xlnm.Print_Area" localSheetId="40">'Staff Meas '!$A$1:$N$158</definedName>
    <definedName name="_xlnm.Print_Area" localSheetId="41">'Staff TOS'!$A$1:$J$118</definedName>
    <definedName name="_xlnm.Print_Area" localSheetId="85">'Sum Ash'!$A$1:$H$18</definedName>
    <definedName name="_xlnm.Print_Area" localSheetId="55">'Sum Kit'!$A$1:$H$35</definedName>
    <definedName name="_xlnm.Print_Area" localSheetId="60">'Sum Sto'!$A$1:$H$35</definedName>
    <definedName name="_xlnm.Print_Area" localSheetId="51">'Sum Trans'!$A$1:$H$25</definedName>
    <definedName name="_xlnm.Print_Area" localSheetId="6">'TOF OPD'!$A$1:$H$183</definedName>
    <definedName name="_xlnm.Print_Area" localSheetId="12">'TOF WAITING'!$A$1:$H$126</definedName>
    <definedName name="_xlnm.Print_Area" localSheetId="71">'TOS  Gur'!$A$1:$J$63</definedName>
    <definedName name="_xlnm.Print_Area" localSheetId="67">'TOS  Mor'!$A$1:$J$63</definedName>
    <definedName name="_xlnm.Print_Area" localSheetId="36">'TOS Adim'!$A$1:$H$191</definedName>
    <definedName name="_xlnm.Print_Area" localSheetId="31">'tOS Dia'!$A$1:$H$191</definedName>
    <definedName name="_xlnm.Print_Area" localSheetId="75">'TOS Dry'!$A$1:$J$63</definedName>
    <definedName name="_xlnm.Print_Area" localSheetId="74">'TOS DRY Latrine'!$A$1:$H$59</definedName>
    <definedName name="_xlnm.Print_Area" localSheetId="26">'TOS EMER'!$A$1:$H$59</definedName>
    <definedName name="_xlnm.Print_Area" localSheetId="49">'TOS Gen'!$A$1:$H$123</definedName>
    <definedName name="_xlnm.Print_Area" localSheetId="70">'Tos Guard house'!$A$1:$H$122</definedName>
    <definedName name="_xlnm.Print_Area" localSheetId="16">'TOS IPD'!$A$1:$H$189</definedName>
    <definedName name="_xlnm.Print_Area" localSheetId="57">'TOS Kichen'!$A$1:$H$125</definedName>
    <definedName name="_xlnm.Print_Area" localSheetId="58">'TOS Kit'!$A$1:$J$126</definedName>
    <definedName name="_xlnm.Print_Area" localSheetId="66">'Tos Morgue'!$A$1:$H$122</definedName>
    <definedName name="_xlnm.Print_Area" localSheetId="21">'TOS OR'!$A$1:$H$193</definedName>
    <definedName name="_xlnm.Print_Area" localSheetId="82">'TOS placenta'!$A$1:$H$43</definedName>
    <definedName name="_xlnm.Print_Area" localSheetId="78">'TOS site civil work'!$A$1:$H$774</definedName>
    <definedName name="_xlnm.Print_Area" localSheetId="45">'TOS SQ'!$A$1:$H$123</definedName>
    <definedName name="_xlnm.Print_Area" localSheetId="63">'TOS Sto'!$A$1:$J$62</definedName>
    <definedName name="_xlnm.Print_Area" localSheetId="62">'TOS Store'!$A$1:$H$122</definedName>
    <definedName name="_xlnm.Print_Area" localSheetId="54">'TOS Tran'!$A$1:$J$63</definedName>
    <definedName name="_xlnm.Print_Area" localSheetId="10">'Wait Meas'!$A$1:$N$114</definedName>
    <definedName name="_xlnm.Print_Area" localSheetId="9">'Wait Sum'!$A$1:$H$34</definedName>
    <definedName name="_xlnm.Print_Area" localSheetId="13">'Wait TOS'!$A$1:$J$59</definedName>
    <definedName name="_xlnm.Print_Titles" localSheetId="38">'Adm Bar'!$1:$8</definedName>
    <definedName name="_xlnm.Print_Titles" localSheetId="35">'Adm Meas'!$1:$8</definedName>
    <definedName name="_xlnm.Print_Titles" localSheetId="37">'Adm TOS'!$1:$4</definedName>
    <definedName name="_xlnm.Print_Titles" localSheetId="79">'Civil Site TOS'!$1:$5</definedName>
    <definedName name="_xlnm.Print_Titles" localSheetId="33">'Dia Bar'!$1:$8</definedName>
    <definedName name="_xlnm.Print_Titles" localSheetId="30">'Dia Meas'!$1:$9</definedName>
    <definedName name="_xlnm.Print_Titles" localSheetId="32">'Dia TOS'!$1:$4</definedName>
    <definedName name="_xlnm.Print_Titles" localSheetId="73">'Dry Lat Meas'!$1:$9</definedName>
    <definedName name="_xlnm.Print_Titles" localSheetId="28">'Eme Bar'!$1:$8</definedName>
    <definedName name="_xlnm.Print_Titles" localSheetId="25">'Emer Meas'!$2:$10</definedName>
    <definedName name="_xlnm.Print_Titles" localSheetId="27">'Emer TOS'!$1:$4</definedName>
    <definedName name="_xlnm.Print_Titles" localSheetId="48">'Gen Meas'!$1:$8</definedName>
    <definedName name="_xlnm.Print_Titles" localSheetId="50">'Gen TOS'!$1:$4</definedName>
    <definedName name="_xlnm.Print_Titles" localSheetId="69">'Gua Meas'!$1:$9</definedName>
    <definedName name="_xlnm.Print_Titles" localSheetId="18">'IPD Bar'!$1:$8</definedName>
    <definedName name="_xlnm.Print_Titles" localSheetId="15">'IPD Mea'!$1:$10</definedName>
    <definedName name="_xlnm.Print_Titles" localSheetId="17">'IPD TOS'!$1:$4</definedName>
    <definedName name="_xlnm.Print_Titles" localSheetId="59">'Kit Bar'!$1:$8</definedName>
    <definedName name="_xlnm.Print_Titles" localSheetId="56">'Meas Kit'!$1:$8</definedName>
    <definedName name="_xlnm.Print_Titles" localSheetId="61">'Meas Sto'!$1:$8</definedName>
    <definedName name="_xlnm.Print_Titles" localSheetId="52">'Meas Trans'!$1:$9</definedName>
    <definedName name="_xlnm.Print_Titles" localSheetId="65">'Mor Meas'!$1:$8</definedName>
    <definedName name="_xlnm.Print_Titles" localSheetId="8">'OPD Bar'!$1:$8</definedName>
    <definedName name="_xlnm.Print_Titles" localSheetId="5">'OPD Meas'!$1:$10</definedName>
    <definedName name="_xlnm.Print_Titles" localSheetId="7">'OPD TOS'!$1:$4</definedName>
    <definedName name="_xlnm.Print_Titles" localSheetId="23">'OR Bar'!$1:$8</definedName>
    <definedName name="_xlnm.Print_Titles" localSheetId="20">'OR Meas'!$1:$10</definedName>
    <definedName name="_xlnm.Print_Titles" localSheetId="22">'OR TOS'!$1:$4</definedName>
    <definedName name="_xlnm.Print_Titles" localSheetId="81">'Pla Meas'!$1:$10</definedName>
    <definedName name="_xlnm.Print_Titles" localSheetId="83">'rebar PLACENTA'!$1:$7</definedName>
    <definedName name="_xlnm.Print_Titles" localSheetId="77">'Site Civil Meas.'!$1:$9</definedName>
    <definedName name="_xlnm.Print_Titles" localSheetId="91">'Site Elec Meas'!$1:$9</definedName>
    <definedName name="_xlnm.Print_Titles" localSheetId="92">'Site Elec TOS'!$1:$4</definedName>
    <definedName name="_xlnm.Print_Titles" localSheetId="88">'Site Sani Meas'!$1:$9</definedName>
    <definedName name="_xlnm.Print_Titles" localSheetId="89">'Site Sani TOS'!$1:$4</definedName>
    <definedName name="_xlnm.Print_Titles" localSheetId="44">'SQ Mea'!$1:$9</definedName>
    <definedName name="_xlnm.Print_Titles" localSheetId="46">'SQ TOS'!$1:$4</definedName>
    <definedName name="_xlnm.Print_Titles" localSheetId="42">'Staff Bar'!$1:$8</definedName>
    <definedName name="_xlnm.Print_Titles" localSheetId="40">'Staff Meas '!$1:$8</definedName>
    <definedName name="_xlnm.Print_Titles" localSheetId="41">'Staff TOS'!$1:$4</definedName>
    <definedName name="_xlnm.Print_Titles" localSheetId="71">'TOS  Gur'!$1:$4</definedName>
    <definedName name="_xlnm.Print_Titles" localSheetId="67">'TOS  Mor'!$1:$4</definedName>
    <definedName name="_xlnm.Print_Titles" localSheetId="75">'TOS Dry'!$1:$4</definedName>
    <definedName name="_xlnm.Print_Titles" localSheetId="58">'TOS Kit'!$1:$4</definedName>
    <definedName name="_xlnm.Print_Titles" localSheetId="63">'TOS Sto'!$1:$4</definedName>
    <definedName name="_xlnm.Print_Titles" localSheetId="54">'TOS Tran'!$1:$4</definedName>
    <definedName name="_xlnm.Print_Titles" localSheetId="10">'Wait Meas'!$1:$9</definedName>
    <definedName name="_xlnm.Print_Titles" localSheetId="13">'Wait TOS'!$1:$4</definedName>
    <definedName name="ptli" localSheetId="38">#REF!</definedName>
    <definedName name="ptli" localSheetId="37">#REF!</definedName>
    <definedName name="ptli" localSheetId="79">#REF!</definedName>
    <definedName name="ptli" localSheetId="33">#REF!</definedName>
    <definedName name="ptli" localSheetId="32">#REF!</definedName>
    <definedName name="ptli" localSheetId="28">#REF!</definedName>
    <definedName name="ptli" localSheetId="27">#REF!</definedName>
    <definedName name="ptli" localSheetId="50">#REF!</definedName>
    <definedName name="ptli" localSheetId="18">#REF!</definedName>
    <definedName name="ptli" localSheetId="17">#REF!</definedName>
    <definedName name="ptli" localSheetId="59">#REF!</definedName>
    <definedName name="ptli" localSheetId="8">#REF!</definedName>
    <definedName name="ptli" localSheetId="23">#REF!</definedName>
    <definedName name="ptli" localSheetId="22">#REF!</definedName>
    <definedName name="ptli" localSheetId="91">#REF!</definedName>
    <definedName name="ptli" localSheetId="92">#REF!</definedName>
    <definedName name="ptli" localSheetId="89">#REF!</definedName>
    <definedName name="ptli" localSheetId="46">#REF!</definedName>
    <definedName name="ptli" localSheetId="42">#REF!</definedName>
    <definedName name="ptli" localSheetId="41">#REF!</definedName>
    <definedName name="ptli" localSheetId="71">#REF!</definedName>
    <definedName name="ptli" localSheetId="67">#REF!</definedName>
    <definedName name="ptli" localSheetId="75">#REF!</definedName>
    <definedName name="ptli" localSheetId="58">#REF!</definedName>
    <definedName name="ptli" localSheetId="63">#REF!</definedName>
    <definedName name="ptli" localSheetId="54">#REF!</definedName>
    <definedName name="ptli" localSheetId="13">#REF!</definedName>
    <definedName name="ptli">#REF!</definedName>
    <definedName name="PVC_dia.100mm" localSheetId="38">'[1]Break Down  '!#REF!</definedName>
    <definedName name="PVC_dia.100mm" localSheetId="34">'[2]Break Down  '!#REF!</definedName>
    <definedName name="PVC_dia.100mm" localSheetId="37">'[2]Break Down  '!#REF!</definedName>
    <definedName name="PVC_dia.100mm" localSheetId="79">'[2]Break Down  '!#REF!</definedName>
    <definedName name="PVC_dia.100mm" localSheetId="33">'[1]Break Down  '!#REF!</definedName>
    <definedName name="PVC_dia.100mm" localSheetId="29">'[2]Break Down  '!#REF!</definedName>
    <definedName name="PVC_dia.100mm" localSheetId="32">'[2]Break Down  '!#REF!</definedName>
    <definedName name="PVC_dia.100mm" localSheetId="28">'[1]Break Down  '!#REF!</definedName>
    <definedName name="PVC_dia.100mm" localSheetId="24">'[2]Break Down  '!#REF!</definedName>
    <definedName name="PVC_dia.100mm" localSheetId="27">'[2]Break Down  '!#REF!</definedName>
    <definedName name="PVC_dia.100mm" localSheetId="50">'[2]Break Down  '!#REF!</definedName>
    <definedName name="PVC_dia.100mm" localSheetId="18">'[1]Break Down  '!#REF!</definedName>
    <definedName name="PVC_dia.100mm" localSheetId="17">'[2]Break Down  '!#REF!</definedName>
    <definedName name="PVC_dia.100mm" localSheetId="59">'[1]Break Down  '!#REF!</definedName>
    <definedName name="PVC_dia.100mm" localSheetId="8">'[1]Break Down  '!#REF!</definedName>
    <definedName name="PVC_dia.100mm" localSheetId="23">'[1]Break Down  '!#REF!</definedName>
    <definedName name="PVC_dia.100mm" localSheetId="19">'[2]Break Down  '!#REF!</definedName>
    <definedName name="PVC_dia.100mm" localSheetId="22">'[2]Break Down  '!#REF!</definedName>
    <definedName name="PVC_dia.100mm" localSheetId="80">'[2]Break Down  '!#REF!</definedName>
    <definedName name="PVC_dia.100mm" localSheetId="83">'[2]Break Down  '!#REF!</definedName>
    <definedName name="PVC_dia.100mm" localSheetId="91">'[2]Break Down  '!#REF!</definedName>
    <definedName name="PVC_dia.100mm" localSheetId="92">'[2]Break Down  '!#REF!</definedName>
    <definedName name="PVC_dia.100mm" localSheetId="89">'[2]Break Down  '!#REF!</definedName>
    <definedName name="PVC_dia.100mm" localSheetId="46">'[2]Break Down  '!#REF!</definedName>
    <definedName name="PVC_dia.100mm" localSheetId="42">'[1]Break Down  '!#REF!</definedName>
    <definedName name="PVC_dia.100mm" localSheetId="41">'[2]Break Down  '!#REF!</definedName>
    <definedName name="PVC_dia.100mm" localSheetId="60">'[2]Break Down  '!#REF!</definedName>
    <definedName name="PVC_dia.100mm" localSheetId="71">'[2]Break Down  '!#REF!</definedName>
    <definedName name="PVC_dia.100mm" localSheetId="67">'[2]Break Down  '!#REF!</definedName>
    <definedName name="PVC_dia.100mm" localSheetId="75">'[2]Break Down  '!#REF!</definedName>
    <definedName name="PVC_dia.100mm" localSheetId="58">'[2]Break Down  '!#REF!</definedName>
    <definedName name="PVC_dia.100mm" localSheetId="63">'[2]Break Down  '!#REF!</definedName>
    <definedName name="PVC_dia.100mm" localSheetId="54">'[2]Break Down  '!#REF!</definedName>
    <definedName name="PVC_dia.100mm" localSheetId="13">'[2]Break Down  '!#REF!</definedName>
    <definedName name="PVC_dia.100mm">'[2]Break Down  '!#REF!</definedName>
    <definedName name="PVC_dia.50mm" localSheetId="38">'[1]Break Down  '!#REF!</definedName>
    <definedName name="PVC_dia.50mm" localSheetId="34">'[2]Break Down  '!#REF!</definedName>
    <definedName name="PVC_dia.50mm" localSheetId="37">'[2]Break Down  '!#REF!</definedName>
    <definedName name="PVC_dia.50mm" localSheetId="79">'[2]Break Down  '!#REF!</definedName>
    <definedName name="PVC_dia.50mm" localSheetId="33">'[1]Break Down  '!#REF!</definedName>
    <definedName name="PVC_dia.50mm" localSheetId="29">'[2]Break Down  '!#REF!</definedName>
    <definedName name="PVC_dia.50mm" localSheetId="32">'[2]Break Down  '!#REF!</definedName>
    <definedName name="PVC_dia.50mm" localSheetId="28">'[1]Break Down  '!#REF!</definedName>
    <definedName name="PVC_dia.50mm" localSheetId="24">'[2]Break Down  '!#REF!</definedName>
    <definedName name="PVC_dia.50mm" localSheetId="27">'[2]Break Down  '!#REF!</definedName>
    <definedName name="PVC_dia.50mm" localSheetId="50">'[2]Break Down  '!#REF!</definedName>
    <definedName name="PVC_dia.50mm" localSheetId="18">'[1]Break Down  '!#REF!</definedName>
    <definedName name="PVC_dia.50mm" localSheetId="17">'[2]Break Down  '!#REF!</definedName>
    <definedName name="PVC_dia.50mm" localSheetId="59">'[1]Break Down  '!#REF!</definedName>
    <definedName name="PVC_dia.50mm" localSheetId="8">'[1]Break Down  '!#REF!</definedName>
    <definedName name="PVC_dia.50mm" localSheetId="23">'[1]Break Down  '!#REF!</definedName>
    <definedName name="PVC_dia.50mm" localSheetId="19">'[2]Break Down  '!#REF!</definedName>
    <definedName name="PVC_dia.50mm" localSheetId="22">'[2]Break Down  '!#REF!</definedName>
    <definedName name="PVC_dia.50mm" localSheetId="80">'[2]Break Down  '!#REF!</definedName>
    <definedName name="PVC_dia.50mm" localSheetId="83">'[2]Break Down  '!#REF!</definedName>
    <definedName name="PVC_dia.50mm" localSheetId="91">'[2]Break Down  '!#REF!</definedName>
    <definedName name="PVC_dia.50mm" localSheetId="92">'[2]Break Down  '!#REF!</definedName>
    <definedName name="PVC_dia.50mm" localSheetId="89">'[2]Break Down  '!#REF!</definedName>
    <definedName name="PVC_dia.50mm" localSheetId="46">'[2]Break Down  '!#REF!</definedName>
    <definedName name="PVC_dia.50mm" localSheetId="42">'[1]Break Down  '!#REF!</definedName>
    <definedName name="PVC_dia.50mm" localSheetId="41">'[2]Break Down  '!#REF!</definedName>
    <definedName name="PVC_dia.50mm" localSheetId="60">'[2]Break Down  '!#REF!</definedName>
    <definedName name="PVC_dia.50mm" localSheetId="71">'[2]Break Down  '!#REF!</definedName>
    <definedName name="PVC_dia.50mm" localSheetId="67">'[2]Break Down  '!#REF!</definedName>
    <definedName name="PVC_dia.50mm" localSheetId="75">'[2]Break Down  '!#REF!</definedName>
    <definedName name="PVC_dia.50mm" localSheetId="58">'[2]Break Down  '!#REF!</definedName>
    <definedName name="PVC_dia.50mm" localSheetId="63">'[2]Break Down  '!#REF!</definedName>
    <definedName name="PVC_dia.50mm" localSheetId="54">'[2]Break Down  '!#REF!</definedName>
    <definedName name="PVC_dia.50mm" localSheetId="13">'[2]Break Down  '!#REF!</definedName>
    <definedName name="PVC_dia.50mm">'[2]Break Down  '!#REF!</definedName>
    <definedName name="PVC_dia.80mm_with_accessories" localSheetId="38">'[1]Break Down  '!#REF!</definedName>
    <definedName name="PVC_dia.80mm_with_accessories" localSheetId="34">'[2]Break Down  '!#REF!</definedName>
    <definedName name="PVC_dia.80mm_with_accessories" localSheetId="37">'[2]Break Down  '!#REF!</definedName>
    <definedName name="PVC_dia.80mm_with_accessories" localSheetId="79">'[2]Break Down  '!#REF!</definedName>
    <definedName name="PVC_dia.80mm_with_accessories" localSheetId="33">'[1]Break Down  '!#REF!</definedName>
    <definedName name="PVC_dia.80mm_with_accessories" localSheetId="29">'[2]Break Down  '!#REF!</definedName>
    <definedName name="PVC_dia.80mm_with_accessories" localSheetId="32">'[2]Break Down  '!#REF!</definedName>
    <definedName name="PVC_dia.80mm_with_accessories" localSheetId="28">'[1]Break Down  '!#REF!</definedName>
    <definedName name="PVC_dia.80mm_with_accessories" localSheetId="24">'[2]Break Down  '!#REF!</definedName>
    <definedName name="PVC_dia.80mm_with_accessories" localSheetId="27">'[2]Break Down  '!#REF!</definedName>
    <definedName name="PVC_dia.80mm_with_accessories" localSheetId="50">'[2]Break Down  '!#REF!</definedName>
    <definedName name="PVC_dia.80mm_with_accessories" localSheetId="18">'[1]Break Down  '!#REF!</definedName>
    <definedName name="PVC_dia.80mm_with_accessories" localSheetId="17">'[2]Break Down  '!#REF!</definedName>
    <definedName name="PVC_dia.80mm_with_accessories" localSheetId="59">'[1]Break Down  '!#REF!</definedName>
    <definedName name="PVC_dia.80mm_with_accessories" localSheetId="8">'[1]Break Down  '!#REF!</definedName>
    <definedName name="PVC_dia.80mm_with_accessories" localSheetId="23">'[1]Break Down  '!#REF!</definedName>
    <definedName name="PVC_dia.80mm_with_accessories" localSheetId="19">'[2]Break Down  '!#REF!</definedName>
    <definedName name="PVC_dia.80mm_with_accessories" localSheetId="22">'[2]Break Down  '!#REF!</definedName>
    <definedName name="PVC_dia.80mm_with_accessories" localSheetId="80">'[2]Break Down  '!#REF!</definedName>
    <definedName name="PVC_dia.80mm_with_accessories" localSheetId="83">'[2]Break Down  '!#REF!</definedName>
    <definedName name="PVC_dia.80mm_with_accessories" localSheetId="91">'[2]Break Down  '!#REF!</definedName>
    <definedName name="PVC_dia.80mm_with_accessories" localSheetId="92">'[2]Break Down  '!#REF!</definedName>
    <definedName name="PVC_dia.80mm_with_accessories" localSheetId="89">'[2]Break Down  '!#REF!</definedName>
    <definedName name="PVC_dia.80mm_with_accessories" localSheetId="46">'[2]Break Down  '!#REF!</definedName>
    <definedName name="PVC_dia.80mm_with_accessories" localSheetId="42">'[1]Break Down  '!#REF!</definedName>
    <definedName name="PVC_dia.80mm_with_accessories" localSheetId="41">'[2]Break Down  '!#REF!</definedName>
    <definedName name="PVC_dia.80mm_with_accessories" localSheetId="60">'[2]Break Down  '!#REF!</definedName>
    <definedName name="PVC_dia.80mm_with_accessories" localSheetId="71">'[2]Break Down  '!#REF!</definedName>
    <definedName name="PVC_dia.80mm_with_accessories" localSheetId="67">'[2]Break Down  '!#REF!</definedName>
    <definedName name="PVC_dia.80mm_with_accessories" localSheetId="75">'[2]Break Down  '!#REF!</definedName>
    <definedName name="PVC_dia.80mm_with_accessories" localSheetId="58">'[2]Break Down  '!#REF!</definedName>
    <definedName name="PVC_dia.80mm_with_accessories" localSheetId="63">'[2]Break Down  '!#REF!</definedName>
    <definedName name="PVC_dia.80mm_with_accessories" localSheetId="54">'[2]Break Down  '!#REF!</definedName>
    <definedName name="PVC_dia.80mm_with_accessories" localSheetId="13">'[2]Break Down  '!#REF!</definedName>
    <definedName name="PVC_dia.80mm_with_accessories">'[2]Break Down  '!#REF!</definedName>
    <definedName name="PVC_pipes_dia.19mm_PVC_pipe" localSheetId="38">'[1]Break Down  '!#REF!</definedName>
    <definedName name="PVC_pipes_dia.19mm_PVC_pipe" localSheetId="34">'[2]Break Down  '!#REF!</definedName>
    <definedName name="PVC_pipes_dia.19mm_PVC_pipe" localSheetId="37">'[2]Break Down  '!#REF!</definedName>
    <definedName name="PVC_pipes_dia.19mm_PVC_pipe" localSheetId="79">'[2]Break Down  '!#REF!</definedName>
    <definedName name="PVC_pipes_dia.19mm_PVC_pipe" localSheetId="33">'[1]Break Down  '!#REF!</definedName>
    <definedName name="PVC_pipes_dia.19mm_PVC_pipe" localSheetId="29">'[2]Break Down  '!#REF!</definedName>
    <definedName name="PVC_pipes_dia.19mm_PVC_pipe" localSheetId="32">'[2]Break Down  '!#REF!</definedName>
    <definedName name="PVC_pipes_dia.19mm_PVC_pipe" localSheetId="28">'[1]Break Down  '!#REF!</definedName>
    <definedName name="PVC_pipes_dia.19mm_PVC_pipe" localSheetId="24">'[2]Break Down  '!#REF!</definedName>
    <definedName name="PVC_pipes_dia.19mm_PVC_pipe" localSheetId="27">'[2]Break Down  '!#REF!</definedName>
    <definedName name="PVC_pipes_dia.19mm_PVC_pipe" localSheetId="50">'[2]Break Down  '!#REF!</definedName>
    <definedName name="PVC_pipes_dia.19mm_PVC_pipe" localSheetId="18">'[1]Break Down  '!#REF!</definedName>
    <definedName name="PVC_pipes_dia.19mm_PVC_pipe" localSheetId="17">'[2]Break Down  '!#REF!</definedName>
    <definedName name="PVC_pipes_dia.19mm_PVC_pipe" localSheetId="59">'[1]Break Down  '!#REF!</definedName>
    <definedName name="PVC_pipes_dia.19mm_PVC_pipe" localSheetId="8">'[1]Break Down  '!#REF!</definedName>
    <definedName name="PVC_pipes_dia.19mm_PVC_pipe" localSheetId="23">'[1]Break Down  '!#REF!</definedName>
    <definedName name="PVC_pipes_dia.19mm_PVC_pipe" localSheetId="19">'[2]Break Down  '!#REF!</definedName>
    <definedName name="PVC_pipes_dia.19mm_PVC_pipe" localSheetId="22">'[2]Break Down  '!#REF!</definedName>
    <definedName name="PVC_pipes_dia.19mm_PVC_pipe" localSheetId="80">'[2]Break Down  '!#REF!</definedName>
    <definedName name="PVC_pipes_dia.19mm_PVC_pipe" localSheetId="83">'[2]Break Down  '!#REF!</definedName>
    <definedName name="PVC_pipes_dia.19mm_PVC_pipe" localSheetId="91">'[2]Break Down  '!#REF!</definedName>
    <definedName name="PVC_pipes_dia.19mm_PVC_pipe" localSheetId="92">'[2]Break Down  '!#REF!</definedName>
    <definedName name="PVC_pipes_dia.19mm_PVC_pipe" localSheetId="89">'[2]Break Down  '!#REF!</definedName>
    <definedName name="PVC_pipes_dia.19mm_PVC_pipe" localSheetId="46">'[2]Break Down  '!#REF!</definedName>
    <definedName name="PVC_pipes_dia.19mm_PVC_pipe" localSheetId="42">'[1]Break Down  '!#REF!</definedName>
    <definedName name="PVC_pipes_dia.19mm_PVC_pipe" localSheetId="41">'[2]Break Down  '!#REF!</definedName>
    <definedName name="PVC_pipes_dia.19mm_PVC_pipe" localSheetId="60">'[2]Break Down  '!#REF!</definedName>
    <definedName name="PVC_pipes_dia.19mm_PVC_pipe" localSheetId="71">'[2]Break Down  '!#REF!</definedName>
    <definedName name="PVC_pipes_dia.19mm_PVC_pipe" localSheetId="67">'[2]Break Down  '!#REF!</definedName>
    <definedName name="PVC_pipes_dia.19mm_PVC_pipe" localSheetId="75">'[2]Break Down  '!#REF!</definedName>
    <definedName name="PVC_pipes_dia.19mm_PVC_pipe" localSheetId="58">'[2]Break Down  '!#REF!</definedName>
    <definedName name="PVC_pipes_dia.19mm_PVC_pipe" localSheetId="63">'[2]Break Down  '!#REF!</definedName>
    <definedName name="PVC_pipes_dia.19mm_PVC_pipe" localSheetId="54">'[2]Break Down  '!#REF!</definedName>
    <definedName name="PVC_pipes_dia.19mm_PVC_pipe" localSheetId="13">'[2]Break Down  '!#REF!</definedName>
    <definedName name="PVC_pipes_dia.19mm_PVC_pipe">'[2]Break Down  '!#REF!</definedName>
    <definedName name="PVC_vent_caps_dia.50cm" localSheetId="38">'[1]Break Down  '!#REF!</definedName>
    <definedName name="PVC_vent_caps_dia.50cm" localSheetId="34">'[2]Break Down  '!#REF!</definedName>
    <definedName name="PVC_vent_caps_dia.50cm" localSheetId="37">'[2]Break Down  '!#REF!</definedName>
    <definedName name="PVC_vent_caps_dia.50cm" localSheetId="79">'[2]Break Down  '!#REF!</definedName>
    <definedName name="PVC_vent_caps_dia.50cm" localSheetId="33">'[1]Break Down  '!#REF!</definedName>
    <definedName name="PVC_vent_caps_dia.50cm" localSheetId="29">'[2]Break Down  '!#REF!</definedName>
    <definedName name="PVC_vent_caps_dia.50cm" localSheetId="32">'[2]Break Down  '!#REF!</definedName>
    <definedName name="PVC_vent_caps_dia.50cm" localSheetId="28">'[1]Break Down  '!#REF!</definedName>
    <definedName name="PVC_vent_caps_dia.50cm" localSheetId="24">'[2]Break Down  '!#REF!</definedName>
    <definedName name="PVC_vent_caps_dia.50cm" localSheetId="27">'[2]Break Down  '!#REF!</definedName>
    <definedName name="PVC_vent_caps_dia.50cm" localSheetId="50">'[2]Break Down  '!#REF!</definedName>
    <definedName name="PVC_vent_caps_dia.50cm" localSheetId="18">'[1]Break Down  '!#REF!</definedName>
    <definedName name="PVC_vent_caps_dia.50cm" localSheetId="17">'[2]Break Down  '!#REF!</definedName>
    <definedName name="PVC_vent_caps_dia.50cm" localSheetId="59">'[1]Break Down  '!#REF!</definedName>
    <definedName name="PVC_vent_caps_dia.50cm" localSheetId="8">'[1]Break Down  '!#REF!</definedName>
    <definedName name="PVC_vent_caps_dia.50cm" localSheetId="23">'[1]Break Down  '!#REF!</definedName>
    <definedName name="PVC_vent_caps_dia.50cm" localSheetId="19">'[2]Break Down  '!#REF!</definedName>
    <definedName name="PVC_vent_caps_dia.50cm" localSheetId="22">'[2]Break Down  '!#REF!</definedName>
    <definedName name="PVC_vent_caps_dia.50cm" localSheetId="80">'[2]Break Down  '!#REF!</definedName>
    <definedName name="PVC_vent_caps_dia.50cm" localSheetId="83">'[2]Break Down  '!#REF!</definedName>
    <definedName name="PVC_vent_caps_dia.50cm" localSheetId="91">'[2]Break Down  '!#REF!</definedName>
    <definedName name="PVC_vent_caps_dia.50cm" localSheetId="92">'[2]Break Down  '!#REF!</definedName>
    <definedName name="PVC_vent_caps_dia.50cm" localSheetId="89">'[2]Break Down  '!#REF!</definedName>
    <definedName name="PVC_vent_caps_dia.50cm" localSheetId="46">'[2]Break Down  '!#REF!</definedName>
    <definedName name="PVC_vent_caps_dia.50cm" localSheetId="42">'[1]Break Down  '!#REF!</definedName>
    <definedName name="PVC_vent_caps_dia.50cm" localSheetId="41">'[2]Break Down  '!#REF!</definedName>
    <definedName name="PVC_vent_caps_dia.50cm" localSheetId="60">'[2]Break Down  '!#REF!</definedName>
    <definedName name="PVC_vent_caps_dia.50cm" localSheetId="71">'[2]Break Down  '!#REF!</definedName>
    <definedName name="PVC_vent_caps_dia.50cm" localSheetId="67">'[2]Break Down  '!#REF!</definedName>
    <definedName name="PVC_vent_caps_dia.50cm" localSheetId="75">'[2]Break Down  '!#REF!</definedName>
    <definedName name="PVC_vent_caps_dia.50cm" localSheetId="58">'[2]Break Down  '!#REF!</definedName>
    <definedName name="PVC_vent_caps_dia.50cm" localSheetId="63">'[2]Break Down  '!#REF!</definedName>
    <definedName name="PVC_vent_caps_dia.50cm" localSheetId="54">'[2]Break Down  '!#REF!</definedName>
    <definedName name="PVC_vent_caps_dia.50cm" localSheetId="13">'[2]Break Down  '!#REF!</definedName>
    <definedName name="PVC_vent_caps_dia.50cm">'[2]Break Down  '!#REF!</definedName>
    <definedName name="pvcconductor1.5" localSheetId="38">#REF!</definedName>
    <definedName name="pvcconductor1.5" localSheetId="37">#REF!</definedName>
    <definedName name="pvcconductor1.5" localSheetId="79">#REF!</definedName>
    <definedName name="pvcconductor1.5" localSheetId="33">#REF!</definedName>
    <definedName name="pvcconductor1.5" localSheetId="32">#REF!</definedName>
    <definedName name="pvcconductor1.5" localSheetId="28">#REF!</definedName>
    <definedName name="pvcconductor1.5" localSheetId="27">#REF!</definedName>
    <definedName name="pvcconductor1.5" localSheetId="50">#REF!</definedName>
    <definedName name="pvcconductor1.5" localSheetId="18">#REF!</definedName>
    <definedName name="pvcconductor1.5" localSheetId="17">#REF!</definedName>
    <definedName name="pvcconductor1.5" localSheetId="59">#REF!</definedName>
    <definedName name="pvcconductor1.5" localSheetId="8">#REF!</definedName>
    <definedName name="pvcconductor1.5" localSheetId="23">#REF!</definedName>
    <definedName name="pvcconductor1.5" localSheetId="22">#REF!</definedName>
    <definedName name="pvcconductor1.5" localSheetId="91">#REF!</definedName>
    <definedName name="pvcconductor1.5" localSheetId="92">#REF!</definedName>
    <definedName name="pvcconductor1.5" localSheetId="89">#REF!</definedName>
    <definedName name="pvcconductor1.5" localSheetId="46">#REF!</definedName>
    <definedName name="pvcconductor1.5" localSheetId="42">#REF!</definedName>
    <definedName name="pvcconductor1.5" localSheetId="41">#REF!</definedName>
    <definedName name="pvcconductor1.5" localSheetId="71">#REF!</definedName>
    <definedName name="pvcconductor1.5" localSheetId="67">#REF!</definedName>
    <definedName name="pvcconductor1.5" localSheetId="75">#REF!</definedName>
    <definedName name="pvcconductor1.5" localSheetId="58">#REF!</definedName>
    <definedName name="pvcconductor1.5" localSheetId="63">#REF!</definedName>
    <definedName name="pvcconductor1.5" localSheetId="54">#REF!</definedName>
    <definedName name="pvcconductor1.5" localSheetId="13">#REF!</definedName>
    <definedName name="pvcconductor1.5">#REF!</definedName>
    <definedName name="pvcconductor10" localSheetId="38">#REF!</definedName>
    <definedName name="pvcconductor10" localSheetId="37">#REF!</definedName>
    <definedName name="pvcconductor10" localSheetId="79">#REF!</definedName>
    <definedName name="pvcconductor10" localSheetId="33">#REF!</definedName>
    <definedName name="pvcconductor10" localSheetId="32">#REF!</definedName>
    <definedName name="pvcconductor10" localSheetId="28">#REF!</definedName>
    <definedName name="pvcconductor10" localSheetId="27">#REF!</definedName>
    <definedName name="pvcconductor10" localSheetId="50">#REF!</definedName>
    <definedName name="pvcconductor10" localSheetId="18">#REF!</definedName>
    <definedName name="pvcconductor10" localSheetId="17">#REF!</definedName>
    <definedName name="pvcconductor10" localSheetId="59">#REF!</definedName>
    <definedName name="pvcconductor10" localSheetId="8">#REF!</definedName>
    <definedName name="pvcconductor10" localSheetId="23">#REF!</definedName>
    <definedName name="pvcconductor10" localSheetId="22">#REF!</definedName>
    <definedName name="pvcconductor10" localSheetId="91">#REF!</definedName>
    <definedName name="pvcconductor10" localSheetId="92">#REF!</definedName>
    <definedName name="pvcconductor10" localSheetId="89">#REF!</definedName>
    <definedName name="pvcconductor10" localSheetId="46">#REF!</definedName>
    <definedName name="pvcconductor10" localSheetId="42">#REF!</definedName>
    <definedName name="pvcconductor10" localSheetId="41">#REF!</definedName>
    <definedName name="pvcconductor10" localSheetId="71">#REF!</definedName>
    <definedName name="pvcconductor10" localSheetId="67">#REF!</definedName>
    <definedName name="pvcconductor10" localSheetId="75">#REF!</definedName>
    <definedName name="pvcconductor10" localSheetId="58">#REF!</definedName>
    <definedName name="pvcconductor10" localSheetId="63">#REF!</definedName>
    <definedName name="pvcconductor10" localSheetId="54">#REF!</definedName>
    <definedName name="pvcconductor10" localSheetId="13">#REF!</definedName>
    <definedName name="pvcconductor10">#REF!</definedName>
    <definedName name="pvcconductor16" localSheetId="38">#REF!</definedName>
    <definedName name="pvcconductor16" localSheetId="37">#REF!</definedName>
    <definedName name="pvcconductor16" localSheetId="79">#REF!</definedName>
    <definedName name="pvcconductor16" localSheetId="33">#REF!</definedName>
    <definedName name="pvcconductor16" localSheetId="32">#REF!</definedName>
    <definedName name="pvcconductor16" localSheetId="28">#REF!</definedName>
    <definedName name="pvcconductor16" localSheetId="27">#REF!</definedName>
    <definedName name="pvcconductor16" localSheetId="50">#REF!</definedName>
    <definedName name="pvcconductor16" localSheetId="18">#REF!</definedName>
    <definedName name="pvcconductor16" localSheetId="17">#REF!</definedName>
    <definedName name="pvcconductor16" localSheetId="59">#REF!</definedName>
    <definedName name="pvcconductor16" localSheetId="8">#REF!</definedName>
    <definedName name="pvcconductor16" localSheetId="23">#REF!</definedName>
    <definedName name="pvcconductor16" localSheetId="22">#REF!</definedName>
    <definedName name="pvcconductor16" localSheetId="91">#REF!</definedName>
    <definedName name="pvcconductor16" localSheetId="92">#REF!</definedName>
    <definedName name="pvcconductor16" localSheetId="89">#REF!</definedName>
    <definedName name="pvcconductor16" localSheetId="46">#REF!</definedName>
    <definedName name="pvcconductor16" localSheetId="42">#REF!</definedName>
    <definedName name="pvcconductor16" localSheetId="41">#REF!</definedName>
    <definedName name="pvcconductor16" localSheetId="71">#REF!</definedName>
    <definedName name="pvcconductor16" localSheetId="67">#REF!</definedName>
    <definedName name="pvcconductor16" localSheetId="75">#REF!</definedName>
    <definedName name="pvcconductor16" localSheetId="58">#REF!</definedName>
    <definedName name="pvcconductor16" localSheetId="63">#REF!</definedName>
    <definedName name="pvcconductor16" localSheetId="54">#REF!</definedName>
    <definedName name="pvcconductor16" localSheetId="13">#REF!</definedName>
    <definedName name="pvcconductor16">#REF!</definedName>
    <definedName name="pvcconductor2.5" localSheetId="38">#REF!</definedName>
    <definedName name="pvcconductor2.5" localSheetId="37">#REF!</definedName>
    <definedName name="pvcconductor2.5" localSheetId="79">#REF!</definedName>
    <definedName name="pvcconductor2.5" localSheetId="33">#REF!</definedName>
    <definedName name="pvcconductor2.5" localSheetId="32">#REF!</definedName>
    <definedName name="pvcconductor2.5" localSheetId="28">#REF!</definedName>
    <definedName name="pvcconductor2.5" localSheetId="27">#REF!</definedName>
    <definedName name="pvcconductor2.5" localSheetId="50">#REF!</definedName>
    <definedName name="pvcconductor2.5" localSheetId="18">#REF!</definedName>
    <definedName name="pvcconductor2.5" localSheetId="17">#REF!</definedName>
    <definedName name="pvcconductor2.5" localSheetId="59">#REF!</definedName>
    <definedName name="pvcconductor2.5" localSheetId="8">#REF!</definedName>
    <definedName name="pvcconductor2.5" localSheetId="23">#REF!</definedName>
    <definedName name="pvcconductor2.5" localSheetId="22">#REF!</definedName>
    <definedName name="pvcconductor2.5" localSheetId="91">#REF!</definedName>
    <definedName name="pvcconductor2.5" localSheetId="92">#REF!</definedName>
    <definedName name="pvcconductor2.5" localSheetId="89">#REF!</definedName>
    <definedName name="pvcconductor2.5" localSheetId="46">#REF!</definedName>
    <definedName name="pvcconductor2.5" localSheetId="42">#REF!</definedName>
    <definedName name="pvcconductor2.5" localSheetId="41">#REF!</definedName>
    <definedName name="pvcconductor2.5" localSheetId="71">#REF!</definedName>
    <definedName name="pvcconductor2.5" localSheetId="67">#REF!</definedName>
    <definedName name="pvcconductor2.5" localSheetId="75">#REF!</definedName>
    <definedName name="pvcconductor2.5" localSheetId="58">#REF!</definedName>
    <definedName name="pvcconductor2.5" localSheetId="63">#REF!</definedName>
    <definedName name="pvcconductor2.5" localSheetId="54">#REF!</definedName>
    <definedName name="pvcconductor2.5" localSheetId="13">#REF!</definedName>
    <definedName name="pvcconductor2.5">#REF!</definedName>
    <definedName name="pvcconductor25" localSheetId="38">#REF!</definedName>
    <definedName name="pvcconductor25" localSheetId="37">#REF!</definedName>
    <definedName name="pvcconductor25" localSheetId="79">#REF!</definedName>
    <definedName name="pvcconductor25" localSheetId="33">#REF!</definedName>
    <definedName name="pvcconductor25" localSheetId="32">#REF!</definedName>
    <definedName name="pvcconductor25" localSheetId="28">#REF!</definedName>
    <definedName name="pvcconductor25" localSheetId="27">#REF!</definedName>
    <definedName name="pvcconductor25" localSheetId="50">#REF!</definedName>
    <definedName name="pvcconductor25" localSheetId="18">#REF!</definedName>
    <definedName name="pvcconductor25" localSheetId="17">#REF!</definedName>
    <definedName name="pvcconductor25" localSheetId="59">#REF!</definedName>
    <definedName name="pvcconductor25" localSheetId="8">#REF!</definedName>
    <definedName name="pvcconductor25" localSheetId="23">#REF!</definedName>
    <definedName name="pvcconductor25" localSheetId="22">#REF!</definedName>
    <definedName name="pvcconductor25" localSheetId="91">#REF!</definedName>
    <definedName name="pvcconductor25" localSheetId="92">#REF!</definedName>
    <definedName name="pvcconductor25" localSheetId="89">#REF!</definedName>
    <definedName name="pvcconductor25" localSheetId="46">#REF!</definedName>
    <definedName name="pvcconductor25" localSheetId="42">#REF!</definedName>
    <definedName name="pvcconductor25" localSheetId="41">#REF!</definedName>
    <definedName name="pvcconductor25" localSheetId="71">#REF!</definedName>
    <definedName name="pvcconductor25" localSheetId="67">#REF!</definedName>
    <definedName name="pvcconductor25" localSheetId="75">#REF!</definedName>
    <definedName name="pvcconductor25" localSheetId="58">#REF!</definedName>
    <definedName name="pvcconductor25" localSheetId="63">#REF!</definedName>
    <definedName name="pvcconductor25" localSheetId="54">#REF!</definedName>
    <definedName name="pvcconductor25" localSheetId="13">#REF!</definedName>
    <definedName name="pvcconductor25">#REF!</definedName>
    <definedName name="pvcconductor4" localSheetId="38">#REF!</definedName>
    <definedName name="pvcconductor4" localSheetId="37">#REF!</definedName>
    <definedName name="pvcconductor4" localSheetId="79">#REF!</definedName>
    <definedName name="pvcconductor4" localSheetId="33">#REF!</definedName>
    <definedName name="pvcconductor4" localSheetId="32">#REF!</definedName>
    <definedName name="pvcconductor4" localSheetId="28">#REF!</definedName>
    <definedName name="pvcconductor4" localSheetId="27">#REF!</definedName>
    <definedName name="pvcconductor4" localSheetId="50">#REF!</definedName>
    <definedName name="pvcconductor4" localSheetId="18">#REF!</definedName>
    <definedName name="pvcconductor4" localSheetId="17">#REF!</definedName>
    <definedName name="pvcconductor4" localSheetId="59">#REF!</definedName>
    <definedName name="pvcconductor4" localSheetId="8">#REF!</definedName>
    <definedName name="pvcconductor4" localSheetId="23">#REF!</definedName>
    <definedName name="pvcconductor4" localSheetId="22">#REF!</definedName>
    <definedName name="pvcconductor4" localSheetId="91">#REF!</definedName>
    <definedName name="pvcconductor4" localSheetId="92">#REF!</definedName>
    <definedName name="pvcconductor4" localSheetId="89">#REF!</definedName>
    <definedName name="pvcconductor4" localSheetId="46">#REF!</definedName>
    <definedName name="pvcconductor4" localSheetId="42">#REF!</definedName>
    <definedName name="pvcconductor4" localSheetId="41">#REF!</definedName>
    <definedName name="pvcconductor4" localSheetId="71">#REF!</definedName>
    <definedName name="pvcconductor4" localSheetId="67">#REF!</definedName>
    <definedName name="pvcconductor4" localSheetId="75">#REF!</definedName>
    <definedName name="pvcconductor4" localSheetId="58">#REF!</definedName>
    <definedName name="pvcconductor4" localSheetId="63">#REF!</definedName>
    <definedName name="pvcconductor4" localSheetId="54">#REF!</definedName>
    <definedName name="pvcconductor4" localSheetId="13">#REF!</definedName>
    <definedName name="pvcconductor4">#REF!</definedName>
    <definedName name="pvcconductor6" localSheetId="38">#REF!</definedName>
    <definedName name="pvcconductor6" localSheetId="37">#REF!</definedName>
    <definedName name="pvcconductor6" localSheetId="79">#REF!</definedName>
    <definedName name="pvcconductor6" localSheetId="33">#REF!</definedName>
    <definedName name="pvcconductor6" localSheetId="32">#REF!</definedName>
    <definedName name="pvcconductor6" localSheetId="28">#REF!</definedName>
    <definedName name="pvcconductor6" localSheetId="27">#REF!</definedName>
    <definedName name="pvcconductor6" localSheetId="50">#REF!</definedName>
    <definedName name="pvcconductor6" localSheetId="18">#REF!</definedName>
    <definedName name="pvcconductor6" localSheetId="17">#REF!</definedName>
    <definedName name="pvcconductor6" localSheetId="59">#REF!</definedName>
    <definedName name="pvcconductor6" localSheetId="8">#REF!</definedName>
    <definedName name="pvcconductor6" localSheetId="23">#REF!</definedName>
    <definedName name="pvcconductor6" localSheetId="22">#REF!</definedName>
    <definedName name="pvcconductor6" localSheetId="91">#REF!</definedName>
    <definedName name="pvcconductor6" localSheetId="92">#REF!</definedName>
    <definedName name="pvcconductor6" localSheetId="89">#REF!</definedName>
    <definedName name="pvcconductor6" localSheetId="46">#REF!</definedName>
    <definedName name="pvcconductor6" localSheetId="42">#REF!</definedName>
    <definedName name="pvcconductor6" localSheetId="41">#REF!</definedName>
    <definedName name="pvcconductor6" localSheetId="71">#REF!</definedName>
    <definedName name="pvcconductor6" localSheetId="67">#REF!</definedName>
    <definedName name="pvcconductor6" localSheetId="75">#REF!</definedName>
    <definedName name="pvcconductor6" localSheetId="58">#REF!</definedName>
    <definedName name="pvcconductor6" localSheetId="63">#REF!</definedName>
    <definedName name="pvcconductor6" localSheetId="54">#REF!</definedName>
    <definedName name="pvcconductor6" localSheetId="13">#REF!</definedName>
    <definedName name="pvcconductor6">#REF!</definedName>
    <definedName name="rahel" localSheetId="38">#REF!</definedName>
    <definedName name="rahel" localSheetId="37">#REF!</definedName>
    <definedName name="rahel" localSheetId="79">#REF!</definedName>
    <definedName name="rahel" localSheetId="33">#REF!</definedName>
    <definedName name="rahel" localSheetId="32">#REF!</definedName>
    <definedName name="rahel" localSheetId="28">#REF!</definedName>
    <definedName name="rahel" localSheetId="27">#REF!</definedName>
    <definedName name="rahel" localSheetId="50">#REF!</definedName>
    <definedName name="rahel" localSheetId="18">#REF!</definedName>
    <definedName name="rahel" localSheetId="17">#REF!</definedName>
    <definedName name="rahel" localSheetId="59">#REF!</definedName>
    <definedName name="rahel" localSheetId="8">#REF!</definedName>
    <definedName name="rahel" localSheetId="23">#REF!</definedName>
    <definedName name="rahel" localSheetId="22">#REF!</definedName>
    <definedName name="rahel" localSheetId="91">#REF!</definedName>
    <definedName name="rahel" localSheetId="92">#REF!</definedName>
    <definedName name="rahel" localSheetId="89">#REF!</definedName>
    <definedName name="rahel" localSheetId="46">#REF!</definedName>
    <definedName name="rahel" localSheetId="42">#REF!</definedName>
    <definedName name="rahel" localSheetId="41">#REF!</definedName>
    <definedName name="rahel" localSheetId="71">#REF!</definedName>
    <definedName name="rahel" localSheetId="67">#REF!</definedName>
    <definedName name="rahel" localSheetId="75">#REF!</definedName>
    <definedName name="rahel" localSheetId="58">#REF!</definedName>
    <definedName name="rahel" localSheetId="63">#REF!</definedName>
    <definedName name="rahel" localSheetId="54">#REF!</definedName>
    <definedName name="rahel" localSheetId="13">#REF!</definedName>
    <definedName name="rahel">#REF!</definedName>
    <definedName name="rei" localSheetId="38">#REF!</definedName>
    <definedName name="rei" localSheetId="37">#REF!</definedName>
    <definedName name="rei" localSheetId="79">#REF!</definedName>
    <definedName name="rei" localSheetId="33">#REF!</definedName>
    <definedName name="rei" localSheetId="32">#REF!</definedName>
    <definedName name="rei" localSheetId="28">#REF!</definedName>
    <definedName name="rei" localSheetId="27">#REF!</definedName>
    <definedName name="rei" localSheetId="50">#REF!</definedName>
    <definedName name="rei" localSheetId="18">#REF!</definedName>
    <definedName name="rei" localSheetId="17">#REF!</definedName>
    <definedName name="rei" localSheetId="59">#REF!</definedName>
    <definedName name="rei" localSheetId="8">#REF!</definedName>
    <definedName name="rei" localSheetId="23">#REF!</definedName>
    <definedName name="rei" localSheetId="22">#REF!</definedName>
    <definedName name="rei" localSheetId="91">#REF!</definedName>
    <definedName name="rei" localSheetId="92">#REF!</definedName>
    <definedName name="rei" localSheetId="89">#REF!</definedName>
    <definedName name="rei" localSheetId="46">#REF!</definedName>
    <definedName name="rei" localSheetId="42">#REF!</definedName>
    <definedName name="rei" localSheetId="41">#REF!</definedName>
    <definedName name="rei" localSheetId="71">#REF!</definedName>
    <definedName name="rei" localSheetId="67">#REF!</definedName>
    <definedName name="rei" localSheetId="75">#REF!</definedName>
    <definedName name="rei" localSheetId="58">#REF!</definedName>
    <definedName name="rei" localSheetId="63">#REF!</definedName>
    <definedName name="rei" localSheetId="54">#REF!</definedName>
    <definedName name="rei" localSheetId="13">#REF!</definedName>
    <definedName name="rei">#REF!</definedName>
    <definedName name="rende" localSheetId="38">#REF!</definedName>
    <definedName name="rende" localSheetId="37">#REF!</definedName>
    <definedName name="rende" localSheetId="79">#REF!</definedName>
    <definedName name="rende" localSheetId="33">#REF!</definedName>
    <definedName name="rende" localSheetId="32">#REF!</definedName>
    <definedName name="rende" localSheetId="28">#REF!</definedName>
    <definedName name="rende" localSheetId="27">#REF!</definedName>
    <definedName name="rende" localSheetId="50">#REF!</definedName>
    <definedName name="rende" localSheetId="18">#REF!</definedName>
    <definedName name="rende" localSheetId="17">#REF!</definedName>
    <definedName name="rende" localSheetId="59">#REF!</definedName>
    <definedName name="rende" localSheetId="8">#REF!</definedName>
    <definedName name="rende" localSheetId="23">#REF!</definedName>
    <definedName name="rende" localSheetId="22">#REF!</definedName>
    <definedName name="rende" localSheetId="91">#REF!</definedName>
    <definedName name="rende" localSheetId="92">#REF!</definedName>
    <definedName name="rende" localSheetId="89">#REF!</definedName>
    <definedName name="rende" localSheetId="46">#REF!</definedName>
    <definedName name="rende" localSheetId="42">#REF!</definedName>
    <definedName name="rende" localSheetId="41">#REF!</definedName>
    <definedName name="rende" localSheetId="71">#REF!</definedName>
    <definedName name="rende" localSheetId="67">#REF!</definedName>
    <definedName name="rende" localSheetId="75">#REF!</definedName>
    <definedName name="rende" localSheetId="58">#REF!</definedName>
    <definedName name="rende" localSheetId="63">#REF!</definedName>
    <definedName name="rende" localSheetId="54">#REF!</definedName>
    <definedName name="rende" localSheetId="13">#REF!</definedName>
    <definedName name="rende">#REF!</definedName>
    <definedName name="rhsprofile" localSheetId="38">#REF!</definedName>
    <definedName name="rhsprofile" localSheetId="37">#REF!</definedName>
    <definedName name="rhsprofile" localSheetId="79">#REF!</definedName>
    <definedName name="rhsprofile" localSheetId="33">#REF!</definedName>
    <definedName name="rhsprofile" localSheetId="32">#REF!</definedName>
    <definedName name="rhsprofile" localSheetId="28">#REF!</definedName>
    <definedName name="rhsprofile" localSheetId="27">#REF!</definedName>
    <definedName name="rhsprofile" localSheetId="50">#REF!</definedName>
    <definedName name="rhsprofile" localSheetId="18">#REF!</definedName>
    <definedName name="rhsprofile" localSheetId="17">#REF!</definedName>
    <definedName name="rhsprofile" localSheetId="59">#REF!</definedName>
    <definedName name="rhsprofile" localSheetId="8">#REF!</definedName>
    <definedName name="rhsprofile" localSheetId="23">#REF!</definedName>
    <definedName name="rhsprofile" localSheetId="22">#REF!</definedName>
    <definedName name="rhsprofile" localSheetId="91">#REF!</definedName>
    <definedName name="rhsprofile" localSheetId="92">#REF!</definedName>
    <definedName name="rhsprofile" localSheetId="89">#REF!</definedName>
    <definedName name="rhsprofile" localSheetId="46">#REF!</definedName>
    <definedName name="rhsprofile" localSheetId="42">#REF!</definedName>
    <definedName name="rhsprofile" localSheetId="41">#REF!</definedName>
    <definedName name="rhsprofile" localSheetId="71">#REF!</definedName>
    <definedName name="rhsprofile" localSheetId="67">#REF!</definedName>
    <definedName name="rhsprofile" localSheetId="75">#REF!</definedName>
    <definedName name="rhsprofile" localSheetId="58">#REF!</definedName>
    <definedName name="rhsprofile" localSheetId="63">#REF!</definedName>
    <definedName name="rhsprofile" localSheetId="54">#REF!</definedName>
    <definedName name="rhsprofile" localSheetId="13">#REF!</definedName>
    <definedName name="rhsprofile">#REF!</definedName>
    <definedName name="roadcost" localSheetId="38">#REF!</definedName>
    <definedName name="roadcost" localSheetId="37">#REF!</definedName>
    <definedName name="roadcost" localSheetId="79">#REF!</definedName>
    <definedName name="roadcost" localSheetId="33">#REF!</definedName>
    <definedName name="roadcost" localSheetId="32">#REF!</definedName>
    <definedName name="roadcost" localSheetId="28">#REF!</definedName>
    <definedName name="roadcost" localSheetId="27">#REF!</definedName>
    <definedName name="roadcost" localSheetId="50">#REF!</definedName>
    <definedName name="roadcost" localSheetId="18">#REF!</definedName>
    <definedName name="roadcost" localSheetId="17">#REF!</definedName>
    <definedName name="roadcost" localSheetId="59">#REF!</definedName>
    <definedName name="roadcost" localSheetId="8">#REF!</definedName>
    <definedName name="roadcost" localSheetId="23">#REF!</definedName>
    <definedName name="roadcost" localSheetId="22">#REF!</definedName>
    <definedName name="roadcost" localSheetId="91">#REF!</definedName>
    <definedName name="roadcost" localSheetId="92">#REF!</definedName>
    <definedName name="roadcost" localSheetId="89">#REF!</definedName>
    <definedName name="roadcost" localSheetId="46">#REF!</definedName>
    <definedName name="roadcost" localSheetId="42">#REF!</definedName>
    <definedName name="roadcost" localSheetId="41">#REF!</definedName>
    <definedName name="roadcost" localSheetId="71">#REF!</definedName>
    <definedName name="roadcost" localSheetId="67">#REF!</definedName>
    <definedName name="roadcost" localSheetId="75">#REF!</definedName>
    <definedName name="roadcost" localSheetId="58">#REF!</definedName>
    <definedName name="roadcost" localSheetId="63">#REF!</definedName>
    <definedName name="roadcost" localSheetId="54">#REF!</definedName>
    <definedName name="roadcost" localSheetId="13">#REF!</definedName>
    <definedName name="roadcost">#REF!</definedName>
    <definedName name="roafcosty" localSheetId="38">#REF!</definedName>
    <definedName name="roafcosty" localSheetId="37">#REF!</definedName>
    <definedName name="roafcosty" localSheetId="79">#REF!</definedName>
    <definedName name="roafcosty" localSheetId="33">#REF!</definedName>
    <definedName name="roafcosty" localSheetId="32">#REF!</definedName>
    <definedName name="roafcosty" localSheetId="28">#REF!</definedName>
    <definedName name="roafcosty" localSheetId="27">#REF!</definedName>
    <definedName name="roafcosty" localSheetId="50">#REF!</definedName>
    <definedName name="roafcosty" localSheetId="18">#REF!</definedName>
    <definedName name="roafcosty" localSheetId="17">#REF!</definedName>
    <definedName name="roafcosty" localSheetId="59">#REF!</definedName>
    <definedName name="roafcosty" localSheetId="8">#REF!</definedName>
    <definedName name="roafcosty" localSheetId="23">#REF!</definedName>
    <definedName name="roafcosty" localSheetId="22">#REF!</definedName>
    <definedName name="roafcosty" localSheetId="91">#REF!</definedName>
    <definedName name="roafcosty" localSheetId="92">#REF!</definedName>
    <definedName name="roafcosty" localSheetId="89">#REF!</definedName>
    <definedName name="roafcosty" localSheetId="46">#REF!</definedName>
    <definedName name="roafcosty" localSheetId="42">#REF!</definedName>
    <definedName name="roafcosty" localSheetId="41">#REF!</definedName>
    <definedName name="roafcosty" localSheetId="71">#REF!</definedName>
    <definedName name="roafcosty" localSheetId="67">#REF!</definedName>
    <definedName name="roafcosty" localSheetId="75">#REF!</definedName>
    <definedName name="roafcosty" localSheetId="58">#REF!</definedName>
    <definedName name="roafcosty" localSheetId="63">#REF!</definedName>
    <definedName name="roafcosty" localSheetId="54">#REF!</definedName>
    <definedName name="roafcosty" localSheetId="13">#REF!</definedName>
    <definedName name="roafcosty">#REF!</definedName>
    <definedName name="SALI_REMOTE" localSheetId="38">#REF!</definedName>
    <definedName name="SALI_REMOTE" localSheetId="37">#REF!</definedName>
    <definedName name="SALI_REMOTE" localSheetId="79">#REF!</definedName>
    <definedName name="SALI_REMOTE" localSheetId="33">#REF!</definedName>
    <definedName name="SALI_REMOTE" localSheetId="32">#REF!</definedName>
    <definedName name="SALI_REMOTE" localSheetId="28">#REF!</definedName>
    <definedName name="SALI_REMOTE" localSheetId="27">#REF!</definedName>
    <definedName name="SALI_REMOTE" localSheetId="50">#REF!</definedName>
    <definedName name="SALI_REMOTE" localSheetId="18">#REF!</definedName>
    <definedName name="SALI_REMOTE" localSheetId="17">#REF!</definedName>
    <definedName name="SALI_REMOTE" localSheetId="59">#REF!</definedName>
    <definedName name="SALI_REMOTE" localSheetId="8">#REF!</definedName>
    <definedName name="SALI_REMOTE" localSheetId="23">#REF!</definedName>
    <definedName name="SALI_REMOTE" localSheetId="22">#REF!</definedName>
    <definedName name="SALI_REMOTE" localSheetId="91">#REF!</definedName>
    <definedName name="SALI_REMOTE" localSheetId="92">#REF!</definedName>
    <definedName name="SALI_REMOTE" localSheetId="89">#REF!</definedName>
    <definedName name="SALI_REMOTE" localSheetId="46">#REF!</definedName>
    <definedName name="SALI_REMOTE" localSheetId="42">#REF!</definedName>
    <definedName name="SALI_REMOTE" localSheetId="41">#REF!</definedName>
    <definedName name="SALI_REMOTE" localSheetId="71">#REF!</definedName>
    <definedName name="SALI_REMOTE" localSheetId="67">#REF!</definedName>
    <definedName name="SALI_REMOTE" localSheetId="75">#REF!</definedName>
    <definedName name="SALI_REMOTE" localSheetId="58">#REF!</definedName>
    <definedName name="SALI_REMOTE" localSheetId="63">#REF!</definedName>
    <definedName name="SALI_REMOTE" localSheetId="54">#REF!</definedName>
    <definedName name="SALI_REMOTE" localSheetId="13">#REF!</definedName>
    <definedName name="SALI_REMOTE">#REF!</definedName>
    <definedName name="sat_tv_fm" localSheetId="38">#REF!</definedName>
    <definedName name="sat_tv_fm" localSheetId="37">#REF!</definedName>
    <definedName name="sat_tv_fm" localSheetId="79">#REF!</definedName>
    <definedName name="sat_tv_fm" localSheetId="33">#REF!</definedName>
    <definedName name="sat_tv_fm" localSheetId="32">#REF!</definedName>
    <definedName name="sat_tv_fm" localSheetId="28">#REF!</definedName>
    <definedName name="sat_tv_fm" localSheetId="27">#REF!</definedName>
    <definedName name="sat_tv_fm" localSheetId="50">#REF!</definedName>
    <definedName name="sat_tv_fm" localSheetId="18">#REF!</definedName>
    <definedName name="sat_tv_fm" localSheetId="17">#REF!</definedName>
    <definedName name="sat_tv_fm" localSheetId="59">#REF!</definedName>
    <definedName name="sat_tv_fm" localSheetId="8">#REF!</definedName>
    <definedName name="sat_tv_fm" localSheetId="23">#REF!</definedName>
    <definedName name="sat_tv_fm" localSheetId="22">#REF!</definedName>
    <definedName name="sat_tv_fm" localSheetId="91">#REF!</definedName>
    <definedName name="sat_tv_fm" localSheetId="92">#REF!</definedName>
    <definedName name="sat_tv_fm" localSheetId="89">#REF!</definedName>
    <definedName name="sat_tv_fm" localSheetId="46">#REF!</definedName>
    <definedName name="sat_tv_fm" localSheetId="42">#REF!</definedName>
    <definedName name="sat_tv_fm" localSheetId="41">#REF!</definedName>
    <definedName name="sat_tv_fm" localSheetId="71">#REF!</definedName>
    <definedName name="sat_tv_fm" localSheetId="67">#REF!</definedName>
    <definedName name="sat_tv_fm" localSheetId="75">#REF!</definedName>
    <definedName name="sat_tv_fm" localSheetId="58">#REF!</definedName>
    <definedName name="sat_tv_fm" localSheetId="63">#REF!</definedName>
    <definedName name="sat_tv_fm" localSheetId="54">#REF!</definedName>
    <definedName name="sat_tv_fm" localSheetId="13">#REF!</definedName>
    <definedName name="sat_tv_fm">#REF!</definedName>
    <definedName name="sat_tv_fm_l" localSheetId="38">#REF!</definedName>
    <definedName name="sat_tv_fm_l" localSheetId="37">#REF!</definedName>
    <definedName name="sat_tv_fm_l" localSheetId="79">#REF!</definedName>
    <definedName name="sat_tv_fm_l" localSheetId="33">#REF!</definedName>
    <definedName name="sat_tv_fm_l" localSheetId="32">#REF!</definedName>
    <definedName name="sat_tv_fm_l" localSheetId="28">#REF!</definedName>
    <definedName name="sat_tv_fm_l" localSheetId="27">#REF!</definedName>
    <definedName name="sat_tv_fm_l" localSheetId="50">#REF!</definedName>
    <definedName name="sat_tv_fm_l" localSheetId="18">#REF!</definedName>
    <definedName name="sat_tv_fm_l" localSheetId="17">#REF!</definedName>
    <definedName name="sat_tv_fm_l" localSheetId="59">#REF!</definedName>
    <definedName name="sat_tv_fm_l" localSheetId="8">#REF!</definedName>
    <definedName name="sat_tv_fm_l" localSheetId="23">#REF!</definedName>
    <definedName name="sat_tv_fm_l" localSheetId="22">#REF!</definedName>
    <definedName name="sat_tv_fm_l" localSheetId="91">#REF!</definedName>
    <definedName name="sat_tv_fm_l" localSheetId="92">#REF!</definedName>
    <definedName name="sat_tv_fm_l" localSheetId="89">#REF!</definedName>
    <definedName name="sat_tv_fm_l" localSheetId="46">#REF!</definedName>
    <definedName name="sat_tv_fm_l" localSheetId="42">#REF!</definedName>
    <definedName name="sat_tv_fm_l" localSheetId="41">#REF!</definedName>
    <definedName name="sat_tv_fm_l" localSheetId="71">#REF!</definedName>
    <definedName name="sat_tv_fm_l" localSheetId="67">#REF!</definedName>
    <definedName name="sat_tv_fm_l" localSheetId="75">#REF!</definedName>
    <definedName name="sat_tv_fm_l" localSheetId="58">#REF!</definedName>
    <definedName name="sat_tv_fm_l" localSheetId="63">#REF!</definedName>
    <definedName name="sat_tv_fm_l" localSheetId="54">#REF!</definedName>
    <definedName name="sat_tv_fm_l" localSheetId="13">#REF!</definedName>
    <definedName name="sat_tv_fm_l">#REF!</definedName>
    <definedName name="sat_tv_fm_t" localSheetId="38">#REF!</definedName>
    <definedName name="sat_tv_fm_t" localSheetId="37">#REF!</definedName>
    <definedName name="sat_tv_fm_t" localSheetId="79">#REF!</definedName>
    <definedName name="sat_tv_fm_t" localSheetId="33">#REF!</definedName>
    <definedName name="sat_tv_fm_t" localSheetId="32">#REF!</definedName>
    <definedName name="sat_tv_fm_t" localSheetId="28">#REF!</definedName>
    <definedName name="sat_tv_fm_t" localSheetId="27">#REF!</definedName>
    <definedName name="sat_tv_fm_t" localSheetId="50">#REF!</definedName>
    <definedName name="sat_tv_fm_t" localSheetId="18">#REF!</definedName>
    <definedName name="sat_tv_fm_t" localSheetId="17">#REF!</definedName>
    <definedName name="sat_tv_fm_t" localSheetId="59">#REF!</definedName>
    <definedName name="sat_tv_fm_t" localSheetId="8">#REF!</definedName>
    <definedName name="sat_tv_fm_t" localSheetId="23">#REF!</definedName>
    <definedName name="sat_tv_fm_t" localSheetId="22">#REF!</definedName>
    <definedName name="sat_tv_fm_t" localSheetId="91">#REF!</definedName>
    <definedName name="sat_tv_fm_t" localSheetId="92">#REF!</definedName>
    <definedName name="sat_tv_fm_t" localSheetId="89">#REF!</definedName>
    <definedName name="sat_tv_fm_t" localSheetId="46">#REF!</definedName>
    <definedName name="sat_tv_fm_t" localSheetId="42">#REF!</definedName>
    <definedName name="sat_tv_fm_t" localSheetId="41">#REF!</definedName>
    <definedName name="sat_tv_fm_t" localSheetId="71">#REF!</definedName>
    <definedName name="sat_tv_fm_t" localSheetId="67">#REF!</definedName>
    <definedName name="sat_tv_fm_t" localSheetId="75">#REF!</definedName>
    <definedName name="sat_tv_fm_t" localSheetId="58">#REF!</definedName>
    <definedName name="sat_tv_fm_t" localSheetId="63">#REF!</definedName>
    <definedName name="sat_tv_fm_t" localSheetId="54">#REF!</definedName>
    <definedName name="sat_tv_fm_t" localSheetId="13">#REF!</definedName>
    <definedName name="sat_tv_fm_t">#REF!</definedName>
    <definedName name="screed" localSheetId="38">#REF!</definedName>
    <definedName name="screed" localSheetId="37">#REF!</definedName>
    <definedName name="screed" localSheetId="79">#REF!</definedName>
    <definedName name="screed" localSheetId="33">#REF!</definedName>
    <definedName name="screed" localSheetId="32">#REF!</definedName>
    <definedName name="screed" localSheetId="28">#REF!</definedName>
    <definedName name="screed" localSheetId="27">#REF!</definedName>
    <definedName name="screed" localSheetId="50">#REF!</definedName>
    <definedName name="screed" localSheetId="18">#REF!</definedName>
    <definedName name="screed" localSheetId="17">#REF!</definedName>
    <definedName name="screed" localSheetId="59">#REF!</definedName>
    <definedName name="screed" localSheetId="8">#REF!</definedName>
    <definedName name="screed" localSheetId="23">#REF!</definedName>
    <definedName name="screed" localSheetId="22">#REF!</definedName>
    <definedName name="screed" localSheetId="91">#REF!</definedName>
    <definedName name="screed" localSheetId="92">#REF!</definedName>
    <definedName name="screed" localSheetId="89">#REF!</definedName>
    <definedName name="screed" localSheetId="46">#REF!</definedName>
    <definedName name="screed" localSheetId="42">#REF!</definedName>
    <definedName name="screed" localSheetId="41">#REF!</definedName>
    <definedName name="screed" localSheetId="71">#REF!</definedName>
    <definedName name="screed" localSheetId="67">#REF!</definedName>
    <definedName name="screed" localSheetId="75">#REF!</definedName>
    <definedName name="screed" localSheetId="58">#REF!</definedName>
    <definedName name="screed" localSheetId="63">#REF!</definedName>
    <definedName name="screed" localSheetId="54">#REF!</definedName>
    <definedName name="screed" localSheetId="13">#REF!</definedName>
    <definedName name="screed">#REF!</definedName>
    <definedName name="SDB_O.N" localSheetId="38">'[1]Break Down  '!#REF!</definedName>
    <definedName name="SDB_O.N" localSheetId="34">'[2]Break Down  '!#REF!</definedName>
    <definedName name="SDB_O.N" localSheetId="37">'[2]Break Down  '!#REF!</definedName>
    <definedName name="SDB_O.N" localSheetId="79">'[2]Break Down  '!#REF!</definedName>
    <definedName name="SDB_O.N" localSheetId="33">'[1]Break Down  '!#REF!</definedName>
    <definedName name="SDB_O.N" localSheetId="29">'[2]Break Down  '!#REF!</definedName>
    <definedName name="SDB_O.N" localSheetId="32">'[2]Break Down  '!#REF!</definedName>
    <definedName name="SDB_O.N" localSheetId="28">'[1]Break Down  '!#REF!</definedName>
    <definedName name="SDB_O.N" localSheetId="24">'[2]Break Down  '!#REF!</definedName>
    <definedName name="SDB_O.N" localSheetId="27">'[2]Break Down  '!#REF!</definedName>
    <definedName name="SDB_O.N" localSheetId="50">'[2]Break Down  '!#REF!</definedName>
    <definedName name="SDB_O.N" localSheetId="18">'[1]Break Down  '!#REF!</definedName>
    <definedName name="SDB_O.N" localSheetId="17">'[2]Break Down  '!#REF!</definedName>
    <definedName name="SDB_O.N" localSheetId="59">'[1]Break Down  '!#REF!</definedName>
    <definedName name="SDB_O.N" localSheetId="8">'[1]Break Down  '!#REF!</definedName>
    <definedName name="SDB_O.N" localSheetId="23">'[1]Break Down  '!#REF!</definedName>
    <definedName name="SDB_O.N" localSheetId="19">'[2]Break Down  '!#REF!</definedName>
    <definedName name="SDB_O.N" localSheetId="22">'[2]Break Down  '!#REF!</definedName>
    <definedName name="SDB_O.N" localSheetId="80">'[2]Break Down  '!#REF!</definedName>
    <definedName name="SDB_O.N" localSheetId="83">'[2]Break Down  '!#REF!</definedName>
    <definedName name="SDB_O.N" localSheetId="91">'[2]Break Down  '!#REF!</definedName>
    <definedName name="SDB_O.N" localSheetId="92">'[2]Break Down  '!#REF!</definedName>
    <definedName name="SDB_O.N" localSheetId="89">'[2]Break Down  '!#REF!</definedName>
    <definedName name="SDB_O.N" localSheetId="46">'[2]Break Down  '!#REF!</definedName>
    <definedName name="SDB_O.N" localSheetId="42">'[1]Break Down  '!#REF!</definedName>
    <definedName name="SDB_O.N" localSheetId="41">'[2]Break Down  '!#REF!</definedName>
    <definedName name="SDB_O.N" localSheetId="60">'[2]Break Down  '!#REF!</definedName>
    <definedName name="SDB_O.N" localSheetId="71">'[2]Break Down  '!#REF!</definedName>
    <definedName name="SDB_O.N" localSheetId="67">'[2]Break Down  '!#REF!</definedName>
    <definedName name="SDB_O.N" localSheetId="75">'[2]Break Down  '!#REF!</definedName>
    <definedName name="SDB_O.N" localSheetId="58">'[2]Break Down  '!#REF!</definedName>
    <definedName name="SDB_O.N" localSheetId="63">'[2]Break Down  '!#REF!</definedName>
    <definedName name="SDB_O.N" localSheetId="54">'[2]Break Down  '!#REF!</definedName>
    <definedName name="SDB_O.N" localSheetId="13">'[2]Break Down  '!#REF!</definedName>
    <definedName name="SDB_O.N">'[2]Break Down  '!#REF!</definedName>
    <definedName name="sene" localSheetId="38">#REF!</definedName>
    <definedName name="sene" localSheetId="37">#REF!</definedName>
    <definedName name="sene" localSheetId="79">#REF!</definedName>
    <definedName name="sene" localSheetId="33">#REF!</definedName>
    <definedName name="sene" localSheetId="32">#REF!</definedName>
    <definedName name="sene" localSheetId="28">#REF!</definedName>
    <definedName name="sene" localSheetId="27">#REF!</definedName>
    <definedName name="sene" localSheetId="50">#REF!</definedName>
    <definedName name="sene" localSheetId="18">#REF!</definedName>
    <definedName name="sene" localSheetId="17">#REF!</definedName>
    <definedName name="sene" localSheetId="59">#REF!</definedName>
    <definedName name="sene" localSheetId="8">#REF!</definedName>
    <definedName name="sene" localSheetId="23">#REF!</definedName>
    <definedName name="sene" localSheetId="22">#REF!</definedName>
    <definedName name="sene" localSheetId="91">#REF!</definedName>
    <definedName name="sene" localSheetId="92">#REF!</definedName>
    <definedName name="sene" localSheetId="89">#REF!</definedName>
    <definedName name="sene" localSheetId="46">#REF!</definedName>
    <definedName name="sene" localSheetId="42">#REF!</definedName>
    <definedName name="sene" localSheetId="41">#REF!</definedName>
    <definedName name="sene" localSheetId="71">#REF!</definedName>
    <definedName name="sene" localSheetId="67">#REF!</definedName>
    <definedName name="sene" localSheetId="75">#REF!</definedName>
    <definedName name="sene" localSheetId="58">#REF!</definedName>
    <definedName name="sene" localSheetId="63">#REF!</definedName>
    <definedName name="sene" localSheetId="54">#REF!</definedName>
    <definedName name="sene" localSheetId="13">#REF!</definedName>
    <definedName name="sene">#REF!</definedName>
    <definedName name="septick" localSheetId="38">#REF!</definedName>
    <definedName name="septick" localSheetId="37">#REF!</definedName>
    <definedName name="septick" localSheetId="79">#REF!</definedName>
    <definedName name="septick" localSheetId="33">#REF!</definedName>
    <definedName name="septick" localSheetId="32">#REF!</definedName>
    <definedName name="septick" localSheetId="28">#REF!</definedName>
    <definedName name="septick" localSheetId="27">#REF!</definedName>
    <definedName name="septick" localSheetId="50">#REF!</definedName>
    <definedName name="septick" localSheetId="18">#REF!</definedName>
    <definedName name="septick" localSheetId="17">#REF!</definedName>
    <definedName name="septick" localSheetId="59">#REF!</definedName>
    <definedName name="septick" localSheetId="8">#REF!</definedName>
    <definedName name="septick" localSheetId="23">#REF!</definedName>
    <definedName name="septick" localSheetId="22">#REF!</definedName>
    <definedName name="septick" localSheetId="91">#REF!</definedName>
    <definedName name="septick" localSheetId="92">#REF!</definedName>
    <definedName name="septick" localSheetId="89">#REF!</definedName>
    <definedName name="septick" localSheetId="46">#REF!</definedName>
    <definedName name="septick" localSheetId="42">#REF!</definedName>
    <definedName name="septick" localSheetId="41">#REF!</definedName>
    <definedName name="septick" localSheetId="71">#REF!</definedName>
    <definedName name="septick" localSheetId="67">#REF!</definedName>
    <definedName name="septick" localSheetId="75">#REF!</definedName>
    <definedName name="septick" localSheetId="58">#REF!</definedName>
    <definedName name="septick" localSheetId="63">#REF!</definedName>
    <definedName name="septick" localSheetId="54">#REF!</definedName>
    <definedName name="septick" localSheetId="13">#REF!</definedName>
    <definedName name="septick">#REF!</definedName>
    <definedName name="shr" localSheetId="38">#REF!</definedName>
    <definedName name="shr" localSheetId="37">#REF!</definedName>
    <definedName name="shr" localSheetId="79">#REF!</definedName>
    <definedName name="shr" localSheetId="33">#REF!</definedName>
    <definedName name="shr" localSheetId="32">#REF!</definedName>
    <definedName name="shr" localSheetId="28">#REF!</definedName>
    <definedName name="shr" localSheetId="27">#REF!</definedName>
    <definedName name="shr" localSheetId="50">#REF!</definedName>
    <definedName name="shr" localSheetId="18">#REF!</definedName>
    <definedName name="shr" localSheetId="17">#REF!</definedName>
    <definedName name="shr" localSheetId="59">#REF!</definedName>
    <definedName name="shr" localSheetId="8">#REF!</definedName>
    <definedName name="shr" localSheetId="23">#REF!</definedName>
    <definedName name="shr" localSheetId="22">#REF!</definedName>
    <definedName name="shr" localSheetId="91">#REF!</definedName>
    <definedName name="shr" localSheetId="92">#REF!</definedName>
    <definedName name="shr" localSheetId="89">#REF!</definedName>
    <definedName name="shr" localSheetId="46">#REF!</definedName>
    <definedName name="shr" localSheetId="42">#REF!</definedName>
    <definedName name="shr" localSheetId="41">#REF!</definedName>
    <definedName name="shr" localSheetId="71">#REF!</definedName>
    <definedName name="shr" localSheetId="67">#REF!</definedName>
    <definedName name="shr" localSheetId="75">#REF!</definedName>
    <definedName name="shr" localSheetId="58">#REF!</definedName>
    <definedName name="shr" localSheetId="63">#REF!</definedName>
    <definedName name="shr" localSheetId="54">#REF!</definedName>
    <definedName name="shr" localSheetId="13">#REF!</definedName>
    <definedName name="shr">#REF!</definedName>
    <definedName name="shsan" localSheetId="38">#REF!</definedName>
    <definedName name="shsan" localSheetId="37">#REF!</definedName>
    <definedName name="shsan" localSheetId="79">#REF!</definedName>
    <definedName name="shsan" localSheetId="33">#REF!</definedName>
    <definedName name="shsan" localSheetId="32">#REF!</definedName>
    <definedName name="shsan" localSheetId="28">#REF!</definedName>
    <definedName name="shsan" localSheetId="27">#REF!</definedName>
    <definedName name="shsan" localSheetId="50">#REF!</definedName>
    <definedName name="shsan" localSheetId="18">#REF!</definedName>
    <definedName name="shsan" localSheetId="17">#REF!</definedName>
    <definedName name="shsan" localSheetId="59">#REF!</definedName>
    <definedName name="shsan" localSheetId="8">#REF!</definedName>
    <definedName name="shsan" localSheetId="23">#REF!</definedName>
    <definedName name="shsan" localSheetId="22">#REF!</definedName>
    <definedName name="shsan" localSheetId="91">#REF!</definedName>
    <definedName name="shsan" localSheetId="92">#REF!</definedName>
    <definedName name="shsan" localSheetId="89">#REF!</definedName>
    <definedName name="shsan" localSheetId="46">#REF!</definedName>
    <definedName name="shsan" localSheetId="42">#REF!</definedName>
    <definedName name="shsan" localSheetId="41">#REF!</definedName>
    <definedName name="shsan" localSheetId="71">#REF!</definedName>
    <definedName name="shsan" localSheetId="67">#REF!</definedName>
    <definedName name="shsan" localSheetId="75">#REF!</definedName>
    <definedName name="shsan" localSheetId="58">#REF!</definedName>
    <definedName name="shsan" localSheetId="63">#REF!</definedName>
    <definedName name="shsan" localSheetId="54">#REF!</definedName>
    <definedName name="shsan" localSheetId="13">#REF!</definedName>
    <definedName name="shsan">#REF!</definedName>
    <definedName name="shu" localSheetId="38">#REF!</definedName>
    <definedName name="shu" localSheetId="37">#REF!</definedName>
    <definedName name="shu" localSheetId="79">#REF!</definedName>
    <definedName name="shu" localSheetId="33">#REF!</definedName>
    <definedName name="shu" localSheetId="32">#REF!</definedName>
    <definedName name="shu" localSheetId="28">#REF!</definedName>
    <definedName name="shu" localSheetId="27">#REF!</definedName>
    <definedName name="shu" localSheetId="50">#REF!</definedName>
    <definedName name="shu" localSheetId="18">#REF!</definedName>
    <definedName name="shu" localSheetId="17">#REF!</definedName>
    <definedName name="shu" localSheetId="59">#REF!</definedName>
    <definedName name="shu" localSheetId="8">#REF!</definedName>
    <definedName name="shu" localSheetId="23">#REF!</definedName>
    <definedName name="shu" localSheetId="22">#REF!</definedName>
    <definedName name="shu" localSheetId="91">#REF!</definedName>
    <definedName name="shu" localSheetId="92">#REF!</definedName>
    <definedName name="shu" localSheetId="89">#REF!</definedName>
    <definedName name="shu" localSheetId="46">#REF!</definedName>
    <definedName name="shu" localSheetId="42">#REF!</definedName>
    <definedName name="shu" localSheetId="41">#REF!</definedName>
    <definedName name="shu" localSheetId="71">#REF!</definedName>
    <definedName name="shu" localSheetId="67">#REF!</definedName>
    <definedName name="shu" localSheetId="75">#REF!</definedName>
    <definedName name="shu" localSheetId="58">#REF!</definedName>
    <definedName name="shu" localSheetId="63">#REF!</definedName>
    <definedName name="shu" localSheetId="54">#REF!</definedName>
    <definedName name="shu" localSheetId="13">#REF!</definedName>
    <definedName name="shu">#REF!</definedName>
    <definedName name="singleswitch" localSheetId="38">#REF!</definedName>
    <definedName name="singleswitch" localSheetId="37">#REF!</definedName>
    <definedName name="singleswitch" localSheetId="79">#REF!</definedName>
    <definedName name="singleswitch" localSheetId="33">#REF!</definedName>
    <definedName name="singleswitch" localSheetId="32">#REF!</definedName>
    <definedName name="singleswitch" localSheetId="28">#REF!</definedName>
    <definedName name="singleswitch" localSheetId="27">#REF!</definedName>
    <definedName name="singleswitch" localSheetId="50">#REF!</definedName>
    <definedName name="singleswitch" localSheetId="18">#REF!</definedName>
    <definedName name="singleswitch" localSheetId="17">#REF!</definedName>
    <definedName name="singleswitch" localSheetId="59">#REF!</definedName>
    <definedName name="singleswitch" localSheetId="8">#REF!</definedName>
    <definedName name="singleswitch" localSheetId="23">#REF!</definedName>
    <definedName name="singleswitch" localSheetId="22">#REF!</definedName>
    <definedName name="singleswitch" localSheetId="91">#REF!</definedName>
    <definedName name="singleswitch" localSheetId="92">#REF!</definedName>
    <definedName name="singleswitch" localSheetId="89">#REF!</definedName>
    <definedName name="singleswitch" localSheetId="46">#REF!</definedName>
    <definedName name="singleswitch" localSheetId="42">#REF!</definedName>
    <definedName name="singleswitch" localSheetId="41">#REF!</definedName>
    <definedName name="singleswitch" localSheetId="71">#REF!</definedName>
    <definedName name="singleswitch" localSheetId="67">#REF!</definedName>
    <definedName name="singleswitch" localSheetId="75">#REF!</definedName>
    <definedName name="singleswitch" localSheetId="58">#REF!</definedName>
    <definedName name="singleswitch" localSheetId="63">#REF!</definedName>
    <definedName name="singleswitch" localSheetId="54">#REF!</definedName>
    <definedName name="singleswitch" localSheetId="13">#REF!</definedName>
    <definedName name="singleswitch">#REF!</definedName>
    <definedName name="singleswitchwp" localSheetId="38">#REF!</definedName>
    <definedName name="singleswitchwp" localSheetId="37">#REF!</definedName>
    <definedName name="singleswitchwp" localSheetId="79">#REF!</definedName>
    <definedName name="singleswitchwp" localSheetId="33">#REF!</definedName>
    <definedName name="singleswitchwp" localSheetId="32">#REF!</definedName>
    <definedName name="singleswitchwp" localSheetId="28">#REF!</definedName>
    <definedName name="singleswitchwp" localSheetId="27">#REF!</definedName>
    <definedName name="singleswitchwp" localSheetId="50">#REF!</definedName>
    <definedName name="singleswitchwp" localSheetId="18">#REF!</definedName>
    <definedName name="singleswitchwp" localSheetId="17">#REF!</definedName>
    <definedName name="singleswitchwp" localSheetId="59">#REF!</definedName>
    <definedName name="singleswitchwp" localSheetId="8">#REF!</definedName>
    <definedName name="singleswitchwp" localSheetId="23">#REF!</definedName>
    <definedName name="singleswitchwp" localSheetId="22">#REF!</definedName>
    <definedName name="singleswitchwp" localSheetId="91">#REF!</definedName>
    <definedName name="singleswitchwp" localSheetId="92">#REF!</definedName>
    <definedName name="singleswitchwp" localSheetId="89">#REF!</definedName>
    <definedName name="singleswitchwp" localSheetId="46">#REF!</definedName>
    <definedName name="singleswitchwp" localSheetId="42">#REF!</definedName>
    <definedName name="singleswitchwp" localSheetId="41">#REF!</definedName>
    <definedName name="singleswitchwp" localSheetId="71">#REF!</definedName>
    <definedName name="singleswitchwp" localSheetId="67">#REF!</definedName>
    <definedName name="singleswitchwp" localSheetId="75">#REF!</definedName>
    <definedName name="singleswitchwp" localSheetId="58">#REF!</definedName>
    <definedName name="singleswitchwp" localSheetId="63">#REF!</definedName>
    <definedName name="singleswitchwp" localSheetId="54">#REF!</definedName>
    <definedName name="singleswitchwp" localSheetId="13">#REF!</definedName>
    <definedName name="singleswitchwp">#REF!</definedName>
    <definedName name="Site_work_dia.3m_soak_away_pit" localSheetId="38">'[1]Break Down  '!#REF!</definedName>
    <definedName name="Site_work_dia.3m_soak_away_pit" localSheetId="34">'[2]Break Down  '!#REF!</definedName>
    <definedName name="Site_work_dia.3m_soak_away_pit" localSheetId="37">'[2]Break Down  '!#REF!</definedName>
    <definedName name="Site_work_dia.3m_soak_away_pit" localSheetId="79">'[2]Break Down  '!#REF!</definedName>
    <definedName name="Site_work_dia.3m_soak_away_pit" localSheetId="33">'[1]Break Down  '!#REF!</definedName>
    <definedName name="Site_work_dia.3m_soak_away_pit" localSheetId="29">'[2]Break Down  '!#REF!</definedName>
    <definedName name="Site_work_dia.3m_soak_away_pit" localSheetId="32">'[2]Break Down  '!#REF!</definedName>
    <definedName name="Site_work_dia.3m_soak_away_pit" localSheetId="28">'[1]Break Down  '!#REF!</definedName>
    <definedName name="Site_work_dia.3m_soak_away_pit" localSheetId="24">'[2]Break Down  '!#REF!</definedName>
    <definedName name="Site_work_dia.3m_soak_away_pit" localSheetId="27">'[2]Break Down  '!#REF!</definedName>
    <definedName name="Site_work_dia.3m_soak_away_pit" localSheetId="50">'[2]Break Down  '!#REF!</definedName>
    <definedName name="Site_work_dia.3m_soak_away_pit" localSheetId="18">'[1]Break Down  '!#REF!</definedName>
    <definedName name="Site_work_dia.3m_soak_away_pit" localSheetId="17">'[2]Break Down  '!#REF!</definedName>
    <definedName name="Site_work_dia.3m_soak_away_pit" localSheetId="59">'[1]Break Down  '!#REF!</definedName>
    <definedName name="Site_work_dia.3m_soak_away_pit" localSheetId="8">'[1]Break Down  '!#REF!</definedName>
    <definedName name="Site_work_dia.3m_soak_away_pit" localSheetId="23">'[1]Break Down  '!#REF!</definedName>
    <definedName name="Site_work_dia.3m_soak_away_pit" localSheetId="19">'[2]Break Down  '!#REF!</definedName>
    <definedName name="Site_work_dia.3m_soak_away_pit" localSheetId="22">'[2]Break Down  '!#REF!</definedName>
    <definedName name="Site_work_dia.3m_soak_away_pit" localSheetId="80">'[2]Break Down  '!#REF!</definedName>
    <definedName name="Site_work_dia.3m_soak_away_pit" localSheetId="83">'[2]Break Down  '!#REF!</definedName>
    <definedName name="Site_work_dia.3m_soak_away_pit" localSheetId="91">'[2]Break Down  '!#REF!</definedName>
    <definedName name="Site_work_dia.3m_soak_away_pit" localSheetId="92">'[2]Break Down  '!#REF!</definedName>
    <definedName name="Site_work_dia.3m_soak_away_pit" localSheetId="89">'[2]Break Down  '!#REF!</definedName>
    <definedName name="Site_work_dia.3m_soak_away_pit" localSheetId="46">'[2]Break Down  '!#REF!</definedName>
    <definedName name="Site_work_dia.3m_soak_away_pit" localSheetId="42">'[1]Break Down  '!#REF!</definedName>
    <definedName name="Site_work_dia.3m_soak_away_pit" localSheetId="41">'[2]Break Down  '!#REF!</definedName>
    <definedName name="Site_work_dia.3m_soak_away_pit" localSheetId="60">'[2]Break Down  '!#REF!</definedName>
    <definedName name="Site_work_dia.3m_soak_away_pit" localSheetId="71">'[2]Break Down  '!#REF!</definedName>
    <definedName name="Site_work_dia.3m_soak_away_pit" localSheetId="67">'[2]Break Down  '!#REF!</definedName>
    <definedName name="Site_work_dia.3m_soak_away_pit" localSheetId="75">'[2]Break Down  '!#REF!</definedName>
    <definedName name="Site_work_dia.3m_soak_away_pit" localSheetId="58">'[2]Break Down  '!#REF!</definedName>
    <definedName name="Site_work_dia.3m_soak_away_pit" localSheetId="63">'[2]Break Down  '!#REF!</definedName>
    <definedName name="Site_work_dia.3m_soak_away_pit" localSheetId="54">'[2]Break Down  '!#REF!</definedName>
    <definedName name="Site_work_dia.3m_soak_away_pit" localSheetId="13">'[2]Break Down  '!#REF!</definedName>
    <definedName name="Site_work_dia.3m_soak_away_pit">'[2]Break Down  '!#REF!</definedName>
    <definedName name="snm" localSheetId="38">#REF!</definedName>
    <definedName name="snm" localSheetId="37">#REF!</definedName>
    <definedName name="snm" localSheetId="79">#REF!</definedName>
    <definedName name="snm" localSheetId="33">#REF!</definedName>
    <definedName name="snm" localSheetId="32">#REF!</definedName>
    <definedName name="snm" localSheetId="28">#REF!</definedName>
    <definedName name="snm" localSheetId="27">#REF!</definedName>
    <definedName name="snm" localSheetId="50">#REF!</definedName>
    <definedName name="snm" localSheetId="18">#REF!</definedName>
    <definedName name="snm" localSheetId="17">#REF!</definedName>
    <definedName name="snm" localSheetId="59">#REF!</definedName>
    <definedName name="snm" localSheetId="8">#REF!</definedName>
    <definedName name="snm" localSheetId="23">#REF!</definedName>
    <definedName name="snm" localSheetId="22">#REF!</definedName>
    <definedName name="snm" localSheetId="91">#REF!</definedName>
    <definedName name="snm" localSheetId="92">#REF!</definedName>
    <definedName name="snm" localSheetId="89">#REF!</definedName>
    <definedName name="snm" localSheetId="46">#REF!</definedName>
    <definedName name="snm" localSheetId="42">#REF!</definedName>
    <definedName name="snm" localSheetId="41">#REF!</definedName>
    <definedName name="snm" localSheetId="71">#REF!</definedName>
    <definedName name="snm" localSheetId="67">#REF!</definedName>
    <definedName name="snm" localSheetId="75">#REF!</definedName>
    <definedName name="snm" localSheetId="58">#REF!</definedName>
    <definedName name="snm" localSheetId="63">#REF!</definedName>
    <definedName name="snm" localSheetId="54">#REF!</definedName>
    <definedName name="snm" localSheetId="13">#REF!</definedName>
    <definedName name="snm">#REF!</definedName>
    <definedName name="Socket" localSheetId="38">'[1]Break Down  '!#REF!</definedName>
    <definedName name="Socket" localSheetId="34">'[2]Break Down  '!#REF!</definedName>
    <definedName name="Socket" localSheetId="37">'[2]Break Down  '!#REF!</definedName>
    <definedName name="Socket" localSheetId="79">'[2]Break Down  '!#REF!</definedName>
    <definedName name="Socket" localSheetId="33">'[1]Break Down  '!#REF!</definedName>
    <definedName name="Socket" localSheetId="29">'[2]Break Down  '!#REF!</definedName>
    <definedName name="Socket" localSheetId="32">'[2]Break Down  '!#REF!</definedName>
    <definedName name="Socket" localSheetId="28">'[1]Break Down  '!#REF!</definedName>
    <definedName name="Socket" localSheetId="24">'[2]Break Down  '!#REF!</definedName>
    <definedName name="Socket" localSheetId="27">'[2]Break Down  '!#REF!</definedName>
    <definedName name="Socket" localSheetId="50">'[2]Break Down  '!#REF!</definedName>
    <definedName name="Socket" localSheetId="18">'[1]Break Down  '!#REF!</definedName>
    <definedName name="Socket" localSheetId="17">'[2]Break Down  '!#REF!</definedName>
    <definedName name="Socket" localSheetId="59">'[1]Break Down  '!#REF!</definedName>
    <definedName name="Socket" localSheetId="8">'[1]Break Down  '!#REF!</definedName>
    <definedName name="Socket" localSheetId="23">'[1]Break Down  '!#REF!</definedName>
    <definedName name="Socket" localSheetId="19">'[2]Break Down  '!#REF!</definedName>
    <definedName name="Socket" localSheetId="22">'[2]Break Down  '!#REF!</definedName>
    <definedName name="Socket" localSheetId="80">'[2]Break Down  '!#REF!</definedName>
    <definedName name="Socket" localSheetId="83">'[2]Break Down  '!#REF!</definedName>
    <definedName name="Socket" localSheetId="91">'[2]Break Down  '!#REF!</definedName>
    <definedName name="Socket" localSheetId="92">'[2]Break Down  '!#REF!</definedName>
    <definedName name="Socket" localSheetId="89">'[2]Break Down  '!#REF!</definedName>
    <definedName name="Socket" localSheetId="46">'[2]Break Down  '!#REF!</definedName>
    <definedName name="Socket" localSheetId="42">'[1]Break Down  '!#REF!</definedName>
    <definedName name="Socket" localSheetId="41">'[2]Break Down  '!#REF!</definedName>
    <definedName name="Socket" localSheetId="60">'[2]Break Down  '!#REF!</definedName>
    <definedName name="Socket" localSheetId="71">'[2]Break Down  '!#REF!</definedName>
    <definedName name="Socket" localSheetId="67">'[2]Break Down  '!#REF!</definedName>
    <definedName name="Socket" localSheetId="75">'[2]Break Down  '!#REF!</definedName>
    <definedName name="Socket" localSheetId="58">'[2]Break Down  '!#REF!</definedName>
    <definedName name="Socket" localSheetId="63">'[2]Break Down  '!#REF!</definedName>
    <definedName name="Socket" localSheetId="54">'[2]Break Down  '!#REF!</definedName>
    <definedName name="Socket" localSheetId="13">'[2]Break Down  '!#REF!</definedName>
    <definedName name="Socket">'[2]Break Down  '!#REF!</definedName>
    <definedName name="Socket_outlets" localSheetId="38">'[1]Break Down  '!#REF!</definedName>
    <definedName name="Socket_outlets" localSheetId="34">'[2]Break Down  '!#REF!</definedName>
    <definedName name="Socket_outlets" localSheetId="37">'[2]Break Down  '!#REF!</definedName>
    <definedName name="Socket_outlets" localSheetId="79">'[2]Break Down  '!#REF!</definedName>
    <definedName name="Socket_outlets" localSheetId="33">'[1]Break Down  '!#REF!</definedName>
    <definedName name="Socket_outlets" localSheetId="29">'[2]Break Down  '!#REF!</definedName>
    <definedName name="Socket_outlets" localSheetId="32">'[2]Break Down  '!#REF!</definedName>
    <definedName name="Socket_outlets" localSheetId="28">'[1]Break Down  '!#REF!</definedName>
    <definedName name="Socket_outlets" localSheetId="24">'[2]Break Down  '!#REF!</definedName>
    <definedName name="Socket_outlets" localSheetId="27">'[2]Break Down  '!#REF!</definedName>
    <definedName name="Socket_outlets" localSheetId="50">'[2]Break Down  '!#REF!</definedName>
    <definedName name="Socket_outlets" localSheetId="18">'[1]Break Down  '!#REF!</definedName>
    <definedName name="Socket_outlets" localSheetId="17">'[2]Break Down  '!#REF!</definedName>
    <definedName name="Socket_outlets" localSheetId="59">'[1]Break Down  '!#REF!</definedName>
    <definedName name="Socket_outlets" localSheetId="8">'[1]Break Down  '!#REF!</definedName>
    <definedName name="Socket_outlets" localSheetId="23">'[1]Break Down  '!#REF!</definedName>
    <definedName name="Socket_outlets" localSheetId="19">'[2]Break Down  '!#REF!</definedName>
    <definedName name="Socket_outlets" localSheetId="22">'[2]Break Down  '!#REF!</definedName>
    <definedName name="Socket_outlets" localSheetId="80">'[2]Break Down  '!#REF!</definedName>
    <definedName name="Socket_outlets" localSheetId="83">'[2]Break Down  '!#REF!</definedName>
    <definedName name="Socket_outlets" localSheetId="91">'[2]Break Down  '!#REF!</definedName>
    <definedName name="Socket_outlets" localSheetId="92">'[2]Break Down  '!#REF!</definedName>
    <definedName name="Socket_outlets" localSheetId="89">'[2]Break Down  '!#REF!</definedName>
    <definedName name="Socket_outlets" localSheetId="46">'[2]Break Down  '!#REF!</definedName>
    <definedName name="Socket_outlets" localSheetId="42">'[1]Break Down  '!#REF!</definedName>
    <definedName name="Socket_outlets" localSheetId="41">'[2]Break Down  '!#REF!</definedName>
    <definedName name="Socket_outlets" localSheetId="60">'[2]Break Down  '!#REF!</definedName>
    <definedName name="Socket_outlets" localSheetId="71">'[2]Break Down  '!#REF!</definedName>
    <definedName name="Socket_outlets" localSheetId="67">'[2]Break Down  '!#REF!</definedName>
    <definedName name="Socket_outlets" localSheetId="75">'[2]Break Down  '!#REF!</definedName>
    <definedName name="Socket_outlets" localSheetId="58">'[2]Break Down  '!#REF!</definedName>
    <definedName name="Socket_outlets" localSheetId="63">'[2]Break Down  '!#REF!</definedName>
    <definedName name="Socket_outlets" localSheetId="54">'[2]Break Down  '!#REF!</definedName>
    <definedName name="Socket_outlets" localSheetId="13">'[2]Break Down  '!#REF!</definedName>
    <definedName name="Socket_outlets">'[2]Break Down  '!#REF!</definedName>
    <definedName name="socket10a1p" localSheetId="38">#REF!</definedName>
    <definedName name="socket10a1p" localSheetId="37">#REF!</definedName>
    <definedName name="socket10a1p" localSheetId="79">#REF!</definedName>
    <definedName name="socket10a1p" localSheetId="33">#REF!</definedName>
    <definedName name="socket10a1p" localSheetId="32">#REF!</definedName>
    <definedName name="socket10a1p" localSheetId="28">#REF!</definedName>
    <definedName name="socket10a1p" localSheetId="27">#REF!</definedName>
    <definedName name="socket10a1p" localSheetId="50">#REF!</definedName>
    <definedName name="socket10a1p" localSheetId="18">#REF!</definedName>
    <definedName name="socket10a1p" localSheetId="17">#REF!</definedName>
    <definedName name="socket10a1p" localSheetId="59">#REF!</definedName>
    <definedName name="socket10a1p" localSheetId="8">#REF!</definedName>
    <definedName name="socket10a1p" localSheetId="23">#REF!</definedName>
    <definedName name="socket10a1p" localSheetId="22">#REF!</definedName>
    <definedName name="socket10a1p" localSheetId="91">#REF!</definedName>
    <definedName name="socket10a1p" localSheetId="92">#REF!</definedName>
    <definedName name="socket10a1p" localSheetId="89">#REF!</definedName>
    <definedName name="socket10a1p" localSheetId="46">#REF!</definedName>
    <definedName name="socket10a1p" localSheetId="42">#REF!</definedName>
    <definedName name="socket10a1p" localSheetId="41">#REF!</definedName>
    <definedName name="socket10a1p" localSheetId="71">#REF!</definedName>
    <definedName name="socket10a1p" localSheetId="67">#REF!</definedName>
    <definedName name="socket10a1p" localSheetId="75">#REF!</definedName>
    <definedName name="socket10a1p" localSheetId="58">#REF!</definedName>
    <definedName name="socket10a1p" localSheetId="63">#REF!</definedName>
    <definedName name="socket10a1p" localSheetId="54">#REF!</definedName>
    <definedName name="socket10a1p" localSheetId="13">#REF!</definedName>
    <definedName name="socket10a1p">#REF!</definedName>
    <definedName name="socket16a1p" localSheetId="38">#REF!</definedName>
    <definedName name="socket16a1p" localSheetId="37">#REF!</definedName>
    <definedName name="socket16a1p" localSheetId="79">#REF!</definedName>
    <definedName name="socket16a1p" localSheetId="33">#REF!</definedName>
    <definedName name="socket16a1p" localSheetId="32">#REF!</definedName>
    <definedName name="socket16a1p" localSheetId="28">#REF!</definedName>
    <definedName name="socket16a1p" localSheetId="27">#REF!</definedName>
    <definedName name="socket16a1p" localSheetId="50">#REF!</definedName>
    <definedName name="socket16a1p" localSheetId="18">#REF!</definedName>
    <definedName name="socket16a1p" localSheetId="17">#REF!</definedName>
    <definedName name="socket16a1p" localSheetId="59">#REF!</definedName>
    <definedName name="socket16a1p" localSheetId="8">#REF!</definedName>
    <definedName name="socket16a1p" localSheetId="23">#REF!</definedName>
    <definedName name="socket16a1p" localSheetId="22">#REF!</definedName>
    <definedName name="socket16a1p" localSheetId="91">#REF!</definedName>
    <definedName name="socket16a1p" localSheetId="92">#REF!</definedName>
    <definedName name="socket16a1p" localSheetId="89">#REF!</definedName>
    <definedName name="socket16a1p" localSheetId="46">#REF!</definedName>
    <definedName name="socket16a1p" localSheetId="42">#REF!</definedName>
    <definedName name="socket16a1p" localSheetId="41">#REF!</definedName>
    <definedName name="socket16a1p" localSheetId="71">#REF!</definedName>
    <definedName name="socket16a1p" localSheetId="67">#REF!</definedName>
    <definedName name="socket16a1p" localSheetId="75">#REF!</definedName>
    <definedName name="socket16a1p" localSheetId="58">#REF!</definedName>
    <definedName name="socket16a1p" localSheetId="63">#REF!</definedName>
    <definedName name="socket16a1p" localSheetId="54">#REF!</definedName>
    <definedName name="socket16a1p" localSheetId="13">#REF!</definedName>
    <definedName name="socket16a1p">#REF!</definedName>
    <definedName name="SOCKET16A3P" localSheetId="38">#REF!</definedName>
    <definedName name="SOCKET16A3P" localSheetId="37">#REF!</definedName>
    <definedName name="SOCKET16A3P" localSheetId="79">#REF!</definedName>
    <definedName name="SOCKET16A3P" localSheetId="33">#REF!</definedName>
    <definedName name="SOCKET16A3P" localSheetId="32">#REF!</definedName>
    <definedName name="SOCKET16A3P" localSheetId="28">#REF!</definedName>
    <definedName name="SOCKET16A3P" localSheetId="27">#REF!</definedName>
    <definedName name="SOCKET16A3P" localSheetId="50">#REF!</definedName>
    <definedName name="SOCKET16A3P" localSheetId="18">#REF!</definedName>
    <definedName name="SOCKET16A3P" localSheetId="17">#REF!</definedName>
    <definedName name="SOCKET16A3P" localSheetId="59">#REF!</definedName>
    <definedName name="SOCKET16A3P" localSheetId="8">#REF!</definedName>
    <definedName name="SOCKET16A3P" localSheetId="23">#REF!</definedName>
    <definedName name="SOCKET16A3P" localSheetId="22">#REF!</definedName>
    <definedName name="SOCKET16A3P" localSheetId="91">#REF!</definedName>
    <definedName name="SOCKET16A3P" localSheetId="92">#REF!</definedName>
    <definedName name="SOCKET16A3P" localSheetId="89">#REF!</definedName>
    <definedName name="SOCKET16A3P" localSheetId="46">#REF!</definedName>
    <definedName name="SOCKET16A3P" localSheetId="42">#REF!</definedName>
    <definedName name="SOCKET16A3P" localSheetId="41">#REF!</definedName>
    <definedName name="SOCKET16A3P" localSheetId="71">#REF!</definedName>
    <definedName name="SOCKET16A3P" localSheetId="67">#REF!</definedName>
    <definedName name="SOCKET16A3P" localSheetId="75">#REF!</definedName>
    <definedName name="SOCKET16A3P" localSheetId="58">#REF!</definedName>
    <definedName name="SOCKET16A3P" localSheetId="63">#REF!</definedName>
    <definedName name="SOCKET16A3P" localSheetId="54">#REF!</definedName>
    <definedName name="SOCKET16A3P" localSheetId="13">#REF!</definedName>
    <definedName name="SOCKET16A3P">#REF!</definedName>
    <definedName name="socket16a3x4" localSheetId="38">#REF!</definedName>
    <definedName name="socket16a3x4" localSheetId="37">#REF!</definedName>
    <definedName name="socket16a3x4" localSheetId="79">#REF!</definedName>
    <definedName name="socket16a3x4" localSheetId="33">#REF!</definedName>
    <definedName name="socket16a3x4" localSheetId="32">#REF!</definedName>
    <definedName name="socket16a3x4" localSheetId="28">#REF!</definedName>
    <definedName name="socket16a3x4" localSheetId="27">#REF!</definedName>
    <definedName name="socket16a3x4" localSheetId="50">#REF!</definedName>
    <definedName name="socket16a3x4" localSheetId="18">#REF!</definedName>
    <definedName name="socket16a3x4" localSheetId="17">#REF!</definedName>
    <definedName name="socket16a3x4" localSheetId="59">#REF!</definedName>
    <definedName name="socket16a3x4" localSheetId="8">#REF!</definedName>
    <definedName name="socket16a3x4" localSheetId="23">#REF!</definedName>
    <definedName name="socket16a3x4" localSheetId="22">#REF!</definedName>
    <definedName name="socket16a3x4" localSheetId="91">#REF!</definedName>
    <definedName name="socket16a3x4" localSheetId="92">#REF!</definedName>
    <definedName name="socket16a3x4" localSheetId="89">#REF!</definedName>
    <definedName name="socket16a3x4" localSheetId="46">#REF!</definedName>
    <definedName name="socket16a3x4" localSheetId="42">#REF!</definedName>
    <definedName name="socket16a3x4" localSheetId="41">#REF!</definedName>
    <definedName name="socket16a3x4" localSheetId="71">#REF!</definedName>
    <definedName name="socket16a3x4" localSheetId="67">#REF!</definedName>
    <definedName name="socket16a3x4" localSheetId="75">#REF!</definedName>
    <definedName name="socket16a3x4" localSheetId="58">#REF!</definedName>
    <definedName name="socket16a3x4" localSheetId="63">#REF!</definedName>
    <definedName name="socket16a3x4" localSheetId="54">#REF!</definedName>
    <definedName name="socket16a3x4" localSheetId="13">#REF!</definedName>
    <definedName name="socket16a3x4">#REF!</definedName>
    <definedName name="SOCKET20A1P" localSheetId="38">#REF!</definedName>
    <definedName name="SOCKET20A1P" localSheetId="37">#REF!</definedName>
    <definedName name="SOCKET20A1P" localSheetId="79">#REF!</definedName>
    <definedName name="SOCKET20A1P" localSheetId="33">#REF!</definedName>
    <definedName name="SOCKET20A1P" localSheetId="32">#REF!</definedName>
    <definedName name="SOCKET20A1P" localSheetId="28">#REF!</definedName>
    <definedName name="SOCKET20A1P" localSheetId="27">#REF!</definedName>
    <definedName name="SOCKET20A1P" localSheetId="50">#REF!</definedName>
    <definedName name="SOCKET20A1P" localSheetId="18">#REF!</definedName>
    <definedName name="SOCKET20A1P" localSheetId="17">#REF!</definedName>
    <definedName name="SOCKET20A1P" localSheetId="59">#REF!</definedName>
    <definedName name="SOCKET20A1P" localSheetId="8">#REF!</definedName>
    <definedName name="SOCKET20A1P" localSheetId="23">#REF!</definedName>
    <definedName name="SOCKET20A1P" localSheetId="22">#REF!</definedName>
    <definedName name="SOCKET20A1P" localSheetId="91">#REF!</definedName>
    <definedName name="SOCKET20A1P" localSheetId="92">#REF!</definedName>
    <definedName name="SOCKET20A1P" localSheetId="89">#REF!</definedName>
    <definedName name="SOCKET20A1P" localSheetId="46">#REF!</definedName>
    <definedName name="SOCKET20A1P" localSheetId="42">#REF!</definedName>
    <definedName name="SOCKET20A1P" localSheetId="41">#REF!</definedName>
    <definedName name="SOCKET20A1P" localSheetId="71">#REF!</definedName>
    <definedName name="SOCKET20A1P" localSheetId="67">#REF!</definedName>
    <definedName name="SOCKET20A1P" localSheetId="75">#REF!</definedName>
    <definedName name="SOCKET20A1P" localSheetId="58">#REF!</definedName>
    <definedName name="SOCKET20A1P" localSheetId="63">#REF!</definedName>
    <definedName name="SOCKET20A1P" localSheetId="54">#REF!</definedName>
    <definedName name="SOCKET20A1P" localSheetId="13">#REF!</definedName>
    <definedName name="SOCKET20A1P">#REF!</definedName>
    <definedName name="socketoutlet_schucko" localSheetId="38">#REF!</definedName>
    <definedName name="socketoutlet_schucko" localSheetId="37">#REF!</definedName>
    <definedName name="socketoutlet_schucko" localSheetId="79">#REF!</definedName>
    <definedName name="socketoutlet_schucko" localSheetId="33">#REF!</definedName>
    <definedName name="socketoutlet_schucko" localSheetId="32">#REF!</definedName>
    <definedName name="socketoutlet_schucko" localSheetId="28">#REF!</definedName>
    <definedName name="socketoutlet_schucko" localSheetId="27">#REF!</definedName>
    <definedName name="socketoutlet_schucko" localSheetId="50">#REF!</definedName>
    <definedName name="socketoutlet_schucko" localSheetId="18">#REF!</definedName>
    <definedName name="socketoutlet_schucko" localSheetId="17">#REF!</definedName>
    <definedName name="socketoutlet_schucko" localSheetId="59">#REF!</definedName>
    <definedName name="socketoutlet_schucko" localSheetId="8">#REF!</definedName>
    <definedName name="socketoutlet_schucko" localSheetId="23">#REF!</definedName>
    <definedName name="socketoutlet_schucko" localSheetId="22">#REF!</definedName>
    <definedName name="socketoutlet_schucko" localSheetId="91">#REF!</definedName>
    <definedName name="socketoutlet_schucko" localSheetId="92">#REF!</definedName>
    <definedName name="socketoutlet_schucko" localSheetId="89">#REF!</definedName>
    <definedName name="socketoutlet_schucko" localSheetId="46">#REF!</definedName>
    <definedName name="socketoutlet_schucko" localSheetId="42">#REF!</definedName>
    <definedName name="socketoutlet_schucko" localSheetId="41">#REF!</definedName>
    <definedName name="socketoutlet_schucko" localSheetId="71">#REF!</definedName>
    <definedName name="socketoutlet_schucko" localSheetId="67">#REF!</definedName>
    <definedName name="socketoutlet_schucko" localSheetId="75">#REF!</definedName>
    <definedName name="socketoutlet_schucko" localSheetId="58">#REF!</definedName>
    <definedName name="socketoutlet_schucko" localSheetId="63">#REF!</definedName>
    <definedName name="socketoutlet_schucko" localSheetId="54">#REF!</definedName>
    <definedName name="socketoutlet_schucko" localSheetId="13">#REF!</definedName>
    <definedName name="socketoutlet_schucko">#REF!</definedName>
    <definedName name="socketwithswitch16a1p" localSheetId="38">#REF!</definedName>
    <definedName name="socketwithswitch16a1p" localSheetId="37">#REF!</definedName>
    <definedName name="socketwithswitch16a1p" localSheetId="79">#REF!</definedName>
    <definedName name="socketwithswitch16a1p" localSheetId="33">#REF!</definedName>
    <definedName name="socketwithswitch16a1p" localSheetId="32">#REF!</definedName>
    <definedName name="socketwithswitch16a1p" localSheetId="28">#REF!</definedName>
    <definedName name="socketwithswitch16a1p" localSheetId="27">#REF!</definedName>
    <definedName name="socketwithswitch16a1p" localSheetId="50">#REF!</definedName>
    <definedName name="socketwithswitch16a1p" localSheetId="18">#REF!</definedName>
    <definedName name="socketwithswitch16a1p" localSheetId="17">#REF!</definedName>
    <definedName name="socketwithswitch16a1p" localSheetId="59">#REF!</definedName>
    <definedName name="socketwithswitch16a1p" localSheetId="8">#REF!</definedName>
    <definedName name="socketwithswitch16a1p" localSheetId="23">#REF!</definedName>
    <definedName name="socketwithswitch16a1p" localSheetId="22">#REF!</definedName>
    <definedName name="socketwithswitch16a1p" localSheetId="91">#REF!</definedName>
    <definedName name="socketwithswitch16a1p" localSheetId="92">#REF!</definedName>
    <definedName name="socketwithswitch16a1p" localSheetId="89">#REF!</definedName>
    <definedName name="socketwithswitch16a1p" localSheetId="46">#REF!</definedName>
    <definedName name="socketwithswitch16a1p" localSheetId="42">#REF!</definedName>
    <definedName name="socketwithswitch16a1p" localSheetId="41">#REF!</definedName>
    <definedName name="socketwithswitch16a1p" localSheetId="71">#REF!</definedName>
    <definedName name="socketwithswitch16a1p" localSheetId="67">#REF!</definedName>
    <definedName name="socketwithswitch16a1p" localSheetId="75">#REF!</definedName>
    <definedName name="socketwithswitch16a1p" localSheetId="58">#REF!</definedName>
    <definedName name="socketwithswitch16a1p" localSheetId="63">#REF!</definedName>
    <definedName name="socketwithswitch16a1p" localSheetId="54">#REF!</definedName>
    <definedName name="socketwithswitch16a1p" localSheetId="13">#REF!</definedName>
    <definedName name="socketwithswitch16a1p">#REF!</definedName>
    <definedName name="socketwp10a1p" localSheetId="38">#REF!</definedName>
    <definedName name="socketwp10a1p" localSheetId="37">#REF!</definedName>
    <definedName name="socketwp10a1p" localSheetId="79">#REF!</definedName>
    <definedName name="socketwp10a1p" localSheetId="33">#REF!</definedName>
    <definedName name="socketwp10a1p" localSheetId="32">#REF!</definedName>
    <definedName name="socketwp10a1p" localSheetId="28">#REF!</definedName>
    <definedName name="socketwp10a1p" localSheetId="27">#REF!</definedName>
    <definedName name="socketwp10a1p" localSheetId="50">#REF!</definedName>
    <definedName name="socketwp10a1p" localSheetId="18">#REF!</definedName>
    <definedName name="socketwp10a1p" localSheetId="17">#REF!</definedName>
    <definedName name="socketwp10a1p" localSheetId="59">#REF!</definedName>
    <definedName name="socketwp10a1p" localSheetId="8">#REF!</definedName>
    <definedName name="socketwp10a1p" localSheetId="23">#REF!</definedName>
    <definedName name="socketwp10a1p" localSheetId="22">#REF!</definedName>
    <definedName name="socketwp10a1p" localSheetId="91">#REF!</definedName>
    <definedName name="socketwp10a1p" localSheetId="92">#REF!</definedName>
    <definedName name="socketwp10a1p" localSheetId="89">#REF!</definedName>
    <definedName name="socketwp10a1p" localSheetId="46">#REF!</definedName>
    <definedName name="socketwp10a1p" localSheetId="42">#REF!</definedName>
    <definedName name="socketwp10a1p" localSheetId="41">#REF!</definedName>
    <definedName name="socketwp10a1p" localSheetId="71">#REF!</definedName>
    <definedName name="socketwp10a1p" localSheetId="67">#REF!</definedName>
    <definedName name="socketwp10a1p" localSheetId="75">#REF!</definedName>
    <definedName name="socketwp10a1p" localSheetId="58">#REF!</definedName>
    <definedName name="socketwp10a1p" localSheetId="63">#REF!</definedName>
    <definedName name="socketwp10a1p" localSheetId="54">#REF!</definedName>
    <definedName name="socketwp10a1p" localSheetId="13">#REF!</definedName>
    <definedName name="socketwp10a1p">#REF!</definedName>
    <definedName name="SPECIFICATION" localSheetId="38">#REF!</definedName>
    <definedName name="SPECIFICATION" localSheetId="37">#REF!</definedName>
    <definedName name="SPECIFICATION" localSheetId="79">#REF!</definedName>
    <definedName name="SPECIFICATION" localSheetId="33">#REF!</definedName>
    <definedName name="SPECIFICATION" localSheetId="32">#REF!</definedName>
    <definedName name="SPECIFICATION" localSheetId="28">#REF!</definedName>
    <definedName name="SPECIFICATION" localSheetId="27">#REF!</definedName>
    <definedName name="SPECIFICATION" localSheetId="50">#REF!</definedName>
    <definedName name="SPECIFICATION" localSheetId="18">#REF!</definedName>
    <definedName name="SPECIFICATION" localSheetId="17">#REF!</definedName>
    <definedName name="SPECIFICATION" localSheetId="59">#REF!</definedName>
    <definedName name="SPECIFICATION" localSheetId="8">#REF!</definedName>
    <definedName name="SPECIFICATION" localSheetId="23">#REF!</definedName>
    <definedName name="SPECIFICATION" localSheetId="22">#REF!</definedName>
    <definedName name="SPECIFICATION" localSheetId="91">#REF!</definedName>
    <definedName name="SPECIFICATION" localSheetId="92">#REF!</definedName>
    <definedName name="SPECIFICATION" localSheetId="89">#REF!</definedName>
    <definedName name="SPECIFICATION" localSheetId="46">#REF!</definedName>
    <definedName name="SPECIFICATION" localSheetId="42">#REF!</definedName>
    <definedName name="SPECIFICATION" localSheetId="41">#REF!</definedName>
    <definedName name="SPECIFICATION" localSheetId="71">#REF!</definedName>
    <definedName name="SPECIFICATION" localSheetId="67">#REF!</definedName>
    <definedName name="SPECIFICATION" localSheetId="75">#REF!</definedName>
    <definedName name="SPECIFICATION" localSheetId="58">#REF!</definedName>
    <definedName name="SPECIFICATION" localSheetId="63">#REF!</definedName>
    <definedName name="SPECIFICATION" localSheetId="54">#REF!</definedName>
    <definedName name="SPECIFICATION" localSheetId="13">#REF!</definedName>
    <definedName name="SPECIFICATION">#REF!</definedName>
    <definedName name="ss." localSheetId="38">#REF!</definedName>
    <definedName name="ss." localSheetId="37">#REF!</definedName>
    <definedName name="ss." localSheetId="79">#REF!</definedName>
    <definedName name="ss." localSheetId="33">#REF!</definedName>
    <definedName name="ss." localSheetId="32">#REF!</definedName>
    <definedName name="ss." localSheetId="28">#REF!</definedName>
    <definedName name="ss." localSheetId="27">#REF!</definedName>
    <definedName name="ss." localSheetId="50">#REF!</definedName>
    <definedName name="ss." localSheetId="18">#REF!</definedName>
    <definedName name="ss." localSheetId="17">#REF!</definedName>
    <definedName name="ss." localSheetId="59">#REF!</definedName>
    <definedName name="ss." localSheetId="8">#REF!</definedName>
    <definedName name="ss." localSheetId="23">#REF!</definedName>
    <definedName name="ss." localSheetId="22">#REF!</definedName>
    <definedName name="ss." localSheetId="91">#REF!</definedName>
    <definedName name="ss." localSheetId="92">#REF!</definedName>
    <definedName name="ss." localSheetId="89">#REF!</definedName>
    <definedName name="ss." localSheetId="46">#REF!</definedName>
    <definedName name="ss." localSheetId="42">#REF!</definedName>
    <definedName name="ss." localSheetId="41">#REF!</definedName>
    <definedName name="ss." localSheetId="71">#REF!</definedName>
    <definedName name="ss." localSheetId="67">#REF!</definedName>
    <definedName name="ss." localSheetId="75">#REF!</definedName>
    <definedName name="ss." localSheetId="58">#REF!</definedName>
    <definedName name="ss." localSheetId="63">#REF!</definedName>
    <definedName name="ss." localSheetId="54">#REF!</definedName>
    <definedName name="ss." localSheetId="13">#REF!</definedName>
    <definedName name="ss.">#REF!</definedName>
    <definedName name="sss" localSheetId="38">'[1]Break Down  '!#REF!</definedName>
    <definedName name="sss" localSheetId="34">'[2]Break Down  '!#REF!</definedName>
    <definedName name="sss" localSheetId="37">'[2]Break Down  '!#REF!</definedName>
    <definedName name="sss" localSheetId="79">'[2]Break Down  '!#REF!</definedName>
    <definedName name="sss" localSheetId="33">'[1]Break Down  '!#REF!</definedName>
    <definedName name="sss" localSheetId="32">'[2]Break Down  '!#REF!</definedName>
    <definedName name="sss" localSheetId="28">'[1]Break Down  '!#REF!</definedName>
    <definedName name="sss" localSheetId="27">'[2]Break Down  '!#REF!</definedName>
    <definedName name="sss" localSheetId="50">'[2]Break Down  '!#REF!</definedName>
    <definedName name="sss" localSheetId="18">'[1]Break Down  '!#REF!</definedName>
    <definedName name="sss" localSheetId="17">'[2]Break Down  '!#REF!</definedName>
    <definedName name="sss" localSheetId="59">'[1]Break Down  '!#REF!</definedName>
    <definedName name="sss" localSheetId="8">'[1]Break Down  '!#REF!</definedName>
    <definedName name="sss" localSheetId="23">'[1]Break Down  '!#REF!</definedName>
    <definedName name="sss" localSheetId="22">'[2]Break Down  '!#REF!</definedName>
    <definedName name="sss" localSheetId="80">'[2]Break Down  '!#REF!</definedName>
    <definedName name="sss" localSheetId="83">'[2]Break Down  '!#REF!</definedName>
    <definedName name="sss" localSheetId="91">'[2]Break Down  '!#REF!</definedName>
    <definedName name="sss" localSheetId="92">'[2]Break Down  '!#REF!</definedName>
    <definedName name="sss" localSheetId="89">'[2]Break Down  '!#REF!</definedName>
    <definedName name="sss" localSheetId="46">'[2]Break Down  '!#REF!</definedName>
    <definedName name="sss" localSheetId="42">'[1]Break Down  '!#REF!</definedName>
    <definedName name="sss" localSheetId="41">'[2]Break Down  '!#REF!</definedName>
    <definedName name="sss" localSheetId="60">'[2]Break Down  '!#REF!</definedName>
    <definedName name="sss" localSheetId="71">'[2]Break Down  '!#REF!</definedName>
    <definedName name="sss" localSheetId="67">'[2]Break Down  '!#REF!</definedName>
    <definedName name="sss" localSheetId="75">'[2]Break Down  '!#REF!</definedName>
    <definedName name="sss" localSheetId="58">'[2]Break Down  '!#REF!</definedName>
    <definedName name="sss" localSheetId="63">'[2]Break Down  '!#REF!</definedName>
    <definedName name="sss" localSheetId="54">'[2]Break Down  '!#REF!</definedName>
    <definedName name="sss" localSheetId="13">'[2]Break Down  '!#REF!</definedName>
    <definedName name="sss">'[2]Break Down  '!#REF!</definedName>
    <definedName name="ssss" localSheetId="38">[16]Sheet1!#REF!</definedName>
    <definedName name="ssss" localSheetId="34">[17]Sheet1!#REF!</definedName>
    <definedName name="ssss" localSheetId="37">[17]Sheet1!#REF!</definedName>
    <definedName name="ssss" localSheetId="79">[17]Sheet1!#REF!</definedName>
    <definedName name="ssss" localSheetId="33">[16]Sheet1!#REF!</definedName>
    <definedName name="ssss" localSheetId="32">[17]Sheet1!#REF!</definedName>
    <definedName name="ssss" localSheetId="28">[16]Sheet1!#REF!</definedName>
    <definedName name="ssss" localSheetId="27">[17]Sheet1!#REF!</definedName>
    <definedName name="ssss" localSheetId="50">[17]Sheet1!#REF!</definedName>
    <definedName name="ssss" localSheetId="18">[16]Sheet1!#REF!</definedName>
    <definedName name="ssss" localSheetId="17">[17]Sheet1!#REF!</definedName>
    <definedName name="ssss" localSheetId="59">[16]Sheet1!#REF!</definedName>
    <definedName name="ssss" localSheetId="8">[16]Sheet1!#REF!</definedName>
    <definedName name="ssss" localSheetId="23">[16]Sheet1!#REF!</definedName>
    <definedName name="ssss" localSheetId="22">[17]Sheet1!#REF!</definedName>
    <definedName name="ssss" localSheetId="80">[17]Sheet1!#REF!</definedName>
    <definedName name="ssss" localSheetId="83">[17]Sheet1!#REF!</definedName>
    <definedName name="ssss" localSheetId="91">[17]Sheet1!#REF!</definedName>
    <definedName name="ssss" localSheetId="92">[17]Sheet1!#REF!</definedName>
    <definedName name="ssss" localSheetId="89">[17]Sheet1!#REF!</definedName>
    <definedName name="ssss" localSheetId="46">[17]Sheet1!#REF!</definedName>
    <definedName name="ssss" localSheetId="42">[16]Sheet1!#REF!</definedName>
    <definedName name="ssss" localSheetId="41">[17]Sheet1!#REF!</definedName>
    <definedName name="ssss" localSheetId="60">[17]Sheet1!#REF!</definedName>
    <definedName name="ssss" localSheetId="71">[17]Sheet1!#REF!</definedName>
    <definedName name="ssss" localSheetId="67">[17]Sheet1!#REF!</definedName>
    <definedName name="ssss" localSheetId="75">[17]Sheet1!#REF!</definedName>
    <definedName name="ssss" localSheetId="58">[17]Sheet1!#REF!</definedName>
    <definedName name="ssss" localSheetId="63">[17]Sheet1!#REF!</definedName>
    <definedName name="ssss" localSheetId="54">[17]Sheet1!#REF!</definedName>
    <definedName name="ssss" localSheetId="13">[17]Sheet1!#REF!</definedName>
    <definedName name="ssss">[17]Sheet1!#REF!</definedName>
    <definedName name="staircasetimerswitch" localSheetId="38">#REF!</definedName>
    <definedName name="staircasetimerswitch" localSheetId="37">#REF!</definedName>
    <definedName name="staircasetimerswitch" localSheetId="79">#REF!</definedName>
    <definedName name="staircasetimerswitch" localSheetId="33">#REF!</definedName>
    <definedName name="staircasetimerswitch" localSheetId="32">#REF!</definedName>
    <definedName name="staircasetimerswitch" localSheetId="28">#REF!</definedName>
    <definedName name="staircasetimerswitch" localSheetId="27">#REF!</definedName>
    <definedName name="staircasetimerswitch" localSheetId="50">#REF!</definedName>
    <definedName name="staircasetimerswitch" localSheetId="18">#REF!</definedName>
    <definedName name="staircasetimerswitch" localSheetId="17">#REF!</definedName>
    <definedName name="staircasetimerswitch" localSheetId="59">#REF!</definedName>
    <definedName name="staircasetimerswitch" localSheetId="8">#REF!</definedName>
    <definedName name="staircasetimerswitch" localSheetId="23">#REF!</definedName>
    <definedName name="staircasetimerswitch" localSheetId="22">#REF!</definedName>
    <definedName name="staircasetimerswitch" localSheetId="91">#REF!</definedName>
    <definedName name="staircasetimerswitch" localSheetId="92">#REF!</definedName>
    <definedName name="staircasetimerswitch" localSheetId="89">#REF!</definedName>
    <definedName name="staircasetimerswitch" localSheetId="46">#REF!</definedName>
    <definedName name="staircasetimerswitch" localSheetId="42">#REF!</definedName>
    <definedName name="staircasetimerswitch" localSheetId="41">#REF!</definedName>
    <definedName name="staircasetimerswitch" localSheetId="71">#REF!</definedName>
    <definedName name="staircasetimerswitch" localSheetId="67">#REF!</definedName>
    <definedName name="staircasetimerswitch" localSheetId="75">#REF!</definedName>
    <definedName name="staircasetimerswitch" localSheetId="58">#REF!</definedName>
    <definedName name="staircasetimerswitch" localSheetId="63">#REF!</definedName>
    <definedName name="staircasetimerswitch" localSheetId="54">#REF!</definedName>
    <definedName name="staircasetimerswitch" localSheetId="13">#REF!</definedName>
    <definedName name="staircasetimerswitch">#REF!</definedName>
    <definedName name="Steel_reinforcement_dia.6mm" localSheetId="38">'[1]Break Down  '!#REF!</definedName>
    <definedName name="Steel_reinforcement_dia.6mm" localSheetId="34">'[2]Break Down  '!#REF!</definedName>
    <definedName name="Steel_reinforcement_dia.6mm" localSheetId="37">'[2]Break Down  '!#REF!</definedName>
    <definedName name="Steel_reinforcement_dia.6mm" localSheetId="79">'[2]Break Down  '!#REF!</definedName>
    <definedName name="Steel_reinforcement_dia.6mm" localSheetId="33">'[1]Break Down  '!#REF!</definedName>
    <definedName name="Steel_reinforcement_dia.6mm" localSheetId="29">'[2]Break Down  '!#REF!</definedName>
    <definedName name="Steel_reinforcement_dia.6mm" localSheetId="32">'[2]Break Down  '!#REF!</definedName>
    <definedName name="Steel_reinforcement_dia.6mm" localSheetId="28">'[1]Break Down  '!#REF!</definedName>
    <definedName name="Steel_reinforcement_dia.6mm" localSheetId="24">'[2]Break Down  '!#REF!</definedName>
    <definedName name="Steel_reinforcement_dia.6mm" localSheetId="27">'[2]Break Down  '!#REF!</definedName>
    <definedName name="Steel_reinforcement_dia.6mm" localSheetId="50">'[2]Break Down  '!#REF!</definedName>
    <definedName name="Steel_reinforcement_dia.6mm" localSheetId="18">'[1]Break Down  '!#REF!</definedName>
    <definedName name="Steel_reinforcement_dia.6mm" localSheetId="17">'[2]Break Down  '!#REF!</definedName>
    <definedName name="Steel_reinforcement_dia.6mm" localSheetId="59">'[1]Break Down  '!#REF!</definedName>
    <definedName name="Steel_reinforcement_dia.6mm" localSheetId="8">'[1]Break Down  '!#REF!</definedName>
    <definedName name="Steel_reinforcement_dia.6mm" localSheetId="23">'[1]Break Down  '!#REF!</definedName>
    <definedName name="Steel_reinforcement_dia.6mm" localSheetId="19">'[2]Break Down  '!#REF!</definedName>
    <definedName name="Steel_reinforcement_dia.6mm" localSheetId="22">'[2]Break Down  '!#REF!</definedName>
    <definedName name="Steel_reinforcement_dia.6mm" localSheetId="80">'[2]Break Down  '!#REF!</definedName>
    <definedName name="Steel_reinforcement_dia.6mm" localSheetId="83">'[2]Break Down  '!#REF!</definedName>
    <definedName name="Steel_reinforcement_dia.6mm" localSheetId="91">'[2]Break Down  '!#REF!</definedName>
    <definedName name="Steel_reinforcement_dia.6mm" localSheetId="92">'[2]Break Down  '!#REF!</definedName>
    <definedName name="Steel_reinforcement_dia.6mm" localSheetId="89">'[2]Break Down  '!#REF!</definedName>
    <definedName name="Steel_reinforcement_dia.6mm" localSheetId="46">'[2]Break Down  '!#REF!</definedName>
    <definedName name="Steel_reinforcement_dia.6mm" localSheetId="42">'[1]Break Down  '!#REF!</definedName>
    <definedName name="Steel_reinforcement_dia.6mm" localSheetId="41">'[2]Break Down  '!#REF!</definedName>
    <definedName name="Steel_reinforcement_dia.6mm" localSheetId="60">'[2]Break Down  '!#REF!</definedName>
    <definedName name="Steel_reinforcement_dia.6mm" localSheetId="71">'[2]Break Down  '!#REF!</definedName>
    <definedName name="Steel_reinforcement_dia.6mm" localSheetId="67">'[2]Break Down  '!#REF!</definedName>
    <definedName name="Steel_reinforcement_dia.6mm" localSheetId="75">'[2]Break Down  '!#REF!</definedName>
    <definedName name="Steel_reinforcement_dia.6mm" localSheetId="58">'[2]Break Down  '!#REF!</definedName>
    <definedName name="Steel_reinforcement_dia.6mm" localSheetId="63">'[2]Break Down  '!#REF!</definedName>
    <definedName name="Steel_reinforcement_dia.6mm" localSheetId="54">'[2]Break Down  '!#REF!</definedName>
    <definedName name="Steel_reinforcement_dia.6mm" localSheetId="13">'[2]Break Down  '!#REF!</definedName>
    <definedName name="Steel_reinforcement_dia.6mm">'[2]Break Down  '!#REF!</definedName>
    <definedName name="steelmast20" localSheetId="38">#REF!</definedName>
    <definedName name="steelmast20" localSheetId="37">#REF!</definedName>
    <definedName name="steelmast20" localSheetId="79">#REF!</definedName>
    <definedName name="steelmast20" localSheetId="33">#REF!</definedName>
    <definedName name="steelmast20" localSheetId="32">#REF!</definedName>
    <definedName name="steelmast20" localSheetId="28">#REF!</definedName>
    <definedName name="steelmast20" localSheetId="27">#REF!</definedName>
    <definedName name="steelmast20" localSheetId="50">#REF!</definedName>
    <definedName name="steelmast20" localSheetId="18">#REF!</definedName>
    <definedName name="steelmast20" localSheetId="17">#REF!</definedName>
    <definedName name="steelmast20" localSheetId="59">#REF!</definedName>
    <definedName name="steelmast20" localSheetId="8">#REF!</definedName>
    <definedName name="steelmast20" localSheetId="23">#REF!</definedName>
    <definedName name="steelmast20" localSheetId="22">#REF!</definedName>
    <definedName name="steelmast20" localSheetId="91">#REF!</definedName>
    <definedName name="steelmast20" localSheetId="92">#REF!</definedName>
    <definedName name="steelmast20" localSheetId="89">#REF!</definedName>
    <definedName name="steelmast20" localSheetId="46">#REF!</definedName>
    <definedName name="steelmast20" localSheetId="42">#REF!</definedName>
    <definedName name="steelmast20" localSheetId="41">#REF!</definedName>
    <definedName name="steelmast20" localSheetId="71">#REF!</definedName>
    <definedName name="steelmast20" localSheetId="67">#REF!</definedName>
    <definedName name="steelmast20" localSheetId="75">#REF!</definedName>
    <definedName name="steelmast20" localSheetId="58">#REF!</definedName>
    <definedName name="steelmast20" localSheetId="63">#REF!</definedName>
    <definedName name="steelmast20" localSheetId="54">#REF!</definedName>
    <definedName name="steelmast20" localSheetId="13">#REF!</definedName>
    <definedName name="steelmast20">#REF!</definedName>
    <definedName name="steelpole12" localSheetId="38">#REF!</definedName>
    <definedName name="steelpole12" localSheetId="37">#REF!</definedName>
    <definedName name="steelpole12" localSheetId="79">#REF!</definedName>
    <definedName name="steelpole12" localSheetId="33">#REF!</definedName>
    <definedName name="steelpole12" localSheetId="32">#REF!</definedName>
    <definedName name="steelpole12" localSheetId="28">#REF!</definedName>
    <definedName name="steelpole12" localSheetId="27">#REF!</definedName>
    <definedName name="steelpole12" localSheetId="50">#REF!</definedName>
    <definedName name="steelpole12" localSheetId="18">#REF!</definedName>
    <definedName name="steelpole12" localSheetId="17">#REF!</definedName>
    <definedName name="steelpole12" localSheetId="59">#REF!</definedName>
    <definedName name="steelpole12" localSheetId="8">#REF!</definedName>
    <definedName name="steelpole12" localSheetId="23">#REF!</definedName>
    <definedName name="steelpole12" localSheetId="22">#REF!</definedName>
    <definedName name="steelpole12" localSheetId="91">#REF!</definedName>
    <definedName name="steelpole12" localSheetId="92">#REF!</definedName>
    <definedName name="steelpole12" localSheetId="89">#REF!</definedName>
    <definedName name="steelpole12" localSheetId="46">#REF!</definedName>
    <definedName name="steelpole12" localSheetId="42">#REF!</definedName>
    <definedName name="steelpole12" localSheetId="41">#REF!</definedName>
    <definedName name="steelpole12" localSheetId="71">#REF!</definedName>
    <definedName name="steelpole12" localSheetId="67">#REF!</definedName>
    <definedName name="steelpole12" localSheetId="75">#REF!</definedName>
    <definedName name="steelpole12" localSheetId="58">#REF!</definedName>
    <definedName name="steelpole12" localSheetId="63">#REF!</definedName>
    <definedName name="steelpole12" localSheetId="54">#REF!</definedName>
    <definedName name="steelpole12" localSheetId="13">#REF!</definedName>
    <definedName name="steelpole12">#REF!</definedName>
    <definedName name="steelpole3" localSheetId="38">#REF!</definedName>
    <definedName name="steelpole3" localSheetId="37">#REF!</definedName>
    <definedName name="steelpole3" localSheetId="79">#REF!</definedName>
    <definedName name="steelpole3" localSheetId="33">#REF!</definedName>
    <definedName name="steelpole3" localSheetId="32">#REF!</definedName>
    <definedName name="steelpole3" localSheetId="28">#REF!</definedName>
    <definedName name="steelpole3" localSheetId="27">#REF!</definedName>
    <definedName name="steelpole3" localSheetId="50">#REF!</definedName>
    <definedName name="steelpole3" localSheetId="18">#REF!</definedName>
    <definedName name="steelpole3" localSheetId="17">#REF!</definedName>
    <definedName name="steelpole3" localSheetId="59">#REF!</definedName>
    <definedName name="steelpole3" localSheetId="8">#REF!</definedName>
    <definedName name="steelpole3" localSheetId="23">#REF!</definedName>
    <definedName name="steelpole3" localSheetId="22">#REF!</definedName>
    <definedName name="steelpole3" localSheetId="91">#REF!</definedName>
    <definedName name="steelpole3" localSheetId="92">#REF!</definedName>
    <definedName name="steelpole3" localSheetId="89">#REF!</definedName>
    <definedName name="steelpole3" localSheetId="46">#REF!</definedName>
    <definedName name="steelpole3" localSheetId="42">#REF!</definedName>
    <definedName name="steelpole3" localSheetId="41">#REF!</definedName>
    <definedName name="steelpole3" localSheetId="71">#REF!</definedName>
    <definedName name="steelpole3" localSheetId="67">#REF!</definedName>
    <definedName name="steelpole3" localSheetId="75">#REF!</definedName>
    <definedName name="steelpole3" localSheetId="58">#REF!</definedName>
    <definedName name="steelpole3" localSheetId="63">#REF!</definedName>
    <definedName name="steelpole3" localSheetId="54">#REF!</definedName>
    <definedName name="steelpole3" localSheetId="13">#REF!</definedName>
    <definedName name="steelpole3">#REF!</definedName>
    <definedName name="steelpole6" localSheetId="38">#REF!</definedName>
    <definedName name="steelpole6" localSheetId="37">#REF!</definedName>
    <definedName name="steelpole6" localSheetId="79">#REF!</definedName>
    <definedName name="steelpole6" localSheetId="33">#REF!</definedName>
    <definedName name="steelpole6" localSheetId="32">#REF!</definedName>
    <definedName name="steelpole6" localSheetId="28">#REF!</definedName>
    <definedName name="steelpole6" localSheetId="27">#REF!</definedName>
    <definedName name="steelpole6" localSheetId="50">#REF!</definedName>
    <definedName name="steelpole6" localSheetId="18">#REF!</definedName>
    <definedName name="steelpole6" localSheetId="17">#REF!</definedName>
    <definedName name="steelpole6" localSheetId="59">#REF!</definedName>
    <definedName name="steelpole6" localSheetId="8">#REF!</definedName>
    <definedName name="steelpole6" localSheetId="23">#REF!</definedName>
    <definedName name="steelpole6" localSheetId="22">#REF!</definedName>
    <definedName name="steelpole6" localSheetId="91">#REF!</definedName>
    <definedName name="steelpole6" localSheetId="92">#REF!</definedName>
    <definedName name="steelpole6" localSheetId="89">#REF!</definedName>
    <definedName name="steelpole6" localSheetId="46">#REF!</definedName>
    <definedName name="steelpole6" localSheetId="42">#REF!</definedName>
    <definedName name="steelpole6" localSheetId="41">#REF!</definedName>
    <definedName name="steelpole6" localSheetId="71">#REF!</definedName>
    <definedName name="steelpole6" localSheetId="67">#REF!</definedName>
    <definedName name="steelpole6" localSheetId="75">#REF!</definedName>
    <definedName name="steelpole6" localSheetId="58">#REF!</definedName>
    <definedName name="steelpole6" localSheetId="63">#REF!</definedName>
    <definedName name="steelpole6" localSheetId="54">#REF!</definedName>
    <definedName name="steelpole6" localSheetId="13">#REF!</definedName>
    <definedName name="steelpole6">#REF!</definedName>
    <definedName name="steelpole9" localSheetId="38">#REF!</definedName>
    <definedName name="steelpole9" localSheetId="37">#REF!</definedName>
    <definedName name="steelpole9" localSheetId="79">#REF!</definedName>
    <definedName name="steelpole9" localSheetId="33">#REF!</definedName>
    <definedName name="steelpole9" localSheetId="32">#REF!</definedName>
    <definedName name="steelpole9" localSheetId="28">#REF!</definedName>
    <definedName name="steelpole9" localSheetId="27">#REF!</definedName>
    <definedName name="steelpole9" localSheetId="50">#REF!</definedName>
    <definedName name="steelpole9" localSheetId="18">#REF!</definedName>
    <definedName name="steelpole9" localSheetId="17">#REF!</definedName>
    <definedName name="steelpole9" localSheetId="59">#REF!</definedName>
    <definedName name="steelpole9" localSheetId="8">#REF!</definedName>
    <definedName name="steelpole9" localSheetId="23">#REF!</definedName>
    <definedName name="steelpole9" localSheetId="22">#REF!</definedName>
    <definedName name="steelpole9" localSheetId="91">#REF!</definedName>
    <definedName name="steelpole9" localSheetId="92">#REF!</definedName>
    <definedName name="steelpole9" localSheetId="89">#REF!</definedName>
    <definedName name="steelpole9" localSheetId="46">#REF!</definedName>
    <definedName name="steelpole9" localSheetId="42">#REF!</definedName>
    <definedName name="steelpole9" localSheetId="41">#REF!</definedName>
    <definedName name="steelpole9" localSheetId="71">#REF!</definedName>
    <definedName name="steelpole9" localSheetId="67">#REF!</definedName>
    <definedName name="steelpole9" localSheetId="75">#REF!</definedName>
    <definedName name="steelpole9" localSheetId="58">#REF!</definedName>
    <definedName name="steelpole9" localSheetId="63">#REF!</definedName>
    <definedName name="steelpole9" localSheetId="54">#REF!</definedName>
    <definedName name="steelpole9" localSheetId="13">#REF!</definedName>
    <definedName name="steelpole9">#REF!</definedName>
    <definedName name="sub" localSheetId="38">#REF!</definedName>
    <definedName name="sub" localSheetId="37">#REF!</definedName>
    <definedName name="sub" localSheetId="79">#REF!</definedName>
    <definedName name="sub" localSheetId="33">#REF!</definedName>
    <definedName name="sub" localSheetId="32">#REF!</definedName>
    <definedName name="sub" localSheetId="28">#REF!</definedName>
    <definedName name="sub" localSheetId="27">#REF!</definedName>
    <definedName name="sub" localSheetId="50">#REF!</definedName>
    <definedName name="sub" localSheetId="18">#REF!</definedName>
    <definedName name="sub" localSheetId="17">#REF!</definedName>
    <definedName name="sub" localSheetId="59">#REF!</definedName>
    <definedName name="sub" localSheetId="8">#REF!</definedName>
    <definedName name="sub" localSheetId="23">#REF!</definedName>
    <definedName name="sub" localSheetId="22">#REF!</definedName>
    <definedName name="sub" localSheetId="91">#REF!</definedName>
    <definedName name="sub" localSheetId="92">#REF!</definedName>
    <definedName name="sub" localSheetId="89">#REF!</definedName>
    <definedName name="sub" localSheetId="46">#REF!</definedName>
    <definedName name="sub" localSheetId="42">#REF!</definedName>
    <definedName name="sub" localSheetId="41">#REF!</definedName>
    <definedName name="sub" localSheetId="71">#REF!</definedName>
    <definedName name="sub" localSheetId="67">#REF!</definedName>
    <definedName name="sub" localSheetId="75">#REF!</definedName>
    <definedName name="sub" localSheetId="58">#REF!</definedName>
    <definedName name="sub" localSheetId="63">#REF!</definedName>
    <definedName name="sub" localSheetId="54">#REF!</definedName>
    <definedName name="sub" localSheetId="13">#REF!</definedName>
    <definedName name="sub">#REF!</definedName>
    <definedName name="supper" localSheetId="38">#REF!</definedName>
    <definedName name="supper" localSheetId="37">#REF!</definedName>
    <definedName name="supper" localSheetId="79">#REF!</definedName>
    <definedName name="supper" localSheetId="33">#REF!</definedName>
    <definedName name="supper" localSheetId="32">#REF!</definedName>
    <definedName name="supper" localSheetId="28">#REF!</definedName>
    <definedName name="supper" localSheetId="27">#REF!</definedName>
    <definedName name="supper" localSheetId="50">#REF!</definedName>
    <definedName name="supper" localSheetId="18">#REF!</definedName>
    <definedName name="supper" localSheetId="17">#REF!</definedName>
    <definedName name="supper" localSheetId="59">#REF!</definedName>
    <definedName name="supper" localSheetId="8">#REF!</definedName>
    <definedName name="supper" localSheetId="23">#REF!</definedName>
    <definedName name="supper" localSheetId="22">#REF!</definedName>
    <definedName name="supper" localSheetId="91">#REF!</definedName>
    <definedName name="supper" localSheetId="92">#REF!</definedName>
    <definedName name="supper" localSheetId="89">#REF!</definedName>
    <definedName name="supper" localSheetId="46">#REF!</definedName>
    <definedName name="supper" localSheetId="42">#REF!</definedName>
    <definedName name="supper" localSheetId="41">#REF!</definedName>
    <definedName name="supper" localSheetId="71">#REF!</definedName>
    <definedName name="supper" localSheetId="67">#REF!</definedName>
    <definedName name="supper" localSheetId="75">#REF!</definedName>
    <definedName name="supper" localSheetId="58">#REF!</definedName>
    <definedName name="supper" localSheetId="63">#REF!</definedName>
    <definedName name="supper" localSheetId="54">#REF!</definedName>
    <definedName name="supper" localSheetId="13">#REF!</definedName>
    <definedName name="supper">#REF!</definedName>
    <definedName name="surfacepanel12acb" localSheetId="38">#REF!</definedName>
    <definedName name="surfacepanel12acb" localSheetId="37">#REF!</definedName>
    <definedName name="surfacepanel12acb" localSheetId="79">#REF!</definedName>
    <definedName name="surfacepanel12acb" localSheetId="33">#REF!</definedName>
    <definedName name="surfacepanel12acb" localSheetId="32">#REF!</definedName>
    <definedName name="surfacepanel12acb" localSheetId="28">#REF!</definedName>
    <definedName name="surfacepanel12acb" localSheetId="27">#REF!</definedName>
    <definedName name="surfacepanel12acb" localSheetId="50">#REF!</definedName>
    <definedName name="surfacepanel12acb" localSheetId="18">#REF!</definedName>
    <definedName name="surfacepanel12acb" localSheetId="17">#REF!</definedName>
    <definedName name="surfacepanel12acb" localSheetId="59">#REF!</definedName>
    <definedName name="surfacepanel12acb" localSheetId="8">#REF!</definedName>
    <definedName name="surfacepanel12acb" localSheetId="23">#REF!</definedName>
    <definedName name="surfacepanel12acb" localSheetId="22">#REF!</definedName>
    <definedName name="surfacepanel12acb" localSheetId="91">#REF!</definedName>
    <definedName name="surfacepanel12acb" localSheetId="92">#REF!</definedName>
    <definedName name="surfacepanel12acb" localSheetId="89">#REF!</definedName>
    <definedName name="surfacepanel12acb" localSheetId="46">#REF!</definedName>
    <definedName name="surfacepanel12acb" localSheetId="42">#REF!</definedName>
    <definedName name="surfacepanel12acb" localSheetId="41">#REF!</definedName>
    <definedName name="surfacepanel12acb" localSheetId="71">#REF!</definedName>
    <definedName name="surfacepanel12acb" localSheetId="67">#REF!</definedName>
    <definedName name="surfacepanel12acb" localSheetId="75">#REF!</definedName>
    <definedName name="surfacepanel12acb" localSheetId="58">#REF!</definedName>
    <definedName name="surfacepanel12acb" localSheetId="63">#REF!</definedName>
    <definedName name="surfacepanel12acb" localSheetId="54">#REF!</definedName>
    <definedName name="surfacepanel12acb" localSheetId="13">#REF!</definedName>
    <definedName name="surfacepanel12acb">#REF!</definedName>
    <definedName name="surfacepanel24acb" localSheetId="38">#REF!</definedName>
    <definedName name="surfacepanel24acb" localSheetId="37">#REF!</definedName>
    <definedName name="surfacepanel24acb" localSheetId="79">#REF!</definedName>
    <definedName name="surfacepanel24acb" localSheetId="33">#REF!</definedName>
    <definedName name="surfacepanel24acb" localSheetId="32">#REF!</definedName>
    <definedName name="surfacepanel24acb" localSheetId="28">#REF!</definedName>
    <definedName name="surfacepanel24acb" localSheetId="27">#REF!</definedName>
    <definedName name="surfacepanel24acb" localSheetId="50">#REF!</definedName>
    <definedName name="surfacepanel24acb" localSheetId="18">#REF!</definedName>
    <definedName name="surfacepanel24acb" localSheetId="17">#REF!</definedName>
    <definedName name="surfacepanel24acb" localSheetId="59">#REF!</definedName>
    <definedName name="surfacepanel24acb" localSheetId="8">#REF!</definedName>
    <definedName name="surfacepanel24acb" localSheetId="23">#REF!</definedName>
    <definedName name="surfacepanel24acb" localSheetId="22">#REF!</definedName>
    <definedName name="surfacepanel24acb" localSheetId="91">#REF!</definedName>
    <definedName name="surfacepanel24acb" localSheetId="92">#REF!</definedName>
    <definedName name="surfacepanel24acb" localSheetId="89">#REF!</definedName>
    <definedName name="surfacepanel24acb" localSheetId="46">#REF!</definedName>
    <definedName name="surfacepanel24acb" localSheetId="42">#REF!</definedName>
    <definedName name="surfacepanel24acb" localSheetId="41">#REF!</definedName>
    <definedName name="surfacepanel24acb" localSheetId="71">#REF!</definedName>
    <definedName name="surfacepanel24acb" localSheetId="67">#REF!</definedName>
    <definedName name="surfacepanel24acb" localSheetId="75">#REF!</definedName>
    <definedName name="surfacepanel24acb" localSheetId="58">#REF!</definedName>
    <definedName name="surfacepanel24acb" localSheetId="63">#REF!</definedName>
    <definedName name="surfacepanel24acb" localSheetId="54">#REF!</definedName>
    <definedName name="surfacepanel24acb" localSheetId="13">#REF!</definedName>
    <definedName name="surfacepanel24acb">#REF!</definedName>
    <definedName name="surfacepanel36acb" localSheetId="38">#REF!</definedName>
    <definedName name="surfacepanel36acb" localSheetId="37">#REF!</definedName>
    <definedName name="surfacepanel36acb" localSheetId="79">#REF!</definedName>
    <definedName name="surfacepanel36acb" localSheetId="33">#REF!</definedName>
    <definedName name="surfacepanel36acb" localSheetId="32">#REF!</definedName>
    <definedName name="surfacepanel36acb" localSheetId="28">#REF!</definedName>
    <definedName name="surfacepanel36acb" localSheetId="27">#REF!</definedName>
    <definedName name="surfacepanel36acb" localSheetId="50">#REF!</definedName>
    <definedName name="surfacepanel36acb" localSheetId="18">#REF!</definedName>
    <definedName name="surfacepanel36acb" localSheetId="17">#REF!</definedName>
    <definedName name="surfacepanel36acb" localSheetId="59">#REF!</definedName>
    <definedName name="surfacepanel36acb" localSheetId="8">#REF!</definedName>
    <definedName name="surfacepanel36acb" localSheetId="23">#REF!</definedName>
    <definedName name="surfacepanel36acb" localSheetId="22">#REF!</definedName>
    <definedName name="surfacepanel36acb" localSheetId="91">#REF!</definedName>
    <definedName name="surfacepanel36acb" localSheetId="92">#REF!</definedName>
    <definedName name="surfacepanel36acb" localSheetId="89">#REF!</definedName>
    <definedName name="surfacepanel36acb" localSheetId="46">#REF!</definedName>
    <definedName name="surfacepanel36acb" localSheetId="42">#REF!</definedName>
    <definedName name="surfacepanel36acb" localSheetId="41">#REF!</definedName>
    <definedName name="surfacepanel36acb" localSheetId="71">#REF!</definedName>
    <definedName name="surfacepanel36acb" localSheetId="67">#REF!</definedName>
    <definedName name="surfacepanel36acb" localSheetId="75">#REF!</definedName>
    <definedName name="surfacepanel36acb" localSheetId="58">#REF!</definedName>
    <definedName name="surfacepanel36acb" localSheetId="63">#REF!</definedName>
    <definedName name="surfacepanel36acb" localSheetId="54">#REF!</definedName>
    <definedName name="surfacepanel36acb" localSheetId="13">#REF!</definedName>
    <definedName name="surfacepanel36acb">#REF!</definedName>
    <definedName name="surfacepanel8acb" localSheetId="38">#REF!</definedName>
    <definedName name="surfacepanel8acb" localSheetId="37">#REF!</definedName>
    <definedName name="surfacepanel8acb" localSheetId="79">#REF!</definedName>
    <definedName name="surfacepanel8acb" localSheetId="33">#REF!</definedName>
    <definedName name="surfacepanel8acb" localSheetId="32">#REF!</definedName>
    <definedName name="surfacepanel8acb" localSheetId="28">#REF!</definedName>
    <definedName name="surfacepanel8acb" localSheetId="27">#REF!</definedName>
    <definedName name="surfacepanel8acb" localSheetId="50">#REF!</definedName>
    <definedName name="surfacepanel8acb" localSheetId="18">#REF!</definedName>
    <definedName name="surfacepanel8acb" localSheetId="17">#REF!</definedName>
    <definedName name="surfacepanel8acb" localSheetId="59">#REF!</definedName>
    <definedName name="surfacepanel8acb" localSheetId="8">#REF!</definedName>
    <definedName name="surfacepanel8acb" localSheetId="23">#REF!</definedName>
    <definedName name="surfacepanel8acb" localSheetId="22">#REF!</definedName>
    <definedName name="surfacepanel8acb" localSheetId="91">#REF!</definedName>
    <definedName name="surfacepanel8acb" localSheetId="92">#REF!</definedName>
    <definedName name="surfacepanel8acb" localSheetId="89">#REF!</definedName>
    <definedName name="surfacepanel8acb" localSheetId="46">#REF!</definedName>
    <definedName name="surfacepanel8acb" localSheetId="42">#REF!</definedName>
    <definedName name="surfacepanel8acb" localSheetId="41">#REF!</definedName>
    <definedName name="surfacepanel8acb" localSheetId="71">#REF!</definedName>
    <definedName name="surfacepanel8acb" localSheetId="67">#REF!</definedName>
    <definedName name="surfacepanel8acb" localSheetId="75">#REF!</definedName>
    <definedName name="surfacepanel8acb" localSheetId="58">#REF!</definedName>
    <definedName name="surfacepanel8acb" localSheetId="63">#REF!</definedName>
    <definedName name="surfacepanel8acb" localSheetId="54">#REF!</definedName>
    <definedName name="surfacepanel8acb" localSheetId="13">#REF!</definedName>
    <definedName name="surfacepanel8acb">#REF!</definedName>
    <definedName name="surgearrester_40" localSheetId="38">#REF!</definedName>
    <definedName name="surgearrester_40" localSheetId="37">#REF!</definedName>
    <definedName name="surgearrester_40" localSheetId="79">#REF!</definedName>
    <definedName name="surgearrester_40" localSheetId="33">#REF!</definedName>
    <definedName name="surgearrester_40" localSheetId="32">#REF!</definedName>
    <definedName name="surgearrester_40" localSheetId="28">#REF!</definedName>
    <definedName name="surgearrester_40" localSheetId="27">#REF!</definedName>
    <definedName name="surgearrester_40" localSheetId="50">#REF!</definedName>
    <definedName name="surgearrester_40" localSheetId="18">#REF!</definedName>
    <definedName name="surgearrester_40" localSheetId="17">#REF!</definedName>
    <definedName name="surgearrester_40" localSheetId="59">#REF!</definedName>
    <definedName name="surgearrester_40" localSheetId="8">#REF!</definedName>
    <definedName name="surgearrester_40" localSheetId="23">#REF!</definedName>
    <definedName name="surgearrester_40" localSheetId="22">#REF!</definedName>
    <definedName name="surgearrester_40" localSheetId="91">#REF!</definedName>
    <definedName name="surgearrester_40" localSheetId="92">#REF!</definedName>
    <definedName name="surgearrester_40" localSheetId="89">#REF!</definedName>
    <definedName name="surgearrester_40" localSheetId="46">#REF!</definedName>
    <definedName name="surgearrester_40" localSheetId="42">#REF!</definedName>
    <definedName name="surgearrester_40" localSheetId="41">#REF!</definedName>
    <definedName name="surgearrester_40" localSheetId="71">#REF!</definedName>
    <definedName name="surgearrester_40" localSheetId="67">#REF!</definedName>
    <definedName name="surgearrester_40" localSheetId="75">#REF!</definedName>
    <definedName name="surgearrester_40" localSheetId="58">#REF!</definedName>
    <definedName name="surgearrester_40" localSheetId="63">#REF!</definedName>
    <definedName name="surgearrester_40" localSheetId="54">#REF!</definedName>
    <definedName name="surgearrester_40" localSheetId="13">#REF!</definedName>
    <definedName name="surgearrester_40">#REF!</definedName>
    <definedName name="surgearrester_70" localSheetId="38">#REF!</definedName>
    <definedName name="surgearrester_70" localSheetId="37">#REF!</definedName>
    <definedName name="surgearrester_70" localSheetId="79">#REF!</definedName>
    <definedName name="surgearrester_70" localSheetId="33">#REF!</definedName>
    <definedName name="surgearrester_70" localSheetId="32">#REF!</definedName>
    <definedName name="surgearrester_70" localSheetId="28">#REF!</definedName>
    <definedName name="surgearrester_70" localSheetId="27">#REF!</definedName>
    <definedName name="surgearrester_70" localSheetId="50">#REF!</definedName>
    <definedName name="surgearrester_70" localSheetId="18">#REF!</definedName>
    <definedName name="surgearrester_70" localSheetId="17">#REF!</definedName>
    <definedName name="surgearrester_70" localSheetId="59">#REF!</definedName>
    <definedName name="surgearrester_70" localSheetId="8">#REF!</definedName>
    <definedName name="surgearrester_70" localSheetId="23">#REF!</definedName>
    <definedName name="surgearrester_70" localSheetId="22">#REF!</definedName>
    <definedName name="surgearrester_70" localSheetId="91">#REF!</definedName>
    <definedName name="surgearrester_70" localSheetId="92">#REF!</definedName>
    <definedName name="surgearrester_70" localSheetId="89">#REF!</definedName>
    <definedName name="surgearrester_70" localSheetId="46">#REF!</definedName>
    <definedName name="surgearrester_70" localSheetId="42">#REF!</definedName>
    <definedName name="surgearrester_70" localSheetId="41">#REF!</definedName>
    <definedName name="surgearrester_70" localSheetId="71">#REF!</definedName>
    <definedName name="surgearrester_70" localSheetId="67">#REF!</definedName>
    <definedName name="surgearrester_70" localSheetId="75">#REF!</definedName>
    <definedName name="surgearrester_70" localSheetId="58">#REF!</definedName>
    <definedName name="surgearrester_70" localSheetId="63">#REF!</definedName>
    <definedName name="surgearrester_70" localSheetId="54">#REF!</definedName>
    <definedName name="surgearrester_70" localSheetId="13">#REF!</definedName>
    <definedName name="surgearrester_70">#REF!</definedName>
    <definedName name="suuu" localSheetId="38">'[1]Break Down  '!#REF!</definedName>
    <definedName name="suuu" localSheetId="34">'[2]Break Down  '!#REF!</definedName>
    <definedName name="suuu" localSheetId="37">'[2]Break Down  '!#REF!</definedName>
    <definedName name="suuu" localSheetId="79">'[2]Break Down  '!#REF!</definedName>
    <definedName name="suuu" localSheetId="33">'[1]Break Down  '!#REF!</definedName>
    <definedName name="suuu" localSheetId="32">'[2]Break Down  '!#REF!</definedName>
    <definedName name="suuu" localSheetId="28">'[1]Break Down  '!#REF!</definedName>
    <definedName name="suuu" localSheetId="27">'[2]Break Down  '!#REF!</definedName>
    <definedName name="suuu" localSheetId="50">'[2]Break Down  '!#REF!</definedName>
    <definedName name="suuu" localSheetId="18">'[1]Break Down  '!#REF!</definedName>
    <definedName name="suuu" localSheetId="17">'[2]Break Down  '!#REF!</definedName>
    <definedName name="suuu" localSheetId="59">'[1]Break Down  '!#REF!</definedName>
    <definedName name="suuu" localSheetId="8">'[1]Break Down  '!#REF!</definedName>
    <definedName name="suuu" localSheetId="23">'[1]Break Down  '!#REF!</definedName>
    <definedName name="suuu" localSheetId="22">'[2]Break Down  '!#REF!</definedName>
    <definedName name="suuu" localSheetId="80">'[2]Break Down  '!#REF!</definedName>
    <definedName name="suuu" localSheetId="83">'[2]Break Down  '!#REF!</definedName>
    <definedName name="suuu" localSheetId="91">'[2]Break Down  '!#REF!</definedName>
    <definedName name="suuu" localSheetId="92">'[2]Break Down  '!#REF!</definedName>
    <definedName name="suuu" localSheetId="89">'[2]Break Down  '!#REF!</definedName>
    <definedName name="suuu" localSheetId="46">'[2]Break Down  '!#REF!</definedName>
    <definedName name="suuu" localSheetId="42">'[1]Break Down  '!#REF!</definedName>
    <definedName name="suuu" localSheetId="41">'[2]Break Down  '!#REF!</definedName>
    <definedName name="suuu" localSheetId="60">'[2]Break Down  '!#REF!</definedName>
    <definedName name="suuu" localSheetId="71">'[2]Break Down  '!#REF!</definedName>
    <definedName name="suuu" localSheetId="67">'[2]Break Down  '!#REF!</definedName>
    <definedName name="suuu" localSheetId="75">'[2]Break Down  '!#REF!</definedName>
    <definedName name="suuu" localSheetId="58">'[2]Break Down  '!#REF!</definedName>
    <definedName name="suuu" localSheetId="63">'[2]Break Down  '!#REF!</definedName>
    <definedName name="suuu" localSheetId="54">'[2]Break Down  '!#REF!</definedName>
    <definedName name="suuu" localSheetId="13">'[2]Break Down  '!#REF!</definedName>
    <definedName name="suuu">'[2]Break Down  '!#REF!</definedName>
    <definedName name="Switch" localSheetId="38">'[1]Break Down  '!#REF!</definedName>
    <definedName name="Switch" localSheetId="34">'[2]Break Down  '!#REF!</definedName>
    <definedName name="Switch" localSheetId="37">'[2]Break Down  '!#REF!</definedName>
    <definedName name="Switch" localSheetId="79">'[2]Break Down  '!#REF!</definedName>
    <definedName name="Switch" localSheetId="33">'[1]Break Down  '!#REF!</definedName>
    <definedName name="Switch" localSheetId="29">'[2]Break Down  '!#REF!</definedName>
    <definedName name="Switch" localSheetId="32">'[2]Break Down  '!#REF!</definedName>
    <definedName name="Switch" localSheetId="28">'[1]Break Down  '!#REF!</definedName>
    <definedName name="Switch" localSheetId="24">'[2]Break Down  '!#REF!</definedName>
    <definedName name="Switch" localSheetId="27">'[2]Break Down  '!#REF!</definedName>
    <definedName name="Switch" localSheetId="50">'[2]Break Down  '!#REF!</definedName>
    <definedName name="Switch" localSheetId="18">'[1]Break Down  '!#REF!</definedName>
    <definedName name="Switch" localSheetId="17">'[2]Break Down  '!#REF!</definedName>
    <definedName name="Switch" localSheetId="59">'[1]Break Down  '!#REF!</definedName>
    <definedName name="Switch" localSheetId="8">'[1]Break Down  '!#REF!</definedName>
    <definedName name="Switch" localSheetId="23">'[1]Break Down  '!#REF!</definedName>
    <definedName name="Switch" localSheetId="19">'[2]Break Down  '!#REF!</definedName>
    <definedName name="Switch" localSheetId="22">'[2]Break Down  '!#REF!</definedName>
    <definedName name="Switch" localSheetId="80">'[2]Break Down  '!#REF!</definedName>
    <definedName name="Switch" localSheetId="84">'[2]Break Down  '!#REF!</definedName>
    <definedName name="Switch" localSheetId="83">'[2]Break Down  '!#REF!</definedName>
    <definedName name="Switch" localSheetId="91">'[2]Break Down  '!#REF!</definedName>
    <definedName name="Switch" localSheetId="92">'[2]Break Down  '!#REF!</definedName>
    <definedName name="Switch" localSheetId="89">'[2]Break Down  '!#REF!</definedName>
    <definedName name="Switch" localSheetId="46">'[2]Break Down  '!#REF!</definedName>
    <definedName name="Switch" localSheetId="42">'[1]Break Down  '!#REF!</definedName>
    <definedName name="Switch" localSheetId="41">'[2]Break Down  '!#REF!</definedName>
    <definedName name="Switch" localSheetId="60">'[2]Break Down  '!#REF!</definedName>
    <definedName name="Switch" localSheetId="71">'[2]Break Down  '!#REF!</definedName>
    <definedName name="Switch" localSheetId="67">'[2]Break Down  '!#REF!</definedName>
    <definedName name="Switch" localSheetId="75">'[2]Break Down  '!#REF!</definedName>
    <definedName name="Switch" localSheetId="58">'[2]Break Down  '!#REF!</definedName>
    <definedName name="Switch" localSheetId="82">'[2]Break Down  '!#REF!</definedName>
    <definedName name="Switch" localSheetId="63">'[2]Break Down  '!#REF!</definedName>
    <definedName name="Switch" localSheetId="54">'[2]Break Down  '!#REF!</definedName>
    <definedName name="Switch" localSheetId="13">'[2]Break Down  '!#REF!</definedName>
    <definedName name="Switch">'[2]Break Down  '!#REF!</definedName>
    <definedName name="tcs058136il" localSheetId="38">#REF!</definedName>
    <definedName name="tcs058136il" localSheetId="37">#REF!</definedName>
    <definedName name="tcs058136il" localSheetId="79">#REF!</definedName>
    <definedName name="tcs058136il" localSheetId="33">#REF!</definedName>
    <definedName name="tcs058136il" localSheetId="32">#REF!</definedName>
    <definedName name="tcs058136il" localSheetId="28">#REF!</definedName>
    <definedName name="tcs058136il" localSheetId="27">#REF!</definedName>
    <definedName name="tcs058136il" localSheetId="50">#REF!</definedName>
    <definedName name="tcs058136il" localSheetId="18">#REF!</definedName>
    <definedName name="tcs058136il" localSheetId="17">#REF!</definedName>
    <definedName name="tcs058136il" localSheetId="59">#REF!</definedName>
    <definedName name="tcs058136il" localSheetId="8">#REF!</definedName>
    <definedName name="tcs058136il" localSheetId="23">#REF!</definedName>
    <definedName name="tcs058136il" localSheetId="22">#REF!</definedName>
    <definedName name="tcs058136il" localSheetId="91">#REF!</definedName>
    <definedName name="tcs058136il" localSheetId="92">#REF!</definedName>
    <definedName name="tcs058136il" localSheetId="89">#REF!</definedName>
    <definedName name="tcs058136il" localSheetId="46">#REF!</definedName>
    <definedName name="tcs058136il" localSheetId="42">#REF!</definedName>
    <definedName name="tcs058136il" localSheetId="41">#REF!</definedName>
    <definedName name="tcs058136il" localSheetId="71">#REF!</definedName>
    <definedName name="tcs058136il" localSheetId="67">#REF!</definedName>
    <definedName name="tcs058136il" localSheetId="75">#REF!</definedName>
    <definedName name="tcs058136il" localSheetId="58">#REF!</definedName>
    <definedName name="tcs058136il" localSheetId="63">#REF!</definedName>
    <definedName name="tcs058136il" localSheetId="54">#REF!</definedName>
    <definedName name="tcs058136il" localSheetId="13">#REF!</definedName>
    <definedName name="tcs058136il">#REF!</definedName>
    <definedName name="tcs058136io" localSheetId="38">#REF!</definedName>
    <definedName name="tcs058136io" localSheetId="37">#REF!</definedName>
    <definedName name="tcs058136io" localSheetId="79">#REF!</definedName>
    <definedName name="tcs058136io" localSheetId="33">#REF!</definedName>
    <definedName name="tcs058136io" localSheetId="32">#REF!</definedName>
    <definedName name="tcs058136io" localSheetId="28">#REF!</definedName>
    <definedName name="tcs058136io" localSheetId="27">#REF!</definedName>
    <definedName name="tcs058136io" localSheetId="50">#REF!</definedName>
    <definedName name="tcs058136io" localSheetId="18">#REF!</definedName>
    <definedName name="tcs058136io" localSheetId="17">#REF!</definedName>
    <definedName name="tcs058136io" localSheetId="59">#REF!</definedName>
    <definedName name="tcs058136io" localSheetId="8">#REF!</definedName>
    <definedName name="tcs058136io" localSheetId="23">#REF!</definedName>
    <definedName name="tcs058136io" localSheetId="22">#REF!</definedName>
    <definedName name="tcs058136io" localSheetId="91">#REF!</definedName>
    <definedName name="tcs058136io" localSheetId="92">#REF!</definedName>
    <definedName name="tcs058136io" localSheetId="89">#REF!</definedName>
    <definedName name="tcs058136io" localSheetId="46">#REF!</definedName>
    <definedName name="tcs058136io" localSheetId="42">#REF!</definedName>
    <definedName name="tcs058136io" localSheetId="41">#REF!</definedName>
    <definedName name="tcs058136io" localSheetId="71">#REF!</definedName>
    <definedName name="tcs058136io" localSheetId="67">#REF!</definedName>
    <definedName name="tcs058136io" localSheetId="75">#REF!</definedName>
    <definedName name="tcs058136io" localSheetId="58">#REF!</definedName>
    <definedName name="tcs058136io" localSheetId="63">#REF!</definedName>
    <definedName name="tcs058136io" localSheetId="54">#REF!</definedName>
    <definedName name="tcs058136io" localSheetId="13">#REF!</definedName>
    <definedName name="tcs058136io">#REF!</definedName>
    <definedName name="tcs058136ip" localSheetId="38">#REF!</definedName>
    <definedName name="tcs058136ip" localSheetId="37">#REF!</definedName>
    <definedName name="tcs058136ip" localSheetId="79">#REF!</definedName>
    <definedName name="tcs058136ip" localSheetId="33">#REF!</definedName>
    <definedName name="tcs058136ip" localSheetId="32">#REF!</definedName>
    <definedName name="tcs058136ip" localSheetId="28">#REF!</definedName>
    <definedName name="tcs058136ip" localSheetId="27">#REF!</definedName>
    <definedName name="tcs058136ip" localSheetId="50">#REF!</definedName>
    <definedName name="tcs058136ip" localSheetId="18">#REF!</definedName>
    <definedName name="tcs058136ip" localSheetId="17">#REF!</definedName>
    <definedName name="tcs058136ip" localSheetId="59">#REF!</definedName>
    <definedName name="tcs058136ip" localSheetId="8">#REF!</definedName>
    <definedName name="tcs058136ip" localSheetId="23">#REF!</definedName>
    <definedName name="tcs058136ip" localSheetId="22">#REF!</definedName>
    <definedName name="tcs058136ip" localSheetId="91">#REF!</definedName>
    <definedName name="tcs058136ip" localSheetId="92">#REF!</definedName>
    <definedName name="tcs058136ip" localSheetId="89">#REF!</definedName>
    <definedName name="tcs058136ip" localSheetId="46">#REF!</definedName>
    <definedName name="tcs058136ip" localSheetId="42">#REF!</definedName>
    <definedName name="tcs058136ip" localSheetId="41">#REF!</definedName>
    <definedName name="tcs058136ip" localSheetId="71">#REF!</definedName>
    <definedName name="tcs058136ip" localSheetId="67">#REF!</definedName>
    <definedName name="tcs058136ip" localSheetId="75">#REF!</definedName>
    <definedName name="tcs058136ip" localSheetId="58">#REF!</definedName>
    <definedName name="tcs058136ip" localSheetId="63">#REF!</definedName>
    <definedName name="tcs058136ip" localSheetId="54">#REF!</definedName>
    <definedName name="tcs058136ip" localSheetId="13">#REF!</definedName>
    <definedName name="tcs058136ip">#REF!</definedName>
    <definedName name="tcs058236dl" localSheetId="38">#REF!</definedName>
    <definedName name="tcs058236dl" localSheetId="37">#REF!</definedName>
    <definedName name="tcs058236dl" localSheetId="79">#REF!</definedName>
    <definedName name="tcs058236dl" localSheetId="33">#REF!</definedName>
    <definedName name="tcs058236dl" localSheetId="32">#REF!</definedName>
    <definedName name="tcs058236dl" localSheetId="28">#REF!</definedName>
    <definedName name="tcs058236dl" localSheetId="27">#REF!</definedName>
    <definedName name="tcs058236dl" localSheetId="50">#REF!</definedName>
    <definedName name="tcs058236dl" localSheetId="18">#REF!</definedName>
    <definedName name="tcs058236dl" localSheetId="17">#REF!</definedName>
    <definedName name="tcs058236dl" localSheetId="59">#REF!</definedName>
    <definedName name="tcs058236dl" localSheetId="8">#REF!</definedName>
    <definedName name="tcs058236dl" localSheetId="23">#REF!</definedName>
    <definedName name="tcs058236dl" localSheetId="22">#REF!</definedName>
    <definedName name="tcs058236dl" localSheetId="91">#REF!</definedName>
    <definedName name="tcs058236dl" localSheetId="92">#REF!</definedName>
    <definedName name="tcs058236dl" localSheetId="89">#REF!</definedName>
    <definedName name="tcs058236dl" localSheetId="46">#REF!</definedName>
    <definedName name="tcs058236dl" localSheetId="42">#REF!</definedName>
    <definedName name="tcs058236dl" localSheetId="41">#REF!</definedName>
    <definedName name="tcs058236dl" localSheetId="71">#REF!</definedName>
    <definedName name="tcs058236dl" localSheetId="67">#REF!</definedName>
    <definedName name="tcs058236dl" localSheetId="75">#REF!</definedName>
    <definedName name="tcs058236dl" localSheetId="58">#REF!</definedName>
    <definedName name="tcs058236dl" localSheetId="63">#REF!</definedName>
    <definedName name="tcs058236dl" localSheetId="54">#REF!</definedName>
    <definedName name="tcs058236dl" localSheetId="13">#REF!</definedName>
    <definedName name="tcs058236dl">#REF!</definedName>
    <definedName name="tcs058236do" localSheetId="38">#REF!</definedName>
    <definedName name="tcs058236do" localSheetId="37">#REF!</definedName>
    <definedName name="tcs058236do" localSheetId="79">#REF!</definedName>
    <definedName name="tcs058236do" localSheetId="33">#REF!</definedName>
    <definedName name="tcs058236do" localSheetId="32">#REF!</definedName>
    <definedName name="tcs058236do" localSheetId="28">#REF!</definedName>
    <definedName name="tcs058236do" localSheetId="27">#REF!</definedName>
    <definedName name="tcs058236do" localSheetId="50">#REF!</definedName>
    <definedName name="tcs058236do" localSheetId="18">#REF!</definedName>
    <definedName name="tcs058236do" localSheetId="17">#REF!</definedName>
    <definedName name="tcs058236do" localSheetId="59">#REF!</definedName>
    <definedName name="tcs058236do" localSheetId="8">#REF!</definedName>
    <definedName name="tcs058236do" localSheetId="23">#REF!</definedName>
    <definedName name="tcs058236do" localSheetId="22">#REF!</definedName>
    <definedName name="tcs058236do" localSheetId="91">#REF!</definedName>
    <definedName name="tcs058236do" localSheetId="92">#REF!</definedName>
    <definedName name="tcs058236do" localSheetId="89">#REF!</definedName>
    <definedName name="tcs058236do" localSheetId="46">#REF!</definedName>
    <definedName name="tcs058236do" localSheetId="42">#REF!</definedName>
    <definedName name="tcs058236do" localSheetId="41">#REF!</definedName>
    <definedName name="tcs058236do" localSheetId="71">#REF!</definedName>
    <definedName name="tcs058236do" localSheetId="67">#REF!</definedName>
    <definedName name="tcs058236do" localSheetId="75">#REF!</definedName>
    <definedName name="tcs058236do" localSheetId="58">#REF!</definedName>
    <definedName name="tcs058236do" localSheetId="63">#REF!</definedName>
    <definedName name="tcs058236do" localSheetId="54">#REF!</definedName>
    <definedName name="tcs058236do" localSheetId="13">#REF!</definedName>
    <definedName name="tcs058236do">#REF!</definedName>
    <definedName name="tcs058236dp" localSheetId="38">#REF!</definedName>
    <definedName name="tcs058236dp" localSheetId="37">#REF!</definedName>
    <definedName name="tcs058236dp" localSheetId="79">#REF!</definedName>
    <definedName name="tcs058236dp" localSheetId="33">#REF!</definedName>
    <definedName name="tcs058236dp" localSheetId="32">#REF!</definedName>
    <definedName name="tcs058236dp" localSheetId="28">#REF!</definedName>
    <definedName name="tcs058236dp" localSheetId="27">#REF!</definedName>
    <definedName name="tcs058236dp" localSheetId="50">#REF!</definedName>
    <definedName name="tcs058236dp" localSheetId="18">#REF!</definedName>
    <definedName name="tcs058236dp" localSheetId="17">#REF!</definedName>
    <definedName name="tcs058236dp" localSheetId="59">#REF!</definedName>
    <definedName name="tcs058236dp" localSheetId="8">#REF!</definedName>
    <definedName name="tcs058236dp" localSheetId="23">#REF!</definedName>
    <definedName name="tcs058236dp" localSheetId="22">#REF!</definedName>
    <definedName name="tcs058236dp" localSheetId="91">#REF!</definedName>
    <definedName name="tcs058236dp" localSheetId="92">#REF!</definedName>
    <definedName name="tcs058236dp" localSheetId="89">#REF!</definedName>
    <definedName name="tcs058236dp" localSheetId="46">#REF!</definedName>
    <definedName name="tcs058236dp" localSheetId="42">#REF!</definedName>
    <definedName name="tcs058236dp" localSheetId="41">#REF!</definedName>
    <definedName name="tcs058236dp" localSheetId="71">#REF!</definedName>
    <definedName name="tcs058236dp" localSheetId="67">#REF!</definedName>
    <definedName name="tcs058236dp" localSheetId="75">#REF!</definedName>
    <definedName name="tcs058236dp" localSheetId="58">#REF!</definedName>
    <definedName name="tcs058236dp" localSheetId="63">#REF!</definedName>
    <definedName name="tcs058236dp" localSheetId="54">#REF!</definedName>
    <definedName name="tcs058236dp" localSheetId="13">#REF!</definedName>
    <definedName name="tcs058236dp">#REF!</definedName>
    <definedName name="TECHN">#N/A</definedName>
    <definedName name="tel" localSheetId="38">#REF!</definedName>
    <definedName name="tel" localSheetId="37">#REF!</definedName>
    <definedName name="tel" localSheetId="79">#REF!</definedName>
    <definedName name="tel" localSheetId="33">#REF!</definedName>
    <definedName name="tel" localSheetId="32">#REF!</definedName>
    <definedName name="tel" localSheetId="28">#REF!</definedName>
    <definedName name="tel" localSheetId="27">#REF!</definedName>
    <definedName name="tel" localSheetId="50">#REF!</definedName>
    <definedName name="tel" localSheetId="18">#REF!</definedName>
    <definedName name="tel" localSheetId="17">#REF!</definedName>
    <definedName name="tel" localSheetId="59">#REF!</definedName>
    <definedName name="tel" localSheetId="8">#REF!</definedName>
    <definedName name="tel" localSheetId="23">#REF!</definedName>
    <definedName name="tel" localSheetId="22">#REF!</definedName>
    <definedName name="tel" localSheetId="91">#REF!</definedName>
    <definedName name="tel" localSheetId="92">#REF!</definedName>
    <definedName name="tel" localSheetId="89">#REF!</definedName>
    <definedName name="tel" localSheetId="46">#REF!</definedName>
    <definedName name="tel" localSheetId="42">#REF!</definedName>
    <definedName name="tel" localSheetId="41">#REF!</definedName>
    <definedName name="tel" localSheetId="71">#REF!</definedName>
    <definedName name="tel" localSheetId="67">#REF!</definedName>
    <definedName name="tel" localSheetId="75">#REF!</definedName>
    <definedName name="tel" localSheetId="58">#REF!</definedName>
    <definedName name="tel" localSheetId="63">#REF!</definedName>
    <definedName name="tel" localSheetId="54">#REF!</definedName>
    <definedName name="tel" localSheetId="13">#REF!</definedName>
    <definedName name="tel">#REF!</definedName>
    <definedName name="Telephone_outlets" localSheetId="38">'[1]Break Down  '!#REF!</definedName>
    <definedName name="Telephone_outlets" localSheetId="34">'[2]Break Down  '!#REF!</definedName>
    <definedName name="Telephone_outlets" localSheetId="37">'[2]Break Down  '!#REF!</definedName>
    <definedName name="Telephone_outlets" localSheetId="79">'[2]Break Down  '!#REF!</definedName>
    <definedName name="Telephone_outlets" localSheetId="33">'[1]Break Down  '!#REF!</definedName>
    <definedName name="Telephone_outlets" localSheetId="29">'[2]Break Down  '!#REF!</definedName>
    <definedName name="Telephone_outlets" localSheetId="32">'[2]Break Down  '!#REF!</definedName>
    <definedName name="Telephone_outlets" localSheetId="28">'[1]Break Down  '!#REF!</definedName>
    <definedName name="Telephone_outlets" localSheetId="24">'[2]Break Down  '!#REF!</definedName>
    <definedName name="Telephone_outlets" localSheetId="27">'[2]Break Down  '!#REF!</definedName>
    <definedName name="Telephone_outlets" localSheetId="50">'[2]Break Down  '!#REF!</definedName>
    <definedName name="Telephone_outlets" localSheetId="18">'[1]Break Down  '!#REF!</definedName>
    <definedName name="Telephone_outlets" localSheetId="17">'[2]Break Down  '!#REF!</definedName>
    <definedName name="Telephone_outlets" localSheetId="59">'[1]Break Down  '!#REF!</definedName>
    <definedName name="Telephone_outlets" localSheetId="8">'[1]Break Down  '!#REF!</definedName>
    <definedName name="Telephone_outlets" localSheetId="23">'[1]Break Down  '!#REF!</definedName>
    <definedName name="Telephone_outlets" localSheetId="19">'[2]Break Down  '!#REF!</definedName>
    <definedName name="Telephone_outlets" localSheetId="22">'[2]Break Down  '!#REF!</definedName>
    <definedName name="Telephone_outlets" localSheetId="80">'[2]Break Down  '!#REF!</definedName>
    <definedName name="Telephone_outlets" localSheetId="84">'[2]Break Down  '!#REF!</definedName>
    <definedName name="Telephone_outlets" localSheetId="83">'[2]Break Down  '!#REF!</definedName>
    <definedName name="Telephone_outlets" localSheetId="91">'[2]Break Down  '!#REF!</definedName>
    <definedName name="Telephone_outlets" localSheetId="92">'[2]Break Down  '!#REF!</definedName>
    <definedName name="Telephone_outlets" localSheetId="89">'[2]Break Down  '!#REF!</definedName>
    <definedName name="Telephone_outlets" localSheetId="46">'[2]Break Down  '!#REF!</definedName>
    <definedName name="Telephone_outlets" localSheetId="42">'[1]Break Down  '!#REF!</definedName>
    <definedName name="Telephone_outlets" localSheetId="41">'[2]Break Down  '!#REF!</definedName>
    <definedName name="Telephone_outlets" localSheetId="60">'[2]Break Down  '!#REF!</definedName>
    <definedName name="Telephone_outlets" localSheetId="71">'[2]Break Down  '!#REF!</definedName>
    <definedName name="Telephone_outlets" localSheetId="67">'[2]Break Down  '!#REF!</definedName>
    <definedName name="Telephone_outlets" localSheetId="75">'[2]Break Down  '!#REF!</definedName>
    <definedName name="Telephone_outlets" localSheetId="58">'[2]Break Down  '!#REF!</definedName>
    <definedName name="Telephone_outlets" localSheetId="82">'[2]Break Down  '!#REF!</definedName>
    <definedName name="Telephone_outlets" localSheetId="63">'[2]Break Down  '!#REF!</definedName>
    <definedName name="Telephone_outlets" localSheetId="54">'[2]Break Down  '!#REF!</definedName>
    <definedName name="Telephone_outlets" localSheetId="13">'[2]Break Down  '!#REF!</definedName>
    <definedName name="Telephone_outlets">'[2]Break Down  '!#REF!</definedName>
    <definedName name="telephonepoint" localSheetId="38">#REF!</definedName>
    <definedName name="telephonepoint" localSheetId="37">#REF!</definedName>
    <definedName name="telephonepoint" localSheetId="79">#REF!</definedName>
    <definedName name="telephonepoint" localSheetId="33">#REF!</definedName>
    <definedName name="telephonepoint" localSheetId="32">#REF!</definedName>
    <definedName name="telephonepoint" localSheetId="28">#REF!</definedName>
    <definedName name="telephonepoint" localSheetId="27">#REF!</definedName>
    <definedName name="telephonepoint" localSheetId="50">#REF!</definedName>
    <definedName name="telephonepoint" localSheetId="18">#REF!</definedName>
    <definedName name="telephonepoint" localSheetId="17">#REF!</definedName>
    <definedName name="telephonepoint" localSheetId="59">#REF!</definedName>
    <definedName name="telephonepoint" localSheetId="8">#REF!</definedName>
    <definedName name="telephonepoint" localSheetId="23">#REF!</definedName>
    <definedName name="telephonepoint" localSheetId="22">#REF!</definedName>
    <definedName name="telephonepoint" localSheetId="91">#REF!</definedName>
    <definedName name="telephonepoint" localSheetId="92">#REF!</definedName>
    <definedName name="telephonepoint" localSheetId="89">#REF!</definedName>
    <definedName name="telephonepoint" localSheetId="46">#REF!</definedName>
    <definedName name="telephonepoint" localSheetId="42">#REF!</definedName>
    <definedName name="telephonepoint" localSheetId="41">#REF!</definedName>
    <definedName name="telephonepoint" localSheetId="71">#REF!</definedName>
    <definedName name="telephonepoint" localSheetId="67">#REF!</definedName>
    <definedName name="telephonepoint" localSheetId="75">#REF!</definedName>
    <definedName name="telephonepoint" localSheetId="58">#REF!</definedName>
    <definedName name="telephonepoint" localSheetId="63">#REF!</definedName>
    <definedName name="telephonepoint" localSheetId="54">#REF!</definedName>
    <definedName name="telephonepoint" localSheetId="13">#REF!</definedName>
    <definedName name="telephonepoint">#REF!</definedName>
    <definedName name="Terrazzo_tread_34x3cm" localSheetId="38">'[1]Break Down  '!#REF!</definedName>
    <definedName name="Terrazzo_tread_34x3cm" localSheetId="34">'[2]Break Down  '!#REF!</definedName>
    <definedName name="Terrazzo_tread_34x3cm" localSheetId="37">'[2]Break Down  '!#REF!</definedName>
    <definedName name="Terrazzo_tread_34x3cm" localSheetId="79">'[2]Break Down  '!#REF!</definedName>
    <definedName name="Terrazzo_tread_34x3cm" localSheetId="33">'[1]Break Down  '!#REF!</definedName>
    <definedName name="Terrazzo_tread_34x3cm" localSheetId="29">'[2]Break Down  '!#REF!</definedName>
    <definedName name="Terrazzo_tread_34x3cm" localSheetId="32">'[2]Break Down  '!#REF!</definedName>
    <definedName name="Terrazzo_tread_34x3cm" localSheetId="28">'[1]Break Down  '!#REF!</definedName>
    <definedName name="Terrazzo_tread_34x3cm" localSheetId="24">'[2]Break Down  '!#REF!</definedName>
    <definedName name="Terrazzo_tread_34x3cm" localSheetId="27">'[2]Break Down  '!#REF!</definedName>
    <definedName name="Terrazzo_tread_34x3cm" localSheetId="50">'[2]Break Down  '!#REF!</definedName>
    <definedName name="Terrazzo_tread_34x3cm" localSheetId="18">'[1]Break Down  '!#REF!</definedName>
    <definedName name="Terrazzo_tread_34x3cm" localSheetId="17">'[2]Break Down  '!#REF!</definedName>
    <definedName name="Terrazzo_tread_34x3cm" localSheetId="59">'[1]Break Down  '!#REF!</definedName>
    <definedName name="Terrazzo_tread_34x3cm" localSheetId="8">'[1]Break Down  '!#REF!</definedName>
    <definedName name="Terrazzo_tread_34x3cm" localSheetId="23">'[1]Break Down  '!#REF!</definedName>
    <definedName name="Terrazzo_tread_34x3cm" localSheetId="19">'[2]Break Down  '!#REF!</definedName>
    <definedName name="Terrazzo_tread_34x3cm" localSheetId="22">'[2]Break Down  '!#REF!</definedName>
    <definedName name="Terrazzo_tread_34x3cm" localSheetId="80">'[2]Break Down  '!#REF!</definedName>
    <definedName name="Terrazzo_tread_34x3cm" localSheetId="84">'[2]Break Down  '!#REF!</definedName>
    <definedName name="Terrazzo_tread_34x3cm" localSheetId="83">'[2]Break Down  '!#REF!</definedName>
    <definedName name="Terrazzo_tread_34x3cm" localSheetId="91">'[2]Break Down  '!#REF!</definedName>
    <definedName name="Terrazzo_tread_34x3cm" localSheetId="92">'[2]Break Down  '!#REF!</definedName>
    <definedName name="Terrazzo_tread_34x3cm" localSheetId="89">'[2]Break Down  '!#REF!</definedName>
    <definedName name="Terrazzo_tread_34x3cm" localSheetId="46">'[2]Break Down  '!#REF!</definedName>
    <definedName name="Terrazzo_tread_34x3cm" localSheetId="42">'[1]Break Down  '!#REF!</definedName>
    <definedName name="Terrazzo_tread_34x3cm" localSheetId="41">'[2]Break Down  '!#REF!</definedName>
    <definedName name="Terrazzo_tread_34x3cm" localSheetId="60">'[2]Break Down  '!#REF!</definedName>
    <definedName name="Terrazzo_tread_34x3cm" localSheetId="71">'[2]Break Down  '!#REF!</definedName>
    <definedName name="Terrazzo_tread_34x3cm" localSheetId="67">'[2]Break Down  '!#REF!</definedName>
    <definedName name="Terrazzo_tread_34x3cm" localSheetId="75">'[2]Break Down  '!#REF!</definedName>
    <definedName name="Terrazzo_tread_34x3cm" localSheetId="58">'[2]Break Down  '!#REF!</definedName>
    <definedName name="Terrazzo_tread_34x3cm" localSheetId="82">'[2]Break Down  '!#REF!</definedName>
    <definedName name="Terrazzo_tread_34x3cm" localSheetId="63">'[2]Break Down  '!#REF!</definedName>
    <definedName name="Terrazzo_tread_34x3cm" localSheetId="54">'[2]Break Down  '!#REF!</definedName>
    <definedName name="Terrazzo_tread_34x3cm" localSheetId="13">'[2]Break Down  '!#REF!</definedName>
    <definedName name="Terrazzo_tread_34x3cm">'[2]Break Down  '!#REF!</definedName>
    <definedName name="testclamp25x3" localSheetId="38">#REF!</definedName>
    <definedName name="testclamp25x3" localSheetId="37">#REF!</definedName>
    <definedName name="testclamp25x3" localSheetId="79">#REF!</definedName>
    <definedName name="testclamp25x3" localSheetId="33">#REF!</definedName>
    <definedName name="testclamp25x3" localSheetId="32">#REF!</definedName>
    <definedName name="testclamp25x3" localSheetId="28">#REF!</definedName>
    <definedName name="testclamp25x3" localSheetId="27">#REF!</definedName>
    <definedName name="testclamp25x3" localSheetId="50">#REF!</definedName>
    <definedName name="testclamp25x3" localSheetId="18">#REF!</definedName>
    <definedName name="testclamp25x3" localSheetId="17">#REF!</definedName>
    <definedName name="testclamp25x3" localSheetId="59">#REF!</definedName>
    <definedName name="testclamp25x3" localSheetId="8">#REF!</definedName>
    <definedName name="testclamp25x3" localSheetId="23">#REF!</definedName>
    <definedName name="testclamp25x3" localSheetId="22">#REF!</definedName>
    <definedName name="testclamp25x3" localSheetId="91">#REF!</definedName>
    <definedName name="testclamp25x3" localSheetId="92">#REF!</definedName>
    <definedName name="testclamp25x3" localSheetId="89">#REF!</definedName>
    <definedName name="testclamp25x3" localSheetId="46">#REF!</definedName>
    <definedName name="testclamp25x3" localSheetId="42">#REF!</definedName>
    <definedName name="testclamp25x3" localSheetId="41">#REF!</definedName>
    <definedName name="testclamp25x3" localSheetId="71">#REF!</definedName>
    <definedName name="testclamp25x3" localSheetId="67">#REF!</definedName>
    <definedName name="testclamp25x3" localSheetId="75">#REF!</definedName>
    <definedName name="testclamp25x3" localSheetId="58">#REF!</definedName>
    <definedName name="testclamp25x3" localSheetId="63">#REF!</definedName>
    <definedName name="testclamp25x3" localSheetId="54">#REF!</definedName>
    <definedName name="testclamp25x3" localSheetId="13">#REF!</definedName>
    <definedName name="testclamp25x3">#REF!</definedName>
    <definedName name="testclamp5070" localSheetId="38">#REF!</definedName>
    <definedName name="testclamp5070" localSheetId="37">#REF!</definedName>
    <definedName name="testclamp5070" localSheetId="79">#REF!</definedName>
    <definedName name="testclamp5070" localSheetId="33">#REF!</definedName>
    <definedName name="testclamp5070" localSheetId="32">#REF!</definedName>
    <definedName name="testclamp5070" localSheetId="28">#REF!</definedName>
    <definedName name="testclamp5070" localSheetId="27">#REF!</definedName>
    <definedName name="testclamp5070" localSheetId="50">#REF!</definedName>
    <definedName name="testclamp5070" localSheetId="18">#REF!</definedName>
    <definedName name="testclamp5070" localSheetId="17">#REF!</definedName>
    <definedName name="testclamp5070" localSheetId="59">#REF!</definedName>
    <definedName name="testclamp5070" localSheetId="8">#REF!</definedName>
    <definedName name="testclamp5070" localSheetId="23">#REF!</definedName>
    <definedName name="testclamp5070" localSheetId="22">#REF!</definedName>
    <definedName name="testclamp5070" localSheetId="91">#REF!</definedName>
    <definedName name="testclamp5070" localSheetId="92">#REF!</definedName>
    <definedName name="testclamp5070" localSheetId="89">#REF!</definedName>
    <definedName name="testclamp5070" localSheetId="46">#REF!</definedName>
    <definedName name="testclamp5070" localSheetId="42">#REF!</definedName>
    <definedName name="testclamp5070" localSheetId="41">#REF!</definedName>
    <definedName name="testclamp5070" localSheetId="71">#REF!</definedName>
    <definedName name="testclamp5070" localSheetId="67">#REF!</definedName>
    <definedName name="testclamp5070" localSheetId="75">#REF!</definedName>
    <definedName name="testclamp5070" localSheetId="58">#REF!</definedName>
    <definedName name="testclamp5070" localSheetId="63">#REF!</definedName>
    <definedName name="testclamp5070" localSheetId="54">#REF!</definedName>
    <definedName name="testclamp5070" localSheetId="13">#REF!</definedName>
    <definedName name="testclamp5070">#REF!</definedName>
    <definedName name="timerswitch" localSheetId="38">#REF!</definedName>
    <definedName name="timerswitch" localSheetId="37">#REF!</definedName>
    <definedName name="timerswitch" localSheetId="79">#REF!</definedName>
    <definedName name="timerswitch" localSheetId="33">#REF!</definedName>
    <definedName name="timerswitch" localSheetId="32">#REF!</definedName>
    <definedName name="timerswitch" localSheetId="28">#REF!</definedName>
    <definedName name="timerswitch" localSheetId="27">#REF!</definedName>
    <definedName name="timerswitch" localSheetId="50">#REF!</definedName>
    <definedName name="timerswitch" localSheetId="18">#REF!</definedName>
    <definedName name="timerswitch" localSheetId="17">#REF!</definedName>
    <definedName name="timerswitch" localSheetId="59">#REF!</definedName>
    <definedName name="timerswitch" localSheetId="8">#REF!</definedName>
    <definedName name="timerswitch" localSheetId="23">#REF!</definedName>
    <definedName name="timerswitch" localSheetId="22">#REF!</definedName>
    <definedName name="timerswitch" localSheetId="91">#REF!</definedName>
    <definedName name="timerswitch" localSheetId="92">#REF!</definedName>
    <definedName name="timerswitch" localSheetId="89">#REF!</definedName>
    <definedName name="timerswitch" localSheetId="46">#REF!</definedName>
    <definedName name="timerswitch" localSheetId="42">#REF!</definedName>
    <definedName name="timerswitch" localSheetId="41">#REF!</definedName>
    <definedName name="timerswitch" localSheetId="71">#REF!</definedName>
    <definedName name="timerswitch" localSheetId="67">#REF!</definedName>
    <definedName name="timerswitch" localSheetId="75">#REF!</definedName>
    <definedName name="timerswitch" localSheetId="58">#REF!</definedName>
    <definedName name="timerswitch" localSheetId="63">#REF!</definedName>
    <definedName name="timerswitch" localSheetId="54">#REF!</definedName>
    <definedName name="timerswitch" localSheetId="13">#REF!</definedName>
    <definedName name="timerswitch">#REF!</definedName>
    <definedName name="tms136gdl140" localSheetId="38">#REF!</definedName>
    <definedName name="tms136gdl140" localSheetId="37">#REF!</definedName>
    <definedName name="tms136gdl140" localSheetId="79">#REF!</definedName>
    <definedName name="tms136gdl140" localSheetId="33">#REF!</definedName>
    <definedName name="tms136gdl140" localSheetId="32">#REF!</definedName>
    <definedName name="tms136gdl140" localSheetId="28">#REF!</definedName>
    <definedName name="tms136gdl140" localSheetId="27">#REF!</definedName>
    <definedName name="tms136gdl140" localSheetId="50">#REF!</definedName>
    <definedName name="tms136gdl140" localSheetId="18">#REF!</definedName>
    <definedName name="tms136gdl140" localSheetId="17">#REF!</definedName>
    <definedName name="tms136gdl140" localSheetId="59">#REF!</definedName>
    <definedName name="tms136gdl140" localSheetId="8">#REF!</definedName>
    <definedName name="tms136gdl140" localSheetId="23">#REF!</definedName>
    <definedName name="tms136gdl140" localSheetId="22">#REF!</definedName>
    <definedName name="tms136gdl140" localSheetId="91">#REF!</definedName>
    <definedName name="tms136gdl140" localSheetId="92">#REF!</definedName>
    <definedName name="tms136gdl140" localSheetId="89">#REF!</definedName>
    <definedName name="tms136gdl140" localSheetId="46">#REF!</definedName>
    <definedName name="tms136gdl140" localSheetId="42">#REF!</definedName>
    <definedName name="tms136gdl140" localSheetId="41">#REF!</definedName>
    <definedName name="tms136gdl140" localSheetId="71">#REF!</definedName>
    <definedName name="tms136gdl140" localSheetId="67">#REF!</definedName>
    <definedName name="tms136gdl140" localSheetId="75">#REF!</definedName>
    <definedName name="tms136gdl140" localSheetId="58">#REF!</definedName>
    <definedName name="tms136gdl140" localSheetId="63">#REF!</definedName>
    <definedName name="tms136gdl140" localSheetId="54">#REF!</definedName>
    <definedName name="tms136gdl140" localSheetId="13">#REF!</definedName>
    <definedName name="tms136gdl140">#REF!</definedName>
    <definedName name="tms136gkd140" localSheetId="38">#REF!</definedName>
    <definedName name="tms136gkd140" localSheetId="37">#REF!</definedName>
    <definedName name="tms136gkd140" localSheetId="79">#REF!</definedName>
    <definedName name="tms136gkd140" localSheetId="33">#REF!</definedName>
    <definedName name="tms136gkd140" localSheetId="32">#REF!</definedName>
    <definedName name="tms136gkd140" localSheetId="28">#REF!</definedName>
    <definedName name="tms136gkd140" localSheetId="27">#REF!</definedName>
    <definedName name="tms136gkd140" localSheetId="50">#REF!</definedName>
    <definedName name="tms136gkd140" localSheetId="18">#REF!</definedName>
    <definedName name="tms136gkd140" localSheetId="17">#REF!</definedName>
    <definedName name="tms136gkd140" localSheetId="59">#REF!</definedName>
    <definedName name="tms136gkd140" localSheetId="8">#REF!</definedName>
    <definedName name="tms136gkd140" localSheetId="23">#REF!</definedName>
    <definedName name="tms136gkd140" localSheetId="22">#REF!</definedName>
    <definedName name="tms136gkd140" localSheetId="91">#REF!</definedName>
    <definedName name="tms136gkd140" localSheetId="92">#REF!</definedName>
    <definedName name="tms136gkd140" localSheetId="89">#REF!</definedName>
    <definedName name="tms136gkd140" localSheetId="46">#REF!</definedName>
    <definedName name="tms136gkd140" localSheetId="42">#REF!</definedName>
    <definedName name="tms136gkd140" localSheetId="41">#REF!</definedName>
    <definedName name="tms136gkd140" localSheetId="71">#REF!</definedName>
    <definedName name="tms136gkd140" localSheetId="67">#REF!</definedName>
    <definedName name="tms136gkd140" localSheetId="75">#REF!</definedName>
    <definedName name="tms136gkd140" localSheetId="58">#REF!</definedName>
    <definedName name="tms136gkd140" localSheetId="63">#REF!</definedName>
    <definedName name="tms136gkd140" localSheetId="54">#REF!</definedName>
    <definedName name="tms136gkd140" localSheetId="13">#REF!</definedName>
    <definedName name="tms136gkd140">#REF!</definedName>
    <definedName name="tms236gkh240" localSheetId="38">#REF!</definedName>
    <definedName name="tms236gkh240" localSheetId="37">#REF!</definedName>
    <definedName name="tms236gkh240" localSheetId="79">#REF!</definedName>
    <definedName name="tms236gkh240" localSheetId="33">#REF!</definedName>
    <definedName name="tms236gkh240" localSheetId="32">#REF!</definedName>
    <definedName name="tms236gkh240" localSheetId="28">#REF!</definedName>
    <definedName name="tms236gkh240" localSheetId="27">#REF!</definedName>
    <definedName name="tms236gkh240" localSheetId="50">#REF!</definedName>
    <definedName name="tms236gkh240" localSheetId="18">#REF!</definedName>
    <definedName name="tms236gkh240" localSheetId="17">#REF!</definedName>
    <definedName name="tms236gkh240" localSheetId="59">#REF!</definedName>
    <definedName name="tms236gkh240" localSheetId="8">#REF!</definedName>
    <definedName name="tms236gkh240" localSheetId="23">#REF!</definedName>
    <definedName name="tms236gkh240" localSheetId="22">#REF!</definedName>
    <definedName name="tms236gkh240" localSheetId="91">#REF!</definedName>
    <definedName name="tms236gkh240" localSheetId="92">#REF!</definedName>
    <definedName name="tms236gkh240" localSheetId="89">#REF!</definedName>
    <definedName name="tms236gkh240" localSheetId="46">#REF!</definedName>
    <definedName name="tms236gkh240" localSheetId="42">#REF!</definedName>
    <definedName name="tms236gkh240" localSheetId="41">#REF!</definedName>
    <definedName name="tms236gkh240" localSheetId="71">#REF!</definedName>
    <definedName name="tms236gkh240" localSheetId="67">#REF!</definedName>
    <definedName name="tms236gkh240" localSheetId="75">#REF!</definedName>
    <definedName name="tms236gkh240" localSheetId="58">#REF!</definedName>
    <definedName name="tms236gkh240" localSheetId="63">#REF!</definedName>
    <definedName name="tms236gkh240" localSheetId="54">#REF!</definedName>
    <definedName name="tms236gkh240" localSheetId="13">#REF!</definedName>
    <definedName name="tms236gkh240">#REF!</definedName>
    <definedName name="Toilet_paper_holder_with_metal_roller_5x15x2.5" localSheetId="38">'[1]Break Down  '!#REF!</definedName>
    <definedName name="Toilet_paper_holder_with_metal_roller_5x15x2.5" localSheetId="34">'[2]Break Down  '!#REF!</definedName>
    <definedName name="Toilet_paper_holder_with_metal_roller_5x15x2.5" localSheetId="37">'[2]Break Down  '!#REF!</definedName>
    <definedName name="Toilet_paper_holder_with_metal_roller_5x15x2.5" localSheetId="79">'[2]Break Down  '!#REF!</definedName>
    <definedName name="Toilet_paper_holder_with_metal_roller_5x15x2.5" localSheetId="33">'[1]Break Down  '!#REF!</definedName>
    <definedName name="Toilet_paper_holder_with_metal_roller_5x15x2.5" localSheetId="29">'[2]Break Down  '!#REF!</definedName>
    <definedName name="Toilet_paper_holder_with_metal_roller_5x15x2.5" localSheetId="32">'[2]Break Down  '!#REF!</definedName>
    <definedName name="Toilet_paper_holder_with_metal_roller_5x15x2.5" localSheetId="28">'[1]Break Down  '!#REF!</definedName>
    <definedName name="Toilet_paper_holder_with_metal_roller_5x15x2.5" localSheetId="24">'[2]Break Down  '!#REF!</definedName>
    <definedName name="Toilet_paper_holder_with_metal_roller_5x15x2.5" localSheetId="27">'[2]Break Down  '!#REF!</definedName>
    <definedName name="Toilet_paper_holder_with_metal_roller_5x15x2.5" localSheetId="50">'[2]Break Down  '!#REF!</definedName>
    <definedName name="Toilet_paper_holder_with_metal_roller_5x15x2.5" localSheetId="18">'[1]Break Down  '!#REF!</definedName>
    <definedName name="Toilet_paper_holder_with_metal_roller_5x15x2.5" localSheetId="17">'[2]Break Down  '!#REF!</definedName>
    <definedName name="Toilet_paper_holder_with_metal_roller_5x15x2.5" localSheetId="59">'[1]Break Down  '!#REF!</definedName>
    <definedName name="Toilet_paper_holder_with_metal_roller_5x15x2.5" localSheetId="8">'[1]Break Down  '!#REF!</definedName>
    <definedName name="Toilet_paper_holder_with_metal_roller_5x15x2.5" localSheetId="23">'[1]Break Down  '!#REF!</definedName>
    <definedName name="Toilet_paper_holder_with_metal_roller_5x15x2.5" localSheetId="19">'[2]Break Down  '!#REF!</definedName>
    <definedName name="Toilet_paper_holder_with_metal_roller_5x15x2.5" localSheetId="22">'[2]Break Down  '!#REF!</definedName>
    <definedName name="Toilet_paper_holder_with_metal_roller_5x15x2.5" localSheetId="80">'[2]Break Down  '!#REF!</definedName>
    <definedName name="Toilet_paper_holder_with_metal_roller_5x15x2.5" localSheetId="84">'[2]Break Down  '!#REF!</definedName>
    <definedName name="Toilet_paper_holder_with_metal_roller_5x15x2.5" localSheetId="83">'[2]Break Down  '!#REF!</definedName>
    <definedName name="Toilet_paper_holder_with_metal_roller_5x15x2.5" localSheetId="91">'[2]Break Down  '!#REF!</definedName>
    <definedName name="Toilet_paper_holder_with_metal_roller_5x15x2.5" localSheetId="92">'[2]Break Down  '!#REF!</definedName>
    <definedName name="Toilet_paper_holder_with_metal_roller_5x15x2.5" localSheetId="89">'[2]Break Down  '!#REF!</definedName>
    <definedName name="Toilet_paper_holder_with_metal_roller_5x15x2.5" localSheetId="46">'[2]Break Down  '!#REF!</definedName>
    <definedName name="Toilet_paper_holder_with_metal_roller_5x15x2.5" localSheetId="42">'[1]Break Down  '!#REF!</definedName>
    <definedName name="Toilet_paper_holder_with_metal_roller_5x15x2.5" localSheetId="41">'[2]Break Down  '!#REF!</definedName>
    <definedName name="Toilet_paper_holder_with_metal_roller_5x15x2.5" localSheetId="60">'[2]Break Down  '!#REF!</definedName>
    <definedName name="Toilet_paper_holder_with_metal_roller_5x15x2.5" localSheetId="71">'[2]Break Down  '!#REF!</definedName>
    <definedName name="Toilet_paper_holder_with_metal_roller_5x15x2.5" localSheetId="67">'[2]Break Down  '!#REF!</definedName>
    <definedName name="Toilet_paper_holder_with_metal_roller_5x15x2.5" localSheetId="75">'[2]Break Down  '!#REF!</definedName>
    <definedName name="Toilet_paper_holder_with_metal_roller_5x15x2.5" localSheetId="58">'[2]Break Down  '!#REF!</definedName>
    <definedName name="Toilet_paper_holder_with_metal_roller_5x15x2.5" localSheetId="82">'[2]Break Down  '!#REF!</definedName>
    <definedName name="Toilet_paper_holder_with_metal_roller_5x15x2.5" localSheetId="63">'[2]Break Down  '!#REF!</definedName>
    <definedName name="Toilet_paper_holder_with_metal_roller_5x15x2.5" localSheetId="54">'[2]Break Down  '!#REF!</definedName>
    <definedName name="Toilet_paper_holder_with_metal_roller_5x15x2.5" localSheetId="13">'[2]Break Down  '!#REF!</definedName>
    <definedName name="Toilet_paper_holder_with_metal_roller_5x15x2.5">'[2]Break Down  '!#REF!</definedName>
    <definedName name="TR">#N/A</definedName>
    <definedName name="tv" localSheetId="38">#REF!</definedName>
    <definedName name="tv" localSheetId="37">#REF!</definedName>
    <definedName name="tv" localSheetId="79">#REF!</definedName>
    <definedName name="tv" localSheetId="33">#REF!</definedName>
    <definedName name="tv" localSheetId="32">#REF!</definedName>
    <definedName name="tv" localSheetId="28">#REF!</definedName>
    <definedName name="tv" localSheetId="27">#REF!</definedName>
    <definedName name="tv" localSheetId="50">#REF!</definedName>
    <definedName name="tv" localSheetId="18">#REF!</definedName>
    <definedName name="tv" localSheetId="17">#REF!</definedName>
    <definedName name="tv" localSheetId="59">#REF!</definedName>
    <definedName name="tv" localSheetId="8">#REF!</definedName>
    <definedName name="tv" localSheetId="23">#REF!</definedName>
    <definedName name="tv" localSheetId="22">#REF!</definedName>
    <definedName name="tv" localSheetId="91">#REF!</definedName>
    <definedName name="tv" localSheetId="92">#REF!</definedName>
    <definedName name="tv" localSheetId="89">#REF!</definedName>
    <definedName name="tv" localSheetId="46">#REF!</definedName>
    <definedName name="tv" localSheetId="42">#REF!</definedName>
    <definedName name="tv" localSheetId="41">#REF!</definedName>
    <definedName name="tv" localSheetId="71">#REF!</definedName>
    <definedName name="tv" localSheetId="67">#REF!</definedName>
    <definedName name="tv" localSheetId="75">#REF!</definedName>
    <definedName name="tv" localSheetId="58">#REF!</definedName>
    <definedName name="tv" localSheetId="63">#REF!</definedName>
    <definedName name="tv" localSheetId="54">#REF!</definedName>
    <definedName name="tv" localSheetId="13">#REF!</definedName>
    <definedName name="tv">#REF!</definedName>
    <definedName name="tvaerial10element" localSheetId="38">#REF!</definedName>
    <definedName name="tvaerial10element" localSheetId="37">#REF!</definedName>
    <definedName name="tvaerial10element" localSheetId="79">#REF!</definedName>
    <definedName name="tvaerial10element" localSheetId="33">#REF!</definedName>
    <definedName name="tvaerial10element" localSheetId="32">#REF!</definedName>
    <definedName name="tvaerial10element" localSheetId="28">#REF!</definedName>
    <definedName name="tvaerial10element" localSheetId="27">#REF!</definedName>
    <definedName name="tvaerial10element" localSheetId="50">#REF!</definedName>
    <definedName name="tvaerial10element" localSheetId="18">#REF!</definedName>
    <definedName name="tvaerial10element" localSheetId="17">#REF!</definedName>
    <definedName name="tvaerial10element" localSheetId="59">#REF!</definedName>
    <definedName name="tvaerial10element" localSheetId="8">#REF!</definedName>
    <definedName name="tvaerial10element" localSheetId="23">#REF!</definedName>
    <definedName name="tvaerial10element" localSheetId="22">#REF!</definedName>
    <definedName name="tvaerial10element" localSheetId="91">#REF!</definedName>
    <definedName name="tvaerial10element" localSheetId="92">#REF!</definedName>
    <definedName name="tvaerial10element" localSheetId="89">#REF!</definedName>
    <definedName name="tvaerial10element" localSheetId="46">#REF!</definedName>
    <definedName name="tvaerial10element" localSheetId="42">#REF!</definedName>
    <definedName name="tvaerial10element" localSheetId="41">#REF!</definedName>
    <definedName name="tvaerial10element" localSheetId="71">#REF!</definedName>
    <definedName name="tvaerial10element" localSheetId="67">#REF!</definedName>
    <definedName name="tvaerial10element" localSheetId="75">#REF!</definedName>
    <definedName name="tvaerial10element" localSheetId="58">#REF!</definedName>
    <definedName name="tvaerial10element" localSheetId="63">#REF!</definedName>
    <definedName name="tvaerial10element" localSheetId="54">#REF!</definedName>
    <definedName name="tvaerial10element" localSheetId="13">#REF!</definedName>
    <definedName name="tvaerial10element">#REF!</definedName>
    <definedName name="tvoutletloopthrough" localSheetId="38">#REF!</definedName>
    <definedName name="tvoutletloopthrough" localSheetId="37">#REF!</definedName>
    <definedName name="tvoutletloopthrough" localSheetId="79">#REF!</definedName>
    <definedName name="tvoutletloopthrough" localSheetId="33">#REF!</definedName>
    <definedName name="tvoutletloopthrough" localSheetId="32">#REF!</definedName>
    <definedName name="tvoutletloopthrough" localSheetId="28">#REF!</definedName>
    <definedName name="tvoutletloopthrough" localSheetId="27">#REF!</definedName>
    <definedName name="tvoutletloopthrough" localSheetId="50">#REF!</definedName>
    <definedName name="tvoutletloopthrough" localSheetId="18">#REF!</definedName>
    <definedName name="tvoutletloopthrough" localSheetId="17">#REF!</definedName>
    <definedName name="tvoutletloopthrough" localSheetId="59">#REF!</definedName>
    <definedName name="tvoutletloopthrough" localSheetId="8">#REF!</definedName>
    <definedName name="tvoutletloopthrough" localSheetId="23">#REF!</definedName>
    <definedName name="tvoutletloopthrough" localSheetId="22">#REF!</definedName>
    <definedName name="tvoutletloopthrough" localSheetId="91">#REF!</definedName>
    <definedName name="tvoutletloopthrough" localSheetId="92">#REF!</definedName>
    <definedName name="tvoutletloopthrough" localSheetId="89">#REF!</definedName>
    <definedName name="tvoutletloopthrough" localSheetId="46">#REF!</definedName>
    <definedName name="tvoutletloopthrough" localSheetId="42">#REF!</definedName>
    <definedName name="tvoutletloopthrough" localSheetId="41">#REF!</definedName>
    <definedName name="tvoutletloopthrough" localSheetId="71">#REF!</definedName>
    <definedName name="tvoutletloopthrough" localSheetId="67">#REF!</definedName>
    <definedName name="tvoutletloopthrough" localSheetId="75">#REF!</definedName>
    <definedName name="tvoutletloopthrough" localSheetId="58">#REF!</definedName>
    <definedName name="tvoutletloopthrough" localSheetId="63">#REF!</definedName>
    <definedName name="tvoutletloopthrough" localSheetId="54">#REF!</definedName>
    <definedName name="tvoutletloopthrough" localSheetId="13">#REF!</definedName>
    <definedName name="tvoutletloopthrough">#REF!</definedName>
    <definedName name="tvoutletterminal" localSheetId="38">#REF!</definedName>
    <definedName name="tvoutletterminal" localSheetId="37">#REF!</definedName>
    <definedName name="tvoutletterminal" localSheetId="79">#REF!</definedName>
    <definedName name="tvoutletterminal" localSheetId="33">#REF!</definedName>
    <definedName name="tvoutletterminal" localSheetId="32">#REF!</definedName>
    <definedName name="tvoutletterminal" localSheetId="28">#REF!</definedName>
    <definedName name="tvoutletterminal" localSheetId="27">#REF!</definedName>
    <definedName name="tvoutletterminal" localSheetId="50">#REF!</definedName>
    <definedName name="tvoutletterminal" localSheetId="18">#REF!</definedName>
    <definedName name="tvoutletterminal" localSheetId="17">#REF!</definedName>
    <definedName name="tvoutletterminal" localSheetId="59">#REF!</definedName>
    <definedName name="tvoutletterminal" localSheetId="8">#REF!</definedName>
    <definedName name="tvoutletterminal" localSheetId="23">#REF!</definedName>
    <definedName name="tvoutletterminal" localSheetId="22">#REF!</definedName>
    <definedName name="tvoutletterminal" localSheetId="91">#REF!</definedName>
    <definedName name="tvoutletterminal" localSheetId="92">#REF!</definedName>
    <definedName name="tvoutletterminal" localSheetId="89">#REF!</definedName>
    <definedName name="tvoutletterminal" localSheetId="46">#REF!</definedName>
    <definedName name="tvoutletterminal" localSheetId="42">#REF!</definedName>
    <definedName name="tvoutletterminal" localSheetId="41">#REF!</definedName>
    <definedName name="tvoutletterminal" localSheetId="71">#REF!</definedName>
    <definedName name="tvoutletterminal" localSheetId="67">#REF!</definedName>
    <definedName name="tvoutletterminal" localSheetId="75">#REF!</definedName>
    <definedName name="tvoutletterminal" localSheetId="58">#REF!</definedName>
    <definedName name="tvoutletterminal" localSheetId="63">#REF!</definedName>
    <definedName name="tvoutletterminal" localSheetId="54">#REF!</definedName>
    <definedName name="tvoutletterminal" localSheetId="13">#REF!</definedName>
    <definedName name="tvoutletterminal">#REF!</definedName>
    <definedName name="tvpoint" localSheetId="38">#REF!</definedName>
    <definedName name="tvpoint" localSheetId="37">#REF!</definedName>
    <definedName name="tvpoint" localSheetId="79">#REF!</definedName>
    <definedName name="tvpoint" localSheetId="33">#REF!</definedName>
    <definedName name="tvpoint" localSheetId="32">#REF!</definedName>
    <definedName name="tvpoint" localSheetId="28">#REF!</definedName>
    <definedName name="tvpoint" localSheetId="27">#REF!</definedName>
    <definedName name="tvpoint" localSheetId="50">#REF!</definedName>
    <definedName name="tvpoint" localSheetId="18">#REF!</definedName>
    <definedName name="tvpoint" localSheetId="17">#REF!</definedName>
    <definedName name="tvpoint" localSheetId="59">#REF!</definedName>
    <definedName name="tvpoint" localSheetId="8">#REF!</definedName>
    <definedName name="tvpoint" localSheetId="23">#REF!</definedName>
    <definedName name="tvpoint" localSheetId="22">#REF!</definedName>
    <definedName name="tvpoint" localSheetId="91">#REF!</definedName>
    <definedName name="tvpoint" localSheetId="92">#REF!</definedName>
    <definedName name="tvpoint" localSheetId="89">#REF!</definedName>
    <definedName name="tvpoint" localSheetId="46">#REF!</definedName>
    <definedName name="tvpoint" localSheetId="42">#REF!</definedName>
    <definedName name="tvpoint" localSheetId="41">#REF!</definedName>
    <definedName name="tvpoint" localSheetId="71">#REF!</definedName>
    <definedName name="tvpoint" localSheetId="67">#REF!</definedName>
    <definedName name="tvpoint" localSheetId="75">#REF!</definedName>
    <definedName name="tvpoint" localSheetId="58">#REF!</definedName>
    <definedName name="tvpoint" localSheetId="63">#REF!</definedName>
    <definedName name="tvpoint" localSheetId="54">#REF!</definedName>
    <definedName name="tvpoint" localSheetId="13">#REF!</definedName>
    <definedName name="tvpoint">#REF!</definedName>
    <definedName name="twowayswitch" localSheetId="38">#REF!</definedName>
    <definedName name="twowayswitch" localSheetId="37">#REF!</definedName>
    <definedName name="twowayswitch" localSheetId="79">#REF!</definedName>
    <definedName name="twowayswitch" localSheetId="33">#REF!</definedName>
    <definedName name="twowayswitch" localSheetId="32">#REF!</definedName>
    <definedName name="twowayswitch" localSheetId="28">#REF!</definedName>
    <definedName name="twowayswitch" localSheetId="27">#REF!</definedName>
    <definedName name="twowayswitch" localSheetId="50">#REF!</definedName>
    <definedName name="twowayswitch" localSheetId="18">#REF!</definedName>
    <definedName name="twowayswitch" localSheetId="17">#REF!</definedName>
    <definedName name="twowayswitch" localSheetId="59">#REF!</definedName>
    <definedName name="twowayswitch" localSheetId="8">#REF!</definedName>
    <definedName name="twowayswitch" localSheetId="23">#REF!</definedName>
    <definedName name="twowayswitch" localSheetId="22">#REF!</definedName>
    <definedName name="twowayswitch" localSheetId="91">#REF!</definedName>
    <definedName name="twowayswitch" localSheetId="92">#REF!</definedName>
    <definedName name="twowayswitch" localSheetId="89">#REF!</definedName>
    <definedName name="twowayswitch" localSheetId="46">#REF!</definedName>
    <definedName name="twowayswitch" localSheetId="42">#REF!</definedName>
    <definedName name="twowayswitch" localSheetId="41">#REF!</definedName>
    <definedName name="twowayswitch" localSheetId="71">#REF!</definedName>
    <definedName name="twowayswitch" localSheetId="67">#REF!</definedName>
    <definedName name="twowayswitch" localSheetId="75">#REF!</definedName>
    <definedName name="twowayswitch" localSheetId="58">#REF!</definedName>
    <definedName name="twowayswitch" localSheetId="63">#REF!</definedName>
    <definedName name="twowayswitch" localSheetId="54">#REF!</definedName>
    <definedName name="twowayswitch" localSheetId="13">#REF!</definedName>
    <definedName name="twowayswitch">#REF!</definedName>
    <definedName name="vibrationdetector" localSheetId="38">#REF!</definedName>
    <definedName name="vibrationdetector" localSheetId="37">#REF!</definedName>
    <definedName name="vibrationdetector" localSheetId="79">#REF!</definedName>
    <definedName name="vibrationdetector" localSheetId="33">#REF!</definedName>
    <definedName name="vibrationdetector" localSheetId="32">#REF!</definedName>
    <definedName name="vibrationdetector" localSheetId="28">#REF!</definedName>
    <definedName name="vibrationdetector" localSheetId="27">#REF!</definedName>
    <definedName name="vibrationdetector" localSheetId="50">#REF!</definedName>
    <definedName name="vibrationdetector" localSheetId="18">#REF!</definedName>
    <definedName name="vibrationdetector" localSheetId="17">#REF!</definedName>
    <definedName name="vibrationdetector" localSheetId="59">#REF!</definedName>
    <definedName name="vibrationdetector" localSheetId="8">#REF!</definedName>
    <definedName name="vibrationdetector" localSheetId="23">#REF!</definedName>
    <definedName name="vibrationdetector" localSheetId="22">#REF!</definedName>
    <definedName name="vibrationdetector" localSheetId="91">#REF!</definedName>
    <definedName name="vibrationdetector" localSheetId="92">#REF!</definedName>
    <definedName name="vibrationdetector" localSheetId="89">#REF!</definedName>
    <definedName name="vibrationdetector" localSheetId="46">#REF!</definedName>
    <definedName name="vibrationdetector" localSheetId="42">#REF!</definedName>
    <definedName name="vibrationdetector" localSheetId="41">#REF!</definedName>
    <definedName name="vibrationdetector" localSheetId="71">#REF!</definedName>
    <definedName name="vibrationdetector" localSheetId="67">#REF!</definedName>
    <definedName name="vibrationdetector" localSheetId="75">#REF!</definedName>
    <definedName name="vibrationdetector" localSheetId="58">#REF!</definedName>
    <definedName name="vibrationdetector" localSheetId="63">#REF!</definedName>
    <definedName name="vibrationdetector" localSheetId="54">#REF!</definedName>
    <definedName name="vibrationdetector" localSheetId="13">#REF!</definedName>
    <definedName name="vibrationdetector">#REF!</definedName>
    <definedName name="W" localSheetId="38">#REF!</definedName>
    <definedName name="W" localSheetId="37">#REF!</definedName>
    <definedName name="W" localSheetId="79">#REF!</definedName>
    <definedName name="W" localSheetId="33">#REF!</definedName>
    <definedName name="W" localSheetId="32">#REF!</definedName>
    <definedName name="W" localSheetId="28">#REF!</definedName>
    <definedName name="W" localSheetId="27">#REF!</definedName>
    <definedName name="W" localSheetId="50">#REF!</definedName>
    <definedName name="W" localSheetId="18">#REF!</definedName>
    <definedName name="W" localSheetId="17">#REF!</definedName>
    <definedName name="W" localSheetId="59">#REF!</definedName>
    <definedName name="W" localSheetId="8">#REF!</definedName>
    <definedName name="W" localSheetId="23">#REF!</definedName>
    <definedName name="W" localSheetId="22">#REF!</definedName>
    <definedName name="W" localSheetId="91">#REF!</definedName>
    <definedName name="W" localSheetId="92">#REF!</definedName>
    <definedName name="W" localSheetId="89">#REF!</definedName>
    <definedName name="W" localSheetId="46">#REF!</definedName>
    <definedName name="W" localSheetId="42">#REF!</definedName>
    <definedName name="W" localSheetId="41">#REF!</definedName>
    <definedName name="W" localSheetId="71">#REF!</definedName>
    <definedName name="W" localSheetId="67">#REF!</definedName>
    <definedName name="W" localSheetId="75">#REF!</definedName>
    <definedName name="W" localSheetId="58">#REF!</definedName>
    <definedName name="W" localSheetId="63">#REF!</definedName>
    <definedName name="W" localSheetId="54">#REF!</definedName>
    <definedName name="W" localSheetId="13">#REF!</definedName>
    <definedName name="W">#REF!</definedName>
    <definedName name="W.C_with_low_flush_cister" localSheetId="38">'[1]Break Down  '!#REF!</definedName>
    <definedName name="W.C_with_low_flush_cister" localSheetId="34">'[2]Break Down  '!#REF!</definedName>
    <definedName name="W.C_with_low_flush_cister" localSheetId="37">'[2]Break Down  '!#REF!</definedName>
    <definedName name="W.C_with_low_flush_cister" localSheetId="79">'[2]Break Down  '!#REF!</definedName>
    <definedName name="W.C_with_low_flush_cister" localSheetId="33">'[1]Break Down  '!#REF!</definedName>
    <definedName name="W.C_with_low_flush_cister" localSheetId="29">'[2]Break Down  '!#REF!</definedName>
    <definedName name="W.C_with_low_flush_cister" localSheetId="32">'[2]Break Down  '!#REF!</definedName>
    <definedName name="W.C_with_low_flush_cister" localSheetId="28">'[1]Break Down  '!#REF!</definedName>
    <definedName name="W.C_with_low_flush_cister" localSheetId="24">'[2]Break Down  '!#REF!</definedName>
    <definedName name="W.C_with_low_flush_cister" localSheetId="27">'[2]Break Down  '!#REF!</definedName>
    <definedName name="W.C_with_low_flush_cister" localSheetId="50">'[2]Break Down  '!#REF!</definedName>
    <definedName name="W.C_with_low_flush_cister" localSheetId="18">'[1]Break Down  '!#REF!</definedName>
    <definedName name="W.C_with_low_flush_cister" localSheetId="17">'[2]Break Down  '!#REF!</definedName>
    <definedName name="W.C_with_low_flush_cister" localSheetId="59">'[1]Break Down  '!#REF!</definedName>
    <definedName name="W.C_with_low_flush_cister" localSheetId="8">'[1]Break Down  '!#REF!</definedName>
    <definedName name="W.C_with_low_flush_cister" localSheetId="23">'[1]Break Down  '!#REF!</definedName>
    <definedName name="W.C_with_low_flush_cister" localSheetId="19">'[2]Break Down  '!#REF!</definedName>
    <definedName name="W.C_with_low_flush_cister" localSheetId="22">'[2]Break Down  '!#REF!</definedName>
    <definedName name="W.C_with_low_flush_cister" localSheetId="80">'[2]Break Down  '!#REF!</definedName>
    <definedName name="W.C_with_low_flush_cister" localSheetId="84">'[2]Break Down  '!#REF!</definedName>
    <definedName name="W.C_with_low_flush_cister" localSheetId="83">'[2]Break Down  '!#REF!</definedName>
    <definedName name="W.C_with_low_flush_cister" localSheetId="91">'[2]Break Down  '!#REF!</definedName>
    <definedName name="W.C_with_low_flush_cister" localSheetId="92">'[2]Break Down  '!#REF!</definedName>
    <definedName name="W.C_with_low_flush_cister" localSheetId="89">'[2]Break Down  '!#REF!</definedName>
    <definedName name="W.C_with_low_flush_cister" localSheetId="46">'[2]Break Down  '!#REF!</definedName>
    <definedName name="W.C_with_low_flush_cister" localSheetId="42">'[1]Break Down  '!#REF!</definedName>
    <definedName name="W.C_with_low_flush_cister" localSheetId="41">'[2]Break Down  '!#REF!</definedName>
    <definedName name="W.C_with_low_flush_cister" localSheetId="60">'[2]Break Down  '!#REF!</definedName>
    <definedName name="W.C_with_low_flush_cister" localSheetId="71">'[2]Break Down  '!#REF!</definedName>
    <definedName name="W.C_with_low_flush_cister" localSheetId="67">'[2]Break Down  '!#REF!</definedName>
    <definedName name="W.C_with_low_flush_cister" localSheetId="75">'[2]Break Down  '!#REF!</definedName>
    <definedName name="W.C_with_low_flush_cister" localSheetId="58">'[2]Break Down  '!#REF!</definedName>
    <definedName name="W.C_with_low_flush_cister" localSheetId="82">'[2]Break Down  '!#REF!</definedName>
    <definedName name="W.C_with_low_flush_cister" localSheetId="63">'[2]Break Down  '!#REF!</definedName>
    <definedName name="W.C_with_low_flush_cister" localSheetId="54">'[2]Break Down  '!#REF!</definedName>
    <definedName name="W.C_with_low_flush_cister" localSheetId="13">'[2]Break Down  '!#REF!</definedName>
    <definedName name="W.C_with_low_flush_cister">'[2]Break Down  '!#REF!</definedName>
    <definedName name="wallglobe" localSheetId="38">#REF!</definedName>
    <definedName name="wallglobe" localSheetId="37">#REF!</definedName>
    <definedName name="wallglobe" localSheetId="79">#REF!</definedName>
    <definedName name="wallglobe" localSheetId="33">#REF!</definedName>
    <definedName name="wallglobe" localSheetId="32">#REF!</definedName>
    <definedName name="wallglobe" localSheetId="28">#REF!</definedName>
    <definedName name="wallglobe" localSheetId="27">#REF!</definedName>
    <definedName name="wallglobe" localSheetId="50">#REF!</definedName>
    <definedName name="wallglobe" localSheetId="18">#REF!</definedName>
    <definedName name="wallglobe" localSheetId="17">#REF!</definedName>
    <definedName name="wallglobe" localSheetId="59">#REF!</definedName>
    <definedName name="wallglobe" localSheetId="8">#REF!</definedName>
    <definedName name="wallglobe" localSheetId="23">#REF!</definedName>
    <definedName name="wallglobe" localSheetId="22">#REF!</definedName>
    <definedName name="wallglobe" localSheetId="91">#REF!</definedName>
    <definedName name="wallglobe" localSheetId="92">#REF!</definedName>
    <definedName name="wallglobe" localSheetId="89">#REF!</definedName>
    <definedName name="wallglobe" localSheetId="46">#REF!</definedName>
    <definedName name="wallglobe" localSheetId="42">#REF!</definedName>
    <definedName name="wallglobe" localSheetId="41">#REF!</definedName>
    <definedName name="wallglobe" localSheetId="71">#REF!</definedName>
    <definedName name="wallglobe" localSheetId="67">#REF!</definedName>
    <definedName name="wallglobe" localSheetId="75">#REF!</definedName>
    <definedName name="wallglobe" localSheetId="58">#REF!</definedName>
    <definedName name="wallglobe" localSheetId="63">#REF!</definedName>
    <definedName name="wallglobe" localSheetId="54">#REF!</definedName>
    <definedName name="wallglobe" localSheetId="13">#REF!</definedName>
    <definedName name="wallglobe">#REF!</definedName>
    <definedName name="Wash_down_water_closet_with_low_flush_cister" localSheetId="38">'[1]Break Down  '!#REF!</definedName>
    <definedName name="Wash_down_water_closet_with_low_flush_cister" localSheetId="34">'[2]Break Down  '!#REF!</definedName>
    <definedName name="Wash_down_water_closet_with_low_flush_cister" localSheetId="37">'[2]Break Down  '!#REF!</definedName>
    <definedName name="Wash_down_water_closet_with_low_flush_cister" localSheetId="79">'[2]Break Down  '!#REF!</definedName>
    <definedName name="Wash_down_water_closet_with_low_flush_cister" localSheetId="33">'[1]Break Down  '!#REF!</definedName>
    <definedName name="Wash_down_water_closet_with_low_flush_cister" localSheetId="29">'[2]Break Down  '!#REF!</definedName>
    <definedName name="Wash_down_water_closet_with_low_flush_cister" localSheetId="32">'[2]Break Down  '!#REF!</definedName>
    <definedName name="Wash_down_water_closet_with_low_flush_cister" localSheetId="28">'[1]Break Down  '!#REF!</definedName>
    <definedName name="Wash_down_water_closet_with_low_flush_cister" localSheetId="24">'[2]Break Down  '!#REF!</definedName>
    <definedName name="Wash_down_water_closet_with_low_flush_cister" localSheetId="27">'[2]Break Down  '!#REF!</definedName>
    <definedName name="Wash_down_water_closet_with_low_flush_cister" localSheetId="50">'[2]Break Down  '!#REF!</definedName>
    <definedName name="Wash_down_water_closet_with_low_flush_cister" localSheetId="18">'[1]Break Down  '!#REF!</definedName>
    <definedName name="Wash_down_water_closet_with_low_flush_cister" localSheetId="17">'[2]Break Down  '!#REF!</definedName>
    <definedName name="Wash_down_water_closet_with_low_flush_cister" localSheetId="59">'[1]Break Down  '!#REF!</definedName>
    <definedName name="Wash_down_water_closet_with_low_flush_cister" localSheetId="8">'[1]Break Down  '!#REF!</definedName>
    <definedName name="Wash_down_water_closet_with_low_flush_cister" localSheetId="23">'[1]Break Down  '!#REF!</definedName>
    <definedName name="Wash_down_water_closet_with_low_flush_cister" localSheetId="19">'[2]Break Down  '!#REF!</definedName>
    <definedName name="Wash_down_water_closet_with_low_flush_cister" localSheetId="22">'[2]Break Down  '!#REF!</definedName>
    <definedName name="Wash_down_water_closet_with_low_flush_cister" localSheetId="80">'[2]Break Down  '!#REF!</definedName>
    <definedName name="Wash_down_water_closet_with_low_flush_cister" localSheetId="84">'[2]Break Down  '!#REF!</definedName>
    <definedName name="Wash_down_water_closet_with_low_flush_cister" localSheetId="83">'[2]Break Down  '!#REF!</definedName>
    <definedName name="Wash_down_water_closet_with_low_flush_cister" localSheetId="91">'[2]Break Down  '!#REF!</definedName>
    <definedName name="Wash_down_water_closet_with_low_flush_cister" localSheetId="92">'[2]Break Down  '!#REF!</definedName>
    <definedName name="Wash_down_water_closet_with_low_flush_cister" localSheetId="89">'[2]Break Down  '!#REF!</definedName>
    <definedName name="Wash_down_water_closet_with_low_flush_cister" localSheetId="46">'[2]Break Down  '!#REF!</definedName>
    <definedName name="Wash_down_water_closet_with_low_flush_cister" localSheetId="42">'[1]Break Down  '!#REF!</definedName>
    <definedName name="Wash_down_water_closet_with_low_flush_cister" localSheetId="41">'[2]Break Down  '!#REF!</definedName>
    <definedName name="Wash_down_water_closet_with_low_flush_cister" localSheetId="60">'[2]Break Down  '!#REF!</definedName>
    <definedName name="Wash_down_water_closet_with_low_flush_cister" localSheetId="71">'[2]Break Down  '!#REF!</definedName>
    <definedName name="Wash_down_water_closet_with_low_flush_cister" localSheetId="67">'[2]Break Down  '!#REF!</definedName>
    <definedName name="Wash_down_water_closet_with_low_flush_cister" localSheetId="75">'[2]Break Down  '!#REF!</definedName>
    <definedName name="Wash_down_water_closet_with_low_flush_cister" localSheetId="58">'[2]Break Down  '!#REF!</definedName>
    <definedName name="Wash_down_water_closet_with_low_flush_cister" localSheetId="82">'[2]Break Down  '!#REF!</definedName>
    <definedName name="Wash_down_water_closet_with_low_flush_cister" localSheetId="63">'[2]Break Down  '!#REF!</definedName>
    <definedName name="Wash_down_water_closet_with_low_flush_cister" localSheetId="54">'[2]Break Down  '!#REF!</definedName>
    <definedName name="Wash_down_water_closet_with_low_flush_cister" localSheetId="13">'[2]Break Down  '!#REF!</definedName>
    <definedName name="Wash_down_water_closet_with_low_flush_cister">'[2]Break Down  '!#REF!</definedName>
    <definedName name="we" localSheetId="38">[6]Sheet4!$B$6</definedName>
    <definedName name="we" localSheetId="33">[6]Sheet4!$B$6</definedName>
    <definedName name="we" localSheetId="28">[6]Sheet4!$B$6</definedName>
    <definedName name="we" localSheetId="18">[6]Sheet4!$B$6</definedName>
    <definedName name="we" localSheetId="59">[6]Sheet4!$B$6</definedName>
    <definedName name="we" localSheetId="8">[6]Sheet4!$B$6</definedName>
    <definedName name="we" localSheetId="23">[6]Sheet4!$B$6</definedName>
    <definedName name="we" localSheetId="42">[6]Sheet4!$B$6</definedName>
    <definedName name="we">[7]Sheet4!$B$6</definedName>
    <definedName name="wee" localSheetId="38">[10]Sheet1!$B$3</definedName>
    <definedName name="wee" localSheetId="33">[10]Sheet1!$B$3</definedName>
    <definedName name="wee" localSheetId="28">[10]Sheet1!$B$3</definedName>
    <definedName name="wee" localSheetId="18">[10]Sheet1!$B$3</definedName>
    <definedName name="wee" localSheetId="59">[10]Sheet1!$B$3</definedName>
    <definedName name="wee" localSheetId="8">[10]Sheet1!$B$3</definedName>
    <definedName name="wee" localSheetId="23">[10]Sheet1!$B$3</definedName>
    <definedName name="wee" localSheetId="42">[10]Sheet1!$B$3</definedName>
    <definedName name="wee">[11]Sheet1!$B$3</definedName>
    <definedName name="Week" localSheetId="38">[18]Sheet2!$B$3</definedName>
    <definedName name="Week" localSheetId="33">[18]Sheet2!$B$3</definedName>
    <definedName name="Week" localSheetId="28">[18]Sheet2!$B$3</definedName>
    <definedName name="Week" localSheetId="18">[18]Sheet2!$B$3</definedName>
    <definedName name="Week" localSheetId="59">[18]Sheet2!$B$3</definedName>
    <definedName name="Week" localSheetId="8">[18]Sheet2!$B$3</definedName>
    <definedName name="Week" localSheetId="23">[18]Sheet2!$B$3</definedName>
    <definedName name="Week" localSheetId="42">[18]Sheet2!$B$3</definedName>
    <definedName name="Week">[19]Sheet2!$B$3</definedName>
    <definedName name="wek" localSheetId="38">[4]Sheet4!$B$3</definedName>
    <definedName name="wek" localSheetId="33">[4]Sheet4!$B$3</definedName>
    <definedName name="wek" localSheetId="28">[4]Sheet4!$B$3</definedName>
    <definedName name="wek" localSheetId="18">[4]Sheet4!$B$3</definedName>
    <definedName name="wek" localSheetId="59">[4]Sheet4!$B$3</definedName>
    <definedName name="wek" localSheetId="8">[4]Sheet4!$B$3</definedName>
    <definedName name="wek" localSheetId="23">[4]Sheet4!$B$3</definedName>
    <definedName name="wek" localSheetId="42">[4]Sheet4!$B$3</definedName>
    <definedName name="wek">[5]Sheet4!$B$3</definedName>
    <definedName name="WORK" localSheetId="38">[20]wa!$C$16:$I$17</definedName>
    <definedName name="WORK" localSheetId="33">[20]wa!$C$16:$I$17</definedName>
    <definedName name="WORK" localSheetId="28">[20]wa!$C$16:$I$17</definedName>
    <definedName name="WORK" localSheetId="18">[20]wa!$C$16:$I$17</definedName>
    <definedName name="WORK" localSheetId="59">[20]wa!$C$16:$I$17</definedName>
    <definedName name="WORK" localSheetId="8">[20]wa!$C$16:$I$17</definedName>
    <definedName name="WORK" localSheetId="23">[20]wa!$C$16:$I$17</definedName>
    <definedName name="WORK" localSheetId="42">[20]wa!$C$16:$I$17</definedName>
    <definedName name="WORK">[21]wa!$C$16:$I$17</definedName>
    <definedName name="WORK1" localSheetId="38">[20]wa!$C$16:$I$17</definedName>
    <definedName name="WORK1" localSheetId="33">[20]wa!$C$16:$I$17</definedName>
    <definedName name="WORK1" localSheetId="28">[20]wa!$C$16:$I$17</definedName>
    <definedName name="WORK1" localSheetId="18">[20]wa!$C$16:$I$17</definedName>
    <definedName name="WORK1" localSheetId="59">[20]wa!$C$16:$I$17</definedName>
    <definedName name="WORK1" localSheetId="8">[20]wa!$C$16:$I$17</definedName>
    <definedName name="WORK1" localSheetId="23">[20]wa!$C$16:$I$17</definedName>
    <definedName name="WORK1" localSheetId="42">[20]wa!$C$16:$I$17</definedName>
    <definedName name="WORK1">[21]wa!$C$16:$I$17</definedName>
    <definedName name="ye" localSheetId="38">[22]Sheet2!$B$2</definedName>
    <definedName name="ye" localSheetId="33">[22]Sheet2!$B$2</definedName>
    <definedName name="ye" localSheetId="28">[22]Sheet2!$B$2</definedName>
    <definedName name="ye" localSheetId="18">[22]Sheet2!$B$2</definedName>
    <definedName name="ye" localSheetId="59">[22]Sheet2!$B$2</definedName>
    <definedName name="ye" localSheetId="8">[22]Sheet2!$B$2</definedName>
    <definedName name="ye" localSheetId="23">[22]Sheet2!$B$2</definedName>
    <definedName name="ye" localSheetId="42">[22]Sheet2!$B$2</definedName>
    <definedName name="ye">[23]Sheet2!$B$2</definedName>
    <definedName name="ytfiy" localSheetId="38">'[1]Break Down  '!#REF!</definedName>
    <definedName name="ytfiy" localSheetId="33">'[1]Break Down  '!#REF!</definedName>
    <definedName name="ytfiy" localSheetId="28">'[1]Break Down  '!#REF!</definedName>
    <definedName name="ytfiy" localSheetId="18">'[1]Break Down  '!#REF!</definedName>
    <definedName name="ytfiy" localSheetId="59">'[1]Break Down  '!#REF!</definedName>
    <definedName name="ytfiy" localSheetId="8">'[1]Break Down  '!#REF!</definedName>
    <definedName name="ytfiy" localSheetId="23">'[1]Break Down  '!#REF!</definedName>
    <definedName name="ytfiy" localSheetId="42">'[1]Break Down  '!#REF!</definedName>
    <definedName name="ytfiy">'[1]Break Down  '!#REF!</definedName>
    <definedName name="z" localSheetId="38">#REF!</definedName>
    <definedName name="z" localSheetId="37">#REF!</definedName>
    <definedName name="z" localSheetId="79">#REF!</definedName>
    <definedName name="z" localSheetId="33">#REF!</definedName>
    <definedName name="z" localSheetId="32">#REF!</definedName>
    <definedName name="z" localSheetId="28">#REF!</definedName>
    <definedName name="z" localSheetId="27">#REF!</definedName>
    <definedName name="z" localSheetId="50">#REF!</definedName>
    <definedName name="z" localSheetId="18">#REF!</definedName>
    <definedName name="z" localSheetId="17">#REF!</definedName>
    <definedName name="z" localSheetId="59">#REF!</definedName>
    <definedName name="z" localSheetId="8">#REF!</definedName>
    <definedName name="z" localSheetId="23">#REF!</definedName>
    <definedName name="z" localSheetId="22">#REF!</definedName>
    <definedName name="z" localSheetId="91">#REF!</definedName>
    <definedName name="z" localSheetId="92">#REF!</definedName>
    <definedName name="z" localSheetId="89">#REF!</definedName>
    <definedName name="z" localSheetId="46">#REF!</definedName>
    <definedName name="z" localSheetId="42">#REF!</definedName>
    <definedName name="z" localSheetId="41">#REF!</definedName>
    <definedName name="z" localSheetId="71">#REF!</definedName>
    <definedName name="z" localSheetId="67">#REF!</definedName>
    <definedName name="z" localSheetId="75">#REF!</definedName>
    <definedName name="z" localSheetId="58">#REF!</definedName>
    <definedName name="z" localSheetId="63">#REF!</definedName>
    <definedName name="z" localSheetId="54">#REF!</definedName>
    <definedName name="z" localSheetId="13">#REF!</definedName>
    <definedName name="z">#REF!</definedName>
  </definedNames>
  <calcPr calcId="152511" fullPrecision="0"/>
</workbook>
</file>

<file path=xl/calcChain.xml><?xml version="1.0" encoding="utf-8"?>
<calcChain xmlns="http://schemas.openxmlformats.org/spreadsheetml/2006/main">
  <c r="G14" i="238" l="1"/>
  <c r="D74" i="240" l="1"/>
  <c r="D70" i="240"/>
  <c r="D66" i="240"/>
  <c r="H13" i="239"/>
  <c r="H14" i="239"/>
  <c r="H15" i="239"/>
  <c r="H16" i="239"/>
  <c r="H17" i="239"/>
  <c r="H18" i="239"/>
  <c r="H19" i="239"/>
  <c r="H20" i="239"/>
  <c r="H21" i="239"/>
  <c r="H22" i="239"/>
  <c r="K13" i="239"/>
  <c r="L13" i="239"/>
  <c r="K14" i="239"/>
  <c r="L14" i="239"/>
  <c r="K15" i="239"/>
  <c r="L15" i="239"/>
  <c r="M15" i="239"/>
  <c r="K16" i="239"/>
  <c r="L16" i="239"/>
  <c r="M16" i="239"/>
  <c r="K17" i="239"/>
  <c r="M17" i="239" s="1"/>
  <c r="L17" i="239"/>
  <c r="K18" i="239"/>
  <c r="L18" i="239"/>
  <c r="M18" i="239" s="1"/>
  <c r="K19" i="239"/>
  <c r="M19" i="239" s="1"/>
  <c r="L19" i="239"/>
  <c r="K20" i="239"/>
  <c r="L20" i="239"/>
  <c r="M20" i="239" s="1"/>
  <c r="K21" i="239"/>
  <c r="L21" i="239"/>
  <c r="K22" i="239"/>
  <c r="L22" i="239"/>
  <c r="H146" i="136"/>
  <c r="H147" i="136"/>
  <c r="G72" i="136"/>
  <c r="D51" i="224"/>
  <c r="G71" i="136"/>
  <c r="D47" i="224"/>
  <c r="G70" i="136"/>
  <c r="D43" i="224"/>
  <c r="J41" i="136"/>
  <c r="K41" i="136"/>
  <c r="N32" i="257"/>
  <c r="M32" i="257"/>
  <c r="L32" i="257"/>
  <c r="K32" i="257"/>
  <c r="J32" i="257"/>
  <c r="N31" i="257"/>
  <c r="M31" i="257"/>
  <c r="L31" i="257"/>
  <c r="K31" i="257"/>
  <c r="J31" i="257"/>
  <c r="N30" i="257"/>
  <c r="M30" i="257"/>
  <c r="L30" i="257"/>
  <c r="K30" i="257"/>
  <c r="J30" i="257"/>
  <c r="N28" i="257"/>
  <c r="M28" i="257"/>
  <c r="L28" i="257"/>
  <c r="K28" i="257"/>
  <c r="J28" i="257"/>
  <c r="N27" i="257"/>
  <c r="M27" i="257"/>
  <c r="L27" i="257"/>
  <c r="K27" i="257"/>
  <c r="J27" i="257"/>
  <c r="N26" i="257"/>
  <c r="M26" i="257"/>
  <c r="L26" i="257"/>
  <c r="K26" i="257"/>
  <c r="J26" i="257"/>
  <c r="N24" i="257"/>
  <c r="M24" i="257"/>
  <c r="L24" i="257"/>
  <c r="K24" i="257"/>
  <c r="J24" i="257"/>
  <c r="N23" i="257"/>
  <c r="M23" i="257"/>
  <c r="L23" i="257"/>
  <c r="K23" i="257"/>
  <c r="J23" i="257"/>
  <c r="N22" i="257"/>
  <c r="M22" i="257"/>
  <c r="L22" i="257"/>
  <c r="K22" i="257"/>
  <c r="J22" i="257"/>
  <c r="N20" i="257"/>
  <c r="M20" i="257"/>
  <c r="L20" i="257"/>
  <c r="K20" i="257"/>
  <c r="J20" i="257"/>
  <c r="N19" i="257"/>
  <c r="M19" i="257"/>
  <c r="L19" i="257"/>
  <c r="K19" i="257"/>
  <c r="J19" i="257"/>
  <c r="N18" i="257"/>
  <c r="M18" i="257"/>
  <c r="L18" i="257"/>
  <c r="K18" i="257"/>
  <c r="J18" i="257"/>
  <c r="N17" i="257"/>
  <c r="M17" i="257"/>
  <c r="L17" i="257"/>
  <c r="K17" i="257"/>
  <c r="J17" i="257"/>
  <c r="N16" i="257"/>
  <c r="M16" i="257"/>
  <c r="L16" i="257"/>
  <c r="J16" i="257"/>
  <c r="I16" i="257"/>
  <c r="K16" i="257" s="1"/>
  <c r="N15" i="257"/>
  <c r="L15" i="257"/>
  <c r="K15" i="257"/>
  <c r="J15" i="257"/>
  <c r="I15" i="257"/>
  <c r="M15" i="257" s="1"/>
  <c r="I14" i="257"/>
  <c r="M14" i="257" s="1"/>
  <c r="N13" i="257"/>
  <c r="M13" i="257"/>
  <c r="L13" i="257"/>
  <c r="K13" i="257"/>
  <c r="J13" i="257"/>
  <c r="N12" i="257"/>
  <c r="M12" i="257"/>
  <c r="L12" i="257"/>
  <c r="J12" i="257"/>
  <c r="I12" i="257"/>
  <c r="K12" i="257" s="1"/>
  <c r="N11" i="257"/>
  <c r="L11" i="257"/>
  <c r="K11" i="257"/>
  <c r="J11" i="257"/>
  <c r="I11" i="257"/>
  <c r="M11" i="257" s="1"/>
  <c r="I10" i="257"/>
  <c r="M10" i="257" s="1"/>
  <c r="D27" i="224"/>
  <c r="D24" i="224"/>
  <c r="D17" i="224"/>
  <c r="D13" i="224"/>
  <c r="C99" i="224"/>
  <c r="D104" i="224"/>
  <c r="G129" i="136" s="1"/>
  <c r="D100" i="224"/>
  <c r="G128" i="136" s="1"/>
  <c r="D92" i="224"/>
  <c r="D96" i="224"/>
  <c r="G126" i="136" s="1"/>
  <c r="D88" i="224"/>
  <c r="G125" i="136" s="1"/>
  <c r="D84" i="224"/>
  <c r="G123" i="136" s="1"/>
  <c r="D80" i="224"/>
  <c r="G122" i="136" s="1"/>
  <c r="D76" i="224"/>
  <c r="G121" i="136" s="1"/>
  <c r="D72" i="224"/>
  <c r="G120" i="136" s="1"/>
  <c r="L120" i="136" s="1"/>
  <c r="J129" i="136"/>
  <c r="K129" i="136"/>
  <c r="J128" i="136"/>
  <c r="K128" i="136"/>
  <c r="J127" i="136"/>
  <c r="K127" i="136"/>
  <c r="J126" i="136"/>
  <c r="K126" i="136"/>
  <c r="J125" i="136"/>
  <c r="K125" i="136"/>
  <c r="J123" i="136"/>
  <c r="K123" i="136"/>
  <c r="J122" i="136"/>
  <c r="K122" i="136"/>
  <c r="J120" i="136"/>
  <c r="K120" i="136"/>
  <c r="J121" i="136"/>
  <c r="K121" i="136"/>
  <c r="H57" i="224"/>
  <c r="H54" i="224"/>
  <c r="H51" i="224"/>
  <c r="H48" i="224"/>
  <c r="H45" i="224"/>
  <c r="H42" i="224"/>
  <c r="H39" i="224"/>
  <c r="H36" i="224"/>
  <c r="H33" i="224"/>
  <c r="H30" i="224"/>
  <c r="H27" i="224"/>
  <c r="H24" i="224"/>
  <c r="H21" i="224"/>
  <c r="H18" i="224"/>
  <c r="H59" i="224" s="1"/>
  <c r="D21" i="235"/>
  <c r="D16" i="235"/>
  <c r="D11" i="235"/>
  <c r="D16" i="234"/>
  <c r="D11" i="234"/>
  <c r="L78" i="74"/>
  <c r="L79" i="74"/>
  <c r="L80" i="74"/>
  <c r="L81" i="74"/>
  <c r="H78" i="74"/>
  <c r="H79" i="74"/>
  <c r="H80" i="74"/>
  <c r="H81" i="74"/>
  <c r="D10" i="233"/>
  <c r="G58" i="133" s="1"/>
  <c r="D105" i="249"/>
  <c r="G150" i="213" s="1"/>
  <c r="H150" i="213" s="1"/>
  <c r="G144" i="213"/>
  <c r="H144" i="213" s="1"/>
  <c r="D101" i="249"/>
  <c r="D97" i="249"/>
  <c r="G143" i="213" s="1"/>
  <c r="H143" i="213" s="1"/>
  <c r="G141" i="213"/>
  <c r="L141" i="213" s="1"/>
  <c r="D92" i="249"/>
  <c r="D88" i="249"/>
  <c r="G140" i="213" s="1"/>
  <c r="L140" i="213" s="1"/>
  <c r="G139" i="213"/>
  <c r="L139" i="213" s="1"/>
  <c r="D84" i="249"/>
  <c r="D80" i="249"/>
  <c r="G138" i="213" s="1"/>
  <c r="G137" i="213"/>
  <c r="L137" i="213" s="1"/>
  <c r="D76" i="249"/>
  <c r="D72" i="249"/>
  <c r="G132" i="213" s="1"/>
  <c r="H132" i="213" s="1"/>
  <c r="G131" i="213"/>
  <c r="H131" i="213" s="1"/>
  <c r="D68" i="249"/>
  <c r="K150" i="213"/>
  <c r="J150" i="213"/>
  <c r="K144" i="213"/>
  <c r="J144" i="213"/>
  <c r="K143" i="213"/>
  <c r="J143" i="213"/>
  <c r="J141" i="213"/>
  <c r="K141" i="213"/>
  <c r="J140" i="213"/>
  <c r="K140" i="213"/>
  <c r="J139" i="213"/>
  <c r="K139" i="213"/>
  <c r="J138" i="213"/>
  <c r="K138" i="213"/>
  <c r="J137" i="213"/>
  <c r="K137" i="213"/>
  <c r="J132" i="213"/>
  <c r="K132" i="213"/>
  <c r="K131" i="213"/>
  <c r="J131" i="213"/>
  <c r="H122" i="213"/>
  <c r="H54" i="249"/>
  <c r="G136" i="213" s="1"/>
  <c r="H136" i="213" s="1"/>
  <c r="J136" i="213"/>
  <c r="K136" i="213"/>
  <c r="H50" i="249"/>
  <c r="G135" i="213" s="1"/>
  <c r="H44" i="249"/>
  <c r="G117" i="213" s="1"/>
  <c r="H98" i="213"/>
  <c r="H100" i="213"/>
  <c r="H101" i="213"/>
  <c r="H102" i="213"/>
  <c r="H103" i="213"/>
  <c r="H104" i="213"/>
  <c r="H105" i="213"/>
  <c r="H106" i="213"/>
  <c r="L98" i="213"/>
  <c r="L100" i="213"/>
  <c r="L101" i="213"/>
  <c r="L102" i="213"/>
  <c r="L103" i="213"/>
  <c r="L104" i="213"/>
  <c r="L105" i="213"/>
  <c r="H31" i="249"/>
  <c r="H27" i="249"/>
  <c r="H24" i="249"/>
  <c r="H21" i="249"/>
  <c r="H18" i="249"/>
  <c r="H15" i="249"/>
  <c r="H12" i="249"/>
  <c r="H9" i="249"/>
  <c r="D53" i="249"/>
  <c r="D50" i="249"/>
  <c r="D47" i="249"/>
  <c r="D43" i="249"/>
  <c r="G81" i="213" s="1"/>
  <c r="D39" i="249"/>
  <c r="G80" i="213" s="1"/>
  <c r="L33" i="257" l="1"/>
  <c r="L35" i="257" s="1"/>
  <c r="M21" i="239"/>
  <c r="M13" i="239"/>
  <c r="G127" i="136"/>
  <c r="L127" i="136" s="1"/>
  <c r="N33" i="257"/>
  <c r="N35" i="257" s="1"/>
  <c r="M22" i="239"/>
  <c r="M14" i="239"/>
  <c r="M120" i="136"/>
  <c r="M127" i="136"/>
  <c r="M33" i="257"/>
  <c r="M35" i="257" s="1"/>
  <c r="C33" i="224" s="1"/>
  <c r="D34" i="224" s="1"/>
  <c r="G49" i="136" s="1"/>
  <c r="K33" i="257"/>
  <c r="K35" i="257" s="1"/>
  <c r="C36" i="224" s="1"/>
  <c r="D37" i="224" s="1"/>
  <c r="G50" i="136" s="1"/>
  <c r="D19" i="224"/>
  <c r="G41" i="136" s="1"/>
  <c r="H41" i="136" s="1"/>
  <c r="D29" i="224"/>
  <c r="G46" i="136" s="1"/>
  <c r="L122" i="136"/>
  <c r="M122" i="136" s="1"/>
  <c r="H122" i="136"/>
  <c r="L123" i="136"/>
  <c r="M123" i="136" s="1"/>
  <c r="H123" i="136"/>
  <c r="H125" i="136"/>
  <c r="L125" i="136"/>
  <c r="M125" i="136" s="1"/>
  <c r="H128" i="136"/>
  <c r="L128" i="136"/>
  <c r="M128" i="136" s="1"/>
  <c r="H121" i="136"/>
  <c r="L121" i="136"/>
  <c r="M121" i="136" s="1"/>
  <c r="L126" i="136"/>
  <c r="H126" i="136"/>
  <c r="L129" i="136"/>
  <c r="M129" i="136" s="1"/>
  <c r="H129" i="136"/>
  <c r="M126" i="136"/>
  <c r="H127" i="136"/>
  <c r="H120" i="136"/>
  <c r="L150" i="213"/>
  <c r="M150" i="213" s="1"/>
  <c r="L131" i="213"/>
  <c r="M131" i="213" s="1"/>
  <c r="L144" i="213"/>
  <c r="L143" i="213"/>
  <c r="M143" i="213" s="1"/>
  <c r="H141" i="213"/>
  <c r="H140" i="213"/>
  <c r="H139" i="213"/>
  <c r="H138" i="213"/>
  <c r="L138" i="213"/>
  <c r="M138" i="213" s="1"/>
  <c r="M137" i="213"/>
  <c r="H137" i="213"/>
  <c r="L132" i="213"/>
  <c r="M132" i="213" s="1"/>
  <c r="D55" i="249"/>
  <c r="G99" i="213" s="1"/>
  <c r="H99" i="213" s="1"/>
  <c r="H29" i="249"/>
  <c r="H33" i="249" s="1"/>
  <c r="G110" i="213" s="1"/>
  <c r="M139" i="213"/>
  <c r="M141" i="213"/>
  <c r="M140" i="213"/>
  <c r="L136" i="213"/>
  <c r="M136" i="213" s="1"/>
  <c r="L41" i="136" l="1"/>
  <c r="M41" i="136" s="1"/>
  <c r="M144" i="213"/>
  <c r="L99" i="213"/>
  <c r="N16" i="256" l="1"/>
  <c r="M16" i="256"/>
  <c r="L16" i="256"/>
  <c r="J16" i="256"/>
  <c r="I16" i="256"/>
  <c r="K16" i="256" s="1"/>
  <c r="N15" i="256"/>
  <c r="L15" i="256"/>
  <c r="K15" i="256"/>
  <c r="J15" i="256"/>
  <c r="I15" i="256"/>
  <c r="M15" i="256" s="1"/>
  <c r="I14" i="256"/>
  <c r="M14" i="256" s="1"/>
  <c r="J13" i="256"/>
  <c r="K13" i="256"/>
  <c r="L13" i="256"/>
  <c r="M13" i="256"/>
  <c r="N13" i="256"/>
  <c r="J17" i="256"/>
  <c r="K17" i="256"/>
  <c r="L17" i="256"/>
  <c r="M17" i="256"/>
  <c r="N17" i="256"/>
  <c r="N32" i="256"/>
  <c r="M32" i="256"/>
  <c r="L32" i="256"/>
  <c r="K32" i="256"/>
  <c r="J32" i="256"/>
  <c r="N31" i="256"/>
  <c r="M31" i="256"/>
  <c r="L31" i="256"/>
  <c r="K31" i="256"/>
  <c r="J31" i="256"/>
  <c r="N30" i="256"/>
  <c r="M30" i="256"/>
  <c r="L30" i="256"/>
  <c r="K30" i="256"/>
  <c r="J30" i="256"/>
  <c r="N28" i="256"/>
  <c r="M28" i="256"/>
  <c r="L28" i="256"/>
  <c r="K28" i="256"/>
  <c r="J28" i="256"/>
  <c r="N27" i="256"/>
  <c r="M27" i="256"/>
  <c r="L27" i="256"/>
  <c r="K27" i="256"/>
  <c r="J27" i="256"/>
  <c r="N26" i="256"/>
  <c r="M26" i="256"/>
  <c r="L26" i="256"/>
  <c r="K26" i="256"/>
  <c r="J26" i="256"/>
  <c r="N24" i="256"/>
  <c r="M24" i="256"/>
  <c r="L24" i="256"/>
  <c r="K24" i="256"/>
  <c r="J24" i="256"/>
  <c r="N23" i="256"/>
  <c r="M23" i="256"/>
  <c r="L23" i="256"/>
  <c r="K23" i="256"/>
  <c r="J23" i="256"/>
  <c r="N22" i="256"/>
  <c r="M22" i="256"/>
  <c r="L22" i="256"/>
  <c r="K22" i="256"/>
  <c r="J22" i="256"/>
  <c r="N20" i="256"/>
  <c r="M20" i="256"/>
  <c r="L20" i="256"/>
  <c r="K20" i="256"/>
  <c r="J20" i="256"/>
  <c r="N19" i="256"/>
  <c r="M19" i="256"/>
  <c r="L19" i="256"/>
  <c r="K19" i="256"/>
  <c r="J19" i="256"/>
  <c r="N18" i="256"/>
  <c r="M18" i="256"/>
  <c r="L18" i="256"/>
  <c r="K18" i="256"/>
  <c r="J18" i="256"/>
  <c r="N12" i="256"/>
  <c r="M12" i="256"/>
  <c r="L12" i="256"/>
  <c r="K12" i="256"/>
  <c r="J12" i="256"/>
  <c r="I12" i="256"/>
  <c r="N11" i="256"/>
  <c r="L11" i="256"/>
  <c r="K11" i="256"/>
  <c r="J11" i="256"/>
  <c r="I11" i="256"/>
  <c r="M11" i="256" s="1"/>
  <c r="I10" i="256"/>
  <c r="M10" i="256" s="1"/>
  <c r="K33" i="256" l="1"/>
  <c r="K35" i="256" s="1"/>
  <c r="C32" i="249" s="1"/>
  <c r="D33" i="249" s="1"/>
  <c r="G58" i="213" s="1"/>
  <c r="M33" i="256"/>
  <c r="M35" i="256" s="1"/>
  <c r="C29" i="249" s="1"/>
  <c r="D30" i="249" s="1"/>
  <c r="G57" i="213" s="1"/>
  <c r="L33" i="256"/>
  <c r="L35" i="256" s="1"/>
  <c r="N33" i="256"/>
  <c r="N35" i="256" s="1"/>
  <c r="D16" i="249" l="1"/>
  <c r="G50" i="213" s="1"/>
  <c r="D23" i="249"/>
  <c r="D20" i="249"/>
  <c r="D25" i="249" l="1"/>
  <c r="G54" i="213" s="1"/>
  <c r="F155" i="35"/>
  <c r="K155" i="35" s="1"/>
  <c r="D104" i="248"/>
  <c r="F157" i="35" s="1"/>
  <c r="D100" i="248"/>
  <c r="G156" i="35" s="1"/>
  <c r="D96" i="248"/>
  <c r="G155" i="35" s="1"/>
  <c r="D92" i="248"/>
  <c r="F154" i="35" s="1"/>
  <c r="J157" i="35"/>
  <c r="J156" i="35"/>
  <c r="J155" i="35"/>
  <c r="J154" i="35"/>
  <c r="L153" i="35"/>
  <c r="D83" i="248"/>
  <c r="D73" i="248"/>
  <c r="D69" i="248"/>
  <c r="D65" i="248"/>
  <c r="K153" i="35"/>
  <c r="L152" i="35"/>
  <c r="K152" i="35"/>
  <c r="L151" i="35"/>
  <c r="K151" i="35"/>
  <c r="L150" i="35"/>
  <c r="K150" i="35"/>
  <c r="L149" i="35"/>
  <c r="K149" i="35"/>
  <c r="L148" i="35"/>
  <c r="K148" i="35"/>
  <c r="H153" i="35"/>
  <c r="J153" i="35" s="1"/>
  <c r="H152" i="35"/>
  <c r="J152" i="35" s="1"/>
  <c r="H151" i="35"/>
  <c r="J151" i="35" s="1"/>
  <c r="H150" i="35"/>
  <c r="J150" i="35" s="1"/>
  <c r="H149" i="35"/>
  <c r="J149" i="35" s="1"/>
  <c r="H148" i="35"/>
  <c r="J148" i="35" s="1"/>
  <c r="L146" i="35"/>
  <c r="K146" i="35"/>
  <c r="H146" i="35"/>
  <c r="J146" i="35" s="1"/>
  <c r="H138" i="35"/>
  <c r="J138" i="35" s="1"/>
  <c r="K138" i="35"/>
  <c r="L138" i="35"/>
  <c r="L136" i="35"/>
  <c r="K136" i="35"/>
  <c r="L135" i="35"/>
  <c r="K135" i="35"/>
  <c r="H136" i="35"/>
  <c r="J136" i="35" s="1"/>
  <c r="H135" i="35"/>
  <c r="J135" i="35" s="1"/>
  <c r="F122" i="35"/>
  <c r="K122" i="35" s="1"/>
  <c r="F120" i="35"/>
  <c r="K120" i="35" s="1"/>
  <c r="G51" i="248"/>
  <c r="H52" i="248" s="1"/>
  <c r="F124" i="35" s="1"/>
  <c r="K124" i="35" s="1"/>
  <c r="H56" i="248"/>
  <c r="F125" i="35" s="1"/>
  <c r="K125" i="35" s="1"/>
  <c r="H48" i="248"/>
  <c r="F123" i="35" s="1"/>
  <c r="K123" i="35" s="1"/>
  <c r="H44" i="248"/>
  <c r="H40" i="248"/>
  <c r="F121" i="35" s="1"/>
  <c r="K121" i="35" s="1"/>
  <c r="H36" i="248"/>
  <c r="H32" i="248"/>
  <c r="F119" i="35" s="1"/>
  <c r="K119" i="35" s="1"/>
  <c r="J125" i="35"/>
  <c r="G125" i="35"/>
  <c r="J124" i="35"/>
  <c r="G124" i="35"/>
  <c r="J123" i="35"/>
  <c r="J122" i="35"/>
  <c r="G122" i="35"/>
  <c r="J121" i="35"/>
  <c r="G121" i="35"/>
  <c r="L121" i="35" s="1"/>
  <c r="J120" i="35"/>
  <c r="G120" i="35"/>
  <c r="J119" i="35"/>
  <c r="G119" i="35"/>
  <c r="L119" i="35" s="1"/>
  <c r="H25" i="248"/>
  <c r="H22" i="248"/>
  <c r="H19" i="248"/>
  <c r="H16" i="248"/>
  <c r="H13" i="248"/>
  <c r="H10" i="248"/>
  <c r="G74" i="35"/>
  <c r="H74" i="35" s="1"/>
  <c r="D43" i="248"/>
  <c r="K74" i="35"/>
  <c r="J74" i="35"/>
  <c r="N32" i="255"/>
  <c r="M32" i="255"/>
  <c r="L32" i="255"/>
  <c r="K32" i="255"/>
  <c r="J32" i="255"/>
  <c r="N31" i="255"/>
  <c r="M31" i="255"/>
  <c r="L31" i="255"/>
  <c r="K31" i="255"/>
  <c r="J31" i="255"/>
  <c r="N30" i="255"/>
  <c r="M30" i="255"/>
  <c r="L30" i="255"/>
  <c r="K30" i="255"/>
  <c r="J30" i="255"/>
  <c r="N28" i="255"/>
  <c r="M28" i="255"/>
  <c r="L28" i="255"/>
  <c r="K28" i="255"/>
  <c r="J28" i="255"/>
  <c r="N27" i="255"/>
  <c r="M27" i="255"/>
  <c r="L27" i="255"/>
  <c r="K27" i="255"/>
  <c r="J27" i="255"/>
  <c r="N26" i="255"/>
  <c r="M26" i="255"/>
  <c r="L26" i="255"/>
  <c r="K26" i="255"/>
  <c r="J26" i="255"/>
  <c r="N24" i="255"/>
  <c r="M24" i="255"/>
  <c r="L24" i="255"/>
  <c r="K24" i="255"/>
  <c r="J24" i="255"/>
  <c r="N23" i="255"/>
  <c r="M23" i="255"/>
  <c r="L23" i="255"/>
  <c r="K23" i="255"/>
  <c r="J23" i="255"/>
  <c r="N22" i="255"/>
  <c r="M22" i="255"/>
  <c r="L22" i="255"/>
  <c r="K22" i="255"/>
  <c r="J22" i="255"/>
  <c r="N20" i="255"/>
  <c r="M20" i="255"/>
  <c r="L20" i="255"/>
  <c r="K20" i="255"/>
  <c r="J20" i="255"/>
  <c r="N19" i="255"/>
  <c r="M19" i="255"/>
  <c r="L19" i="255"/>
  <c r="K19" i="255"/>
  <c r="J19" i="255"/>
  <c r="N18" i="255"/>
  <c r="M18" i="255"/>
  <c r="L18" i="255"/>
  <c r="K18" i="255"/>
  <c r="J18" i="255"/>
  <c r="N16" i="255"/>
  <c r="M16" i="255"/>
  <c r="L16" i="255"/>
  <c r="J16" i="255"/>
  <c r="I16" i="255"/>
  <c r="K16" i="255" s="1"/>
  <c r="N15" i="255"/>
  <c r="L15" i="255"/>
  <c r="K15" i="255"/>
  <c r="J15" i="255"/>
  <c r="I15" i="255"/>
  <c r="M15" i="255" s="1"/>
  <c r="N14" i="255"/>
  <c r="L14" i="255"/>
  <c r="K14" i="255"/>
  <c r="J14" i="255"/>
  <c r="I14" i="255"/>
  <c r="M14" i="255" s="1"/>
  <c r="N12" i="255"/>
  <c r="M12" i="255"/>
  <c r="L12" i="255"/>
  <c r="J12" i="255"/>
  <c r="I12" i="255"/>
  <c r="K12" i="255" s="1"/>
  <c r="N11" i="255"/>
  <c r="L11" i="255"/>
  <c r="K11" i="255"/>
  <c r="J11" i="255"/>
  <c r="I11" i="255"/>
  <c r="M11" i="255" s="1"/>
  <c r="I10" i="255"/>
  <c r="M10" i="255" s="1"/>
  <c r="K157" i="35" l="1"/>
  <c r="K154" i="35"/>
  <c r="G157" i="35"/>
  <c r="L157" i="35" s="1"/>
  <c r="G154" i="35"/>
  <c r="H154" i="35" s="1"/>
  <c r="F156" i="35"/>
  <c r="K156" i="35" s="1"/>
  <c r="H27" i="248"/>
  <c r="G94" i="35" s="1"/>
  <c r="M152" i="35"/>
  <c r="M157" i="35"/>
  <c r="H156" i="35"/>
  <c r="H155" i="35"/>
  <c r="L154" i="35"/>
  <c r="L156" i="35"/>
  <c r="M156" i="35" s="1"/>
  <c r="L155" i="35"/>
  <c r="M155" i="35" s="1"/>
  <c r="M148" i="35"/>
  <c r="M150" i="35"/>
  <c r="M151" i="35"/>
  <c r="M135" i="35"/>
  <c r="M138" i="35"/>
  <c r="M149" i="35"/>
  <c r="M153" i="35"/>
  <c r="M146" i="35"/>
  <c r="M136" i="35"/>
  <c r="H125" i="35"/>
  <c r="H124" i="35"/>
  <c r="H122" i="35"/>
  <c r="H120" i="35"/>
  <c r="M121" i="35"/>
  <c r="M119" i="35"/>
  <c r="H121" i="35"/>
  <c r="H119" i="35"/>
  <c r="L125" i="35"/>
  <c r="L124" i="35"/>
  <c r="M124" i="35" s="1"/>
  <c r="L122" i="35"/>
  <c r="M122" i="35" s="1"/>
  <c r="L120" i="35"/>
  <c r="M120" i="35" s="1"/>
  <c r="L74" i="35"/>
  <c r="M74" i="35" s="1"/>
  <c r="N33" i="255"/>
  <c r="N35" i="255" s="1"/>
  <c r="K33" i="255"/>
  <c r="K35" i="255" s="1"/>
  <c r="C36" i="248" s="1"/>
  <c r="D37" i="248" s="1"/>
  <c r="G50" i="35" s="1"/>
  <c r="L33" i="255"/>
  <c r="L35" i="255" s="1"/>
  <c r="M33" i="255"/>
  <c r="M35" i="255" s="1"/>
  <c r="C33" i="248" s="1"/>
  <c r="D34" i="248" s="1"/>
  <c r="G49" i="35" s="1"/>
  <c r="D19" i="248"/>
  <c r="G42" i="35" s="1"/>
  <c r="L42" i="35" s="1"/>
  <c r="D27" i="248"/>
  <c r="D24" i="248"/>
  <c r="D29" i="248" s="1"/>
  <c r="G46" i="35" s="1"/>
  <c r="L46" i="35" s="1"/>
  <c r="M46" i="35" s="1"/>
  <c r="D17" i="248"/>
  <c r="D13" i="248"/>
  <c r="J46" i="35"/>
  <c r="K46" i="35"/>
  <c r="J42" i="35"/>
  <c r="K42" i="35"/>
  <c r="D40" i="47"/>
  <c r="C41" i="47"/>
  <c r="G154" i="34"/>
  <c r="D133" i="247"/>
  <c r="G155" i="34" s="1"/>
  <c r="D129" i="247"/>
  <c r="D124" i="247"/>
  <c r="G152" i="34" s="1"/>
  <c r="J149" i="34"/>
  <c r="K149" i="34"/>
  <c r="J150" i="34"/>
  <c r="K150" i="34"/>
  <c r="H118" i="247"/>
  <c r="G150" i="34" s="1"/>
  <c r="L150" i="34" s="1"/>
  <c r="H114" i="247"/>
  <c r="G149" i="34" s="1"/>
  <c r="L149" i="34" s="1"/>
  <c r="H110" i="247"/>
  <c r="G148" i="34" s="1"/>
  <c r="H106" i="247"/>
  <c r="G147" i="34" s="1"/>
  <c r="H102" i="247"/>
  <c r="G146" i="34" s="1"/>
  <c r="H97" i="247"/>
  <c r="G144" i="34" s="1"/>
  <c r="H92" i="247"/>
  <c r="G142" i="34" s="1"/>
  <c r="G138" i="34"/>
  <c r="H87" i="247"/>
  <c r="H83" i="247"/>
  <c r="G137" i="34" s="1"/>
  <c r="H79" i="247"/>
  <c r="G136" i="34" s="1"/>
  <c r="K124" i="34"/>
  <c r="J124" i="34"/>
  <c r="G68" i="247"/>
  <c r="H69" i="247" s="1"/>
  <c r="G129" i="34" s="1"/>
  <c r="D106" i="247"/>
  <c r="G125" i="34" s="1"/>
  <c r="D94" i="247"/>
  <c r="G122" i="34" s="1"/>
  <c r="H73" i="247"/>
  <c r="G130" i="34" s="1"/>
  <c r="H65" i="247"/>
  <c r="G128" i="34" s="1"/>
  <c r="D114" i="247"/>
  <c r="G127" i="34" s="1"/>
  <c r="D110" i="247"/>
  <c r="G126" i="34" s="1"/>
  <c r="D102" i="247"/>
  <c r="G124" i="34" s="1"/>
  <c r="L124" i="34" s="1"/>
  <c r="M124" i="34" s="1"/>
  <c r="D98" i="247"/>
  <c r="G123" i="34" s="1"/>
  <c r="D90" i="247"/>
  <c r="G121" i="34" s="1"/>
  <c r="D83" i="247"/>
  <c r="D79" i="247"/>
  <c r="D76" i="247"/>
  <c r="D73" i="247"/>
  <c r="D70" i="247"/>
  <c r="D67" i="247"/>
  <c r="D64" i="247"/>
  <c r="H60" i="247"/>
  <c r="G123" i="35" s="1"/>
  <c r="L123" i="35" s="1"/>
  <c r="M123" i="35" s="1"/>
  <c r="H57" i="247"/>
  <c r="H54" i="247"/>
  <c r="H51" i="247"/>
  <c r="H48" i="247"/>
  <c r="H45" i="247"/>
  <c r="H42" i="247"/>
  <c r="H39" i="247"/>
  <c r="H123" i="35" l="1"/>
  <c r="M154" i="35"/>
  <c r="H157" i="35"/>
  <c r="M125" i="35"/>
  <c r="M42" i="35"/>
  <c r="H42" i="35"/>
  <c r="H46" i="35"/>
  <c r="M150" i="34"/>
  <c r="M149" i="34"/>
  <c r="H124" i="34"/>
  <c r="D81" i="247"/>
  <c r="D85" i="247" s="1"/>
  <c r="G98" i="34" s="1"/>
  <c r="H33" i="247" l="1"/>
  <c r="G90" i="34" s="1"/>
  <c r="H90" i="34" s="1"/>
  <c r="H27" i="247"/>
  <c r="G77" i="34" s="1"/>
  <c r="L77" i="34" s="1"/>
  <c r="H23" i="247"/>
  <c r="G76" i="34" s="1"/>
  <c r="L76" i="34" s="1"/>
  <c r="H19" i="247"/>
  <c r="G75" i="34" s="1"/>
  <c r="L75" i="34" s="1"/>
  <c r="H15" i="247"/>
  <c r="G74" i="34" s="1"/>
  <c r="H74" i="34" s="1"/>
  <c r="H11" i="247"/>
  <c r="G73" i="34" s="1"/>
  <c r="L73" i="34" s="1"/>
  <c r="G72" i="33"/>
  <c r="D50" i="245"/>
  <c r="J90" i="34"/>
  <c r="K90" i="34"/>
  <c r="L90" i="34" l="1"/>
  <c r="M90" i="34" s="1"/>
  <c r="H73" i="34"/>
  <c r="H75" i="34"/>
  <c r="L74" i="34"/>
  <c r="H77" i="34"/>
  <c r="H76" i="34"/>
  <c r="I20" i="254" l="1"/>
  <c r="I19" i="254"/>
  <c r="M19" i="254" s="1"/>
  <c r="I18" i="254"/>
  <c r="N28" i="254"/>
  <c r="M28" i="254"/>
  <c r="L28" i="254"/>
  <c r="J28" i="254"/>
  <c r="I28" i="254"/>
  <c r="K28" i="254" s="1"/>
  <c r="N27" i="254"/>
  <c r="L27" i="254"/>
  <c r="K27" i="254"/>
  <c r="J27" i="254"/>
  <c r="I27" i="254"/>
  <c r="M27" i="254" s="1"/>
  <c r="N26" i="254"/>
  <c r="L26" i="254"/>
  <c r="K26" i="254"/>
  <c r="J26" i="254"/>
  <c r="I26" i="254"/>
  <c r="M26" i="254" s="1"/>
  <c r="N24" i="254"/>
  <c r="M24" i="254"/>
  <c r="L24" i="254"/>
  <c r="J24" i="254"/>
  <c r="I24" i="254"/>
  <c r="K24" i="254" s="1"/>
  <c r="N23" i="254"/>
  <c r="L23" i="254"/>
  <c r="K23" i="254"/>
  <c r="J23" i="254"/>
  <c r="I23" i="254"/>
  <c r="M23" i="254" s="1"/>
  <c r="N22" i="254"/>
  <c r="L22" i="254"/>
  <c r="K22" i="254"/>
  <c r="J22" i="254"/>
  <c r="I22" i="254"/>
  <c r="M22" i="254" s="1"/>
  <c r="N32" i="254"/>
  <c r="M32" i="254"/>
  <c r="L32" i="254"/>
  <c r="K32" i="254"/>
  <c r="J32" i="254"/>
  <c r="N31" i="254"/>
  <c r="M31" i="254"/>
  <c r="L31" i="254"/>
  <c r="K31" i="254"/>
  <c r="J31" i="254"/>
  <c r="N30" i="254"/>
  <c r="M30" i="254"/>
  <c r="L30" i="254"/>
  <c r="K30" i="254"/>
  <c r="J30" i="254"/>
  <c r="N20" i="254"/>
  <c r="M20" i="254"/>
  <c r="L20" i="254"/>
  <c r="K20" i="254"/>
  <c r="J20" i="254"/>
  <c r="N19" i="254"/>
  <c r="L19" i="254"/>
  <c r="K19" i="254"/>
  <c r="J19" i="254"/>
  <c r="N18" i="254"/>
  <c r="M18" i="254"/>
  <c r="L18" i="254"/>
  <c r="K18" i="254"/>
  <c r="J18" i="254"/>
  <c r="N16" i="254"/>
  <c r="M16" i="254"/>
  <c r="L16" i="254"/>
  <c r="J16" i="254"/>
  <c r="I16" i="254"/>
  <c r="K16" i="254" s="1"/>
  <c r="N15" i="254"/>
  <c r="L15" i="254"/>
  <c r="K15" i="254"/>
  <c r="J15" i="254"/>
  <c r="I15" i="254"/>
  <c r="M15" i="254" s="1"/>
  <c r="N14" i="254"/>
  <c r="L14" i="254"/>
  <c r="K14" i="254"/>
  <c r="J14" i="254"/>
  <c r="I14" i="254"/>
  <c r="M14" i="254" s="1"/>
  <c r="N12" i="254"/>
  <c r="M12" i="254"/>
  <c r="L12" i="254"/>
  <c r="K12" i="254"/>
  <c r="J12" i="254"/>
  <c r="I12" i="254"/>
  <c r="N11" i="254"/>
  <c r="L11" i="254"/>
  <c r="K11" i="254"/>
  <c r="J11" i="254"/>
  <c r="I11" i="254"/>
  <c r="M11" i="254" s="1"/>
  <c r="M10" i="254"/>
  <c r="I10" i="254"/>
  <c r="D48" i="247"/>
  <c r="D45" i="247"/>
  <c r="D29" i="247"/>
  <c r="D25" i="247"/>
  <c r="D17" i="247"/>
  <c r="D13" i="247"/>
  <c r="L33" i="254" l="1"/>
  <c r="L35" i="254" s="1"/>
  <c r="N33" i="254"/>
  <c r="N35" i="254" s="1"/>
  <c r="K33" i="254"/>
  <c r="K35" i="254" s="1"/>
  <c r="C57" i="247" s="1"/>
  <c r="D58" i="247" s="1"/>
  <c r="G53" i="34" s="1"/>
  <c r="M33" i="254"/>
  <c r="M35" i="254" s="1"/>
  <c r="C54" i="247" s="1"/>
  <c r="D55" i="247" s="1"/>
  <c r="G52" i="34" s="1"/>
  <c r="D42" i="247"/>
  <c r="D39" i="247"/>
  <c r="D36" i="247"/>
  <c r="D21" i="247"/>
  <c r="D31" i="247" s="1"/>
  <c r="G45" i="34" s="1"/>
  <c r="K155" i="34"/>
  <c r="J155" i="34"/>
  <c r="H155" i="34"/>
  <c r="L155" i="34"/>
  <c r="L154" i="34"/>
  <c r="K154" i="34"/>
  <c r="J154" i="34"/>
  <c r="H154" i="34"/>
  <c r="K152" i="34"/>
  <c r="J152" i="34"/>
  <c r="H152" i="34"/>
  <c r="L152" i="34"/>
  <c r="D50" i="247" l="1"/>
  <c r="G49" i="34" s="1"/>
  <c r="M154" i="34"/>
  <c r="M152" i="34"/>
  <c r="M155" i="34"/>
  <c r="J145" i="33"/>
  <c r="K145" i="33"/>
  <c r="K144" i="34"/>
  <c r="J144" i="34"/>
  <c r="L144" i="34"/>
  <c r="H146" i="34"/>
  <c r="L146" i="34"/>
  <c r="K146" i="34"/>
  <c r="J146" i="34"/>
  <c r="J138" i="34"/>
  <c r="K138" i="34"/>
  <c r="L138" i="34"/>
  <c r="M138" i="34" s="1"/>
  <c r="H138" i="34"/>
  <c r="K137" i="34"/>
  <c r="J137" i="34"/>
  <c r="H137" i="34"/>
  <c r="K136" i="34"/>
  <c r="J136" i="34"/>
  <c r="H136" i="34"/>
  <c r="J130" i="34"/>
  <c r="K130" i="34"/>
  <c r="L130" i="34"/>
  <c r="M130" i="34" s="1"/>
  <c r="H130" i="34"/>
  <c r="J128" i="34"/>
  <c r="K128" i="34"/>
  <c r="L128" i="34"/>
  <c r="J129" i="34"/>
  <c r="K129" i="34"/>
  <c r="L129" i="34"/>
  <c r="H129" i="34"/>
  <c r="H127" i="34"/>
  <c r="H128" i="34"/>
  <c r="K127" i="34"/>
  <c r="J127" i="34"/>
  <c r="K126" i="34"/>
  <c r="J126" i="34"/>
  <c r="H126" i="34"/>
  <c r="K123" i="34"/>
  <c r="J123" i="34"/>
  <c r="H123" i="34"/>
  <c r="K122" i="34"/>
  <c r="J122" i="34"/>
  <c r="H122" i="34"/>
  <c r="K121" i="34"/>
  <c r="J121" i="34"/>
  <c r="H121" i="34"/>
  <c r="H111" i="245"/>
  <c r="G151" i="33" s="1"/>
  <c r="H107" i="245"/>
  <c r="G150" i="33" s="1"/>
  <c r="H102" i="245"/>
  <c r="G148" i="33" s="1"/>
  <c r="G146" i="33"/>
  <c r="H81" i="245"/>
  <c r="G142" i="33" s="1"/>
  <c r="H97" i="245"/>
  <c r="H93" i="245"/>
  <c r="G145" i="33" s="1"/>
  <c r="L145" i="33" s="1"/>
  <c r="M145" i="33" s="1"/>
  <c r="H89" i="245"/>
  <c r="G144" i="33" s="1"/>
  <c r="H85" i="245"/>
  <c r="G143" i="33" s="1"/>
  <c r="H76" i="245"/>
  <c r="G140" i="33" s="1"/>
  <c r="H71" i="245"/>
  <c r="G138" i="33" s="1"/>
  <c r="H67" i="245"/>
  <c r="G137" i="33" s="1"/>
  <c r="C80" i="245"/>
  <c r="D81" i="245" s="1"/>
  <c r="G126" i="33" s="1"/>
  <c r="D73" i="245"/>
  <c r="G124" i="33" s="1"/>
  <c r="D69" i="245"/>
  <c r="G123" i="33" s="1"/>
  <c r="D77" i="245"/>
  <c r="G125" i="33" s="1"/>
  <c r="D65" i="245"/>
  <c r="G122" i="33" s="1"/>
  <c r="H60" i="245"/>
  <c r="G121" i="33" s="1"/>
  <c r="H56" i="245"/>
  <c r="G120" i="33" s="1"/>
  <c r="H52" i="245"/>
  <c r="G119" i="33" s="1"/>
  <c r="H48" i="245"/>
  <c r="G118" i="33" s="1"/>
  <c r="H44" i="245"/>
  <c r="G117" i="33" s="1"/>
  <c r="M144" i="34" l="1"/>
  <c r="H144" i="34"/>
  <c r="M146" i="34"/>
  <c r="M128" i="34"/>
  <c r="L137" i="34"/>
  <c r="M137" i="34" s="1"/>
  <c r="L136" i="34"/>
  <c r="M136" i="34" s="1"/>
  <c r="M129" i="34"/>
  <c r="L126" i="34"/>
  <c r="M126" i="34" s="1"/>
  <c r="L127" i="34"/>
  <c r="M127" i="34" s="1"/>
  <c r="L121" i="34"/>
  <c r="M121" i="34" s="1"/>
  <c r="L122" i="34"/>
  <c r="M122" i="34" s="1"/>
  <c r="L123" i="34"/>
  <c r="M123" i="34" s="1"/>
  <c r="L151" i="33" l="1"/>
  <c r="K151" i="33"/>
  <c r="J151" i="33"/>
  <c r="L150" i="33"/>
  <c r="K150" i="33"/>
  <c r="J150" i="33"/>
  <c r="H151" i="33"/>
  <c r="H150" i="33"/>
  <c r="L148" i="33"/>
  <c r="K148" i="33"/>
  <c r="J148" i="33"/>
  <c r="L146" i="33"/>
  <c r="K146" i="33"/>
  <c r="J146" i="33"/>
  <c r="L144" i="33"/>
  <c r="K144" i="33"/>
  <c r="J144" i="33"/>
  <c r="L143" i="33"/>
  <c r="K143" i="33"/>
  <c r="J143" i="33"/>
  <c r="L142" i="33"/>
  <c r="K142" i="33"/>
  <c r="J142" i="33"/>
  <c r="L140" i="33"/>
  <c r="K140" i="33"/>
  <c r="J140" i="33"/>
  <c r="H148" i="33"/>
  <c r="H146" i="33"/>
  <c r="H144" i="33"/>
  <c r="H143" i="33"/>
  <c r="H142" i="33"/>
  <c r="H140" i="33"/>
  <c r="H138" i="33"/>
  <c r="H137" i="33"/>
  <c r="J137" i="33"/>
  <c r="K137" i="33"/>
  <c r="L137" i="33"/>
  <c r="J138" i="33"/>
  <c r="K138" i="33"/>
  <c r="L138" i="33"/>
  <c r="M137" i="33" l="1"/>
  <c r="M150" i="33"/>
  <c r="M143" i="33"/>
  <c r="M142" i="33"/>
  <c r="M148" i="33"/>
  <c r="M151" i="33"/>
  <c r="M140" i="33"/>
  <c r="M138" i="33"/>
  <c r="M146" i="33"/>
  <c r="M144" i="33"/>
  <c r="J126" i="33"/>
  <c r="K126" i="33"/>
  <c r="L126" i="33"/>
  <c r="H126" i="33"/>
  <c r="H125" i="33"/>
  <c r="J125" i="33"/>
  <c r="K125" i="33"/>
  <c r="L125" i="33"/>
  <c r="H124" i="33"/>
  <c r="J124" i="33"/>
  <c r="K124" i="33"/>
  <c r="L124" i="33"/>
  <c r="H123" i="33"/>
  <c r="J123" i="33"/>
  <c r="K123" i="33"/>
  <c r="L123" i="33"/>
  <c r="H121" i="33"/>
  <c r="J121" i="33"/>
  <c r="K121" i="33"/>
  <c r="L121" i="33"/>
  <c r="H120" i="33"/>
  <c r="J120" i="33"/>
  <c r="K120" i="33"/>
  <c r="L120" i="33"/>
  <c r="H119" i="33"/>
  <c r="J119" i="33"/>
  <c r="K119" i="33"/>
  <c r="L119" i="33"/>
  <c r="H118" i="33"/>
  <c r="J118" i="33"/>
  <c r="K118" i="33"/>
  <c r="L118" i="33"/>
  <c r="K117" i="33"/>
  <c r="J117" i="33"/>
  <c r="H117" i="33"/>
  <c r="L117" i="33"/>
  <c r="H37" i="245"/>
  <c r="H35" i="245"/>
  <c r="H33" i="245"/>
  <c r="H31" i="245"/>
  <c r="H29" i="245"/>
  <c r="H27" i="245"/>
  <c r="H25" i="245"/>
  <c r="H22" i="245"/>
  <c r="H20" i="245"/>
  <c r="H18" i="245"/>
  <c r="H16" i="245"/>
  <c r="H14" i="245"/>
  <c r="H12" i="245"/>
  <c r="H10" i="245"/>
  <c r="H39" i="245" l="1"/>
  <c r="G93" i="33" s="1"/>
  <c r="M121" i="33"/>
  <c r="M123" i="33"/>
  <c r="M125" i="33"/>
  <c r="M126" i="33"/>
  <c r="M124" i="33"/>
  <c r="M118" i="33"/>
  <c r="M119" i="33"/>
  <c r="M120" i="33"/>
  <c r="M117" i="33"/>
  <c r="I36" i="245"/>
  <c r="F10" i="253" l="1"/>
  <c r="N32" i="253"/>
  <c r="M32" i="253"/>
  <c r="L32" i="253"/>
  <c r="K32" i="253"/>
  <c r="J32" i="253"/>
  <c r="N31" i="253"/>
  <c r="L31" i="253"/>
  <c r="K31" i="253"/>
  <c r="J31" i="253"/>
  <c r="M31" i="253"/>
  <c r="N30" i="253"/>
  <c r="L30" i="253"/>
  <c r="K30" i="253"/>
  <c r="J30" i="253"/>
  <c r="M30" i="253"/>
  <c r="N28" i="253"/>
  <c r="M28" i="253"/>
  <c r="L28" i="253"/>
  <c r="J28" i="253"/>
  <c r="K28" i="253"/>
  <c r="N27" i="253"/>
  <c r="L27" i="253"/>
  <c r="K27" i="253"/>
  <c r="J27" i="253"/>
  <c r="M27" i="253"/>
  <c r="N26" i="253"/>
  <c r="L26" i="253"/>
  <c r="K26" i="253"/>
  <c r="J26" i="253"/>
  <c r="M26" i="253"/>
  <c r="N24" i="253"/>
  <c r="M24" i="253"/>
  <c r="L24" i="253"/>
  <c r="K24" i="253"/>
  <c r="J24" i="253"/>
  <c r="N23" i="253"/>
  <c r="M23" i="253"/>
  <c r="L23" i="253"/>
  <c r="K23" i="253"/>
  <c r="J23" i="253"/>
  <c r="N22" i="253"/>
  <c r="L22" i="253"/>
  <c r="K22" i="253"/>
  <c r="J22" i="253"/>
  <c r="M22" i="253"/>
  <c r="N20" i="253"/>
  <c r="M20" i="253"/>
  <c r="L20" i="253"/>
  <c r="J20" i="253"/>
  <c r="I20" i="253"/>
  <c r="K20" i="253" s="1"/>
  <c r="N19" i="253"/>
  <c r="L19" i="253"/>
  <c r="K19" i="253"/>
  <c r="J19" i="253"/>
  <c r="I19" i="253"/>
  <c r="M19" i="253" s="1"/>
  <c r="N18" i="253"/>
  <c r="L18" i="253"/>
  <c r="K18" i="253"/>
  <c r="J18" i="253"/>
  <c r="I18" i="253"/>
  <c r="M18" i="253" s="1"/>
  <c r="N16" i="253"/>
  <c r="M16" i="253"/>
  <c r="L16" i="253"/>
  <c r="J16" i="253"/>
  <c r="I16" i="253"/>
  <c r="K16" i="253" s="1"/>
  <c r="N15" i="253"/>
  <c r="L15" i="253"/>
  <c r="K15" i="253"/>
  <c r="J15" i="253"/>
  <c r="I15" i="253"/>
  <c r="M15" i="253" s="1"/>
  <c r="N14" i="253"/>
  <c r="L14" i="253"/>
  <c r="K14" i="253"/>
  <c r="J14" i="253"/>
  <c r="I14" i="253"/>
  <c r="M14" i="253" s="1"/>
  <c r="N12" i="253"/>
  <c r="M12" i="253"/>
  <c r="L12" i="253"/>
  <c r="J12" i="253"/>
  <c r="I12" i="253"/>
  <c r="K12" i="253" s="1"/>
  <c r="N11" i="253"/>
  <c r="L11" i="253"/>
  <c r="K11" i="253"/>
  <c r="J11" i="253"/>
  <c r="I11" i="253"/>
  <c r="M11" i="253" s="1"/>
  <c r="I10" i="253"/>
  <c r="M10" i="253" s="1"/>
  <c r="D34" i="245"/>
  <c r="D31" i="245"/>
  <c r="D28" i="245"/>
  <c r="D21" i="245"/>
  <c r="D17" i="245"/>
  <c r="D13" i="245"/>
  <c r="D36" i="245" l="1"/>
  <c r="G46" i="33" s="1"/>
  <c r="L33" i="253"/>
  <c r="L35" i="253" s="1"/>
  <c r="N33" i="253"/>
  <c r="N35" i="253" s="1"/>
  <c r="K33" i="253"/>
  <c r="K35" i="253" s="1"/>
  <c r="C40" i="245" s="1"/>
  <c r="D41" i="245" s="1"/>
  <c r="G49" i="33" s="1"/>
  <c r="M33" i="253"/>
  <c r="M35" i="253" s="1"/>
  <c r="C43" i="245" s="1"/>
  <c r="D44" i="245" s="1"/>
  <c r="G50" i="33" s="1"/>
  <c r="D23" i="245"/>
  <c r="G42" i="33" s="1"/>
  <c r="N36" i="252"/>
  <c r="M36" i="252"/>
  <c r="L36" i="252"/>
  <c r="J36" i="252"/>
  <c r="I36" i="252"/>
  <c r="K36" i="252" s="1"/>
  <c r="N35" i="252"/>
  <c r="L35" i="252"/>
  <c r="K35" i="252"/>
  <c r="J35" i="252"/>
  <c r="I35" i="252"/>
  <c r="M35" i="252" s="1"/>
  <c r="N34" i="252"/>
  <c r="L34" i="252"/>
  <c r="K34" i="252"/>
  <c r="J34" i="252"/>
  <c r="I34" i="252"/>
  <c r="M34" i="252" s="1"/>
  <c r="N32" i="252"/>
  <c r="M32" i="252"/>
  <c r="L32" i="252"/>
  <c r="J32" i="252"/>
  <c r="I32" i="252"/>
  <c r="K32" i="252" s="1"/>
  <c r="N31" i="252"/>
  <c r="L31" i="252"/>
  <c r="K31" i="252"/>
  <c r="J31" i="252"/>
  <c r="I31" i="252"/>
  <c r="M31" i="252" s="1"/>
  <c r="N30" i="252"/>
  <c r="L30" i="252"/>
  <c r="K30" i="252"/>
  <c r="J30" i="252"/>
  <c r="I30" i="252"/>
  <c r="M30" i="252" s="1"/>
  <c r="N28" i="252"/>
  <c r="M28" i="252"/>
  <c r="L28" i="252"/>
  <c r="J28" i="252"/>
  <c r="I28" i="252"/>
  <c r="K28" i="252" s="1"/>
  <c r="N27" i="252"/>
  <c r="L27" i="252"/>
  <c r="K27" i="252"/>
  <c r="J27" i="252"/>
  <c r="I27" i="252"/>
  <c r="M27" i="252" s="1"/>
  <c r="N26" i="252"/>
  <c r="L26" i="252"/>
  <c r="K26" i="252"/>
  <c r="J26" i="252"/>
  <c r="I26" i="252"/>
  <c r="M26" i="252" s="1"/>
  <c r="N15" i="252"/>
  <c r="L15" i="252"/>
  <c r="K15" i="252"/>
  <c r="J15" i="252"/>
  <c r="N14" i="252"/>
  <c r="L14" i="252"/>
  <c r="K14" i="252"/>
  <c r="J14" i="252"/>
  <c r="D244" i="244"/>
  <c r="G160" i="124" s="1"/>
  <c r="H160" i="124" s="1"/>
  <c r="D240" i="244"/>
  <c r="G159" i="124" s="1"/>
  <c r="L159" i="124" s="1"/>
  <c r="M159" i="124" s="1"/>
  <c r="G158" i="124"/>
  <c r="L158" i="124" s="1"/>
  <c r="D236" i="244"/>
  <c r="G156" i="124"/>
  <c r="H156" i="124" s="1"/>
  <c r="H228" i="244"/>
  <c r="G154" i="124"/>
  <c r="L154" i="124" s="1"/>
  <c r="H223" i="244"/>
  <c r="G153" i="124"/>
  <c r="H219" i="244"/>
  <c r="G152" i="124"/>
  <c r="H152" i="124" s="1"/>
  <c r="H215" i="244"/>
  <c r="G151" i="124"/>
  <c r="L151" i="124" s="1"/>
  <c r="H211" i="244"/>
  <c r="G148" i="124"/>
  <c r="H206" i="244"/>
  <c r="G146" i="124"/>
  <c r="G144" i="124"/>
  <c r="H201" i="244"/>
  <c r="H197" i="244"/>
  <c r="G145" i="124" s="1"/>
  <c r="L145" i="124" s="1"/>
  <c r="M145" i="124" s="1"/>
  <c r="H193" i="244"/>
  <c r="K145" i="124"/>
  <c r="J145" i="124"/>
  <c r="H188" i="244"/>
  <c r="G139" i="124" s="1"/>
  <c r="H184" i="244"/>
  <c r="G138" i="124" s="1"/>
  <c r="K160" i="124"/>
  <c r="J160" i="124"/>
  <c r="K159" i="124"/>
  <c r="J159" i="124"/>
  <c r="K158" i="124"/>
  <c r="J158" i="124"/>
  <c r="H158" i="124"/>
  <c r="K156" i="124"/>
  <c r="J156" i="124"/>
  <c r="J154" i="124"/>
  <c r="K154" i="124"/>
  <c r="J151" i="124"/>
  <c r="K151" i="124"/>
  <c r="M158" i="124" l="1"/>
  <c r="H159" i="124"/>
  <c r="H154" i="124"/>
  <c r="L160" i="124"/>
  <c r="M160" i="124" s="1"/>
  <c r="H145" i="124"/>
  <c r="M154" i="124"/>
  <c r="M151" i="124"/>
  <c r="L156" i="124"/>
  <c r="M156" i="124" s="1"/>
  <c r="H151" i="124"/>
  <c r="H148" i="124"/>
  <c r="L148" i="124"/>
  <c r="K148" i="124"/>
  <c r="J148" i="124"/>
  <c r="J146" i="124"/>
  <c r="K146" i="124"/>
  <c r="L146" i="124"/>
  <c r="H146" i="124"/>
  <c r="L139" i="124"/>
  <c r="K139" i="124"/>
  <c r="J139" i="124"/>
  <c r="L138" i="124"/>
  <c r="K138" i="124"/>
  <c r="J138" i="124"/>
  <c r="H139" i="124"/>
  <c r="H138" i="124"/>
  <c r="G132" i="124"/>
  <c r="H178" i="244"/>
  <c r="G131" i="124"/>
  <c r="C230" i="244"/>
  <c r="D231" i="244"/>
  <c r="D227" i="244"/>
  <c r="G130" i="124" s="1"/>
  <c r="D223" i="244"/>
  <c r="G129" i="124" s="1"/>
  <c r="D219" i="244"/>
  <c r="G128" i="124" s="1"/>
  <c r="D215" i="244"/>
  <c r="G126" i="124" s="1"/>
  <c r="D211" i="244"/>
  <c r="G125" i="124" s="1"/>
  <c r="D207" i="244"/>
  <c r="G124" i="124" s="1"/>
  <c r="D203" i="244"/>
  <c r="G123" i="124" s="1"/>
  <c r="D196" i="244"/>
  <c r="D191" i="244"/>
  <c r="D189" i="244"/>
  <c r="D187" i="244"/>
  <c r="D185" i="244"/>
  <c r="D183" i="244"/>
  <c r="D181" i="244"/>
  <c r="D179" i="244"/>
  <c r="D177" i="244"/>
  <c r="D194" i="244" s="1"/>
  <c r="H172" i="244"/>
  <c r="H170" i="244"/>
  <c r="H168" i="244"/>
  <c r="H166" i="244"/>
  <c r="H164" i="244"/>
  <c r="H162" i="244"/>
  <c r="H160" i="244"/>
  <c r="H158" i="244"/>
  <c r="H156" i="244"/>
  <c r="H154" i="244"/>
  <c r="H152" i="244"/>
  <c r="H150" i="244"/>
  <c r="H148" i="244"/>
  <c r="H146" i="244"/>
  <c r="H144" i="244"/>
  <c r="H142" i="244"/>
  <c r="H140" i="244"/>
  <c r="H138" i="244"/>
  <c r="H136" i="244"/>
  <c r="H134" i="244"/>
  <c r="H132" i="244"/>
  <c r="H130" i="244"/>
  <c r="H124" i="244"/>
  <c r="H120" i="244"/>
  <c r="H122" i="244" s="1"/>
  <c r="D174" i="244"/>
  <c r="D171" i="244"/>
  <c r="D168" i="244"/>
  <c r="D165" i="244"/>
  <c r="D162" i="244"/>
  <c r="D159" i="244"/>
  <c r="D156" i="244"/>
  <c r="D153" i="244"/>
  <c r="D150" i="244"/>
  <c r="D147" i="244"/>
  <c r="D144" i="244"/>
  <c r="D141" i="244"/>
  <c r="D138" i="244"/>
  <c r="D135" i="244"/>
  <c r="D132" i="244"/>
  <c r="D129" i="244"/>
  <c r="D126" i="244"/>
  <c r="D123" i="244"/>
  <c r="D120" i="244"/>
  <c r="H117" i="244"/>
  <c r="H114" i="244"/>
  <c r="H111" i="244"/>
  <c r="H108" i="244"/>
  <c r="H105" i="244"/>
  <c r="H102" i="244"/>
  <c r="H99" i="244"/>
  <c r="H96" i="244"/>
  <c r="H93" i="244"/>
  <c r="H90" i="244"/>
  <c r="H87" i="244"/>
  <c r="H84" i="244"/>
  <c r="H81" i="244"/>
  <c r="H78" i="244"/>
  <c r="H75" i="244"/>
  <c r="H72" i="244"/>
  <c r="H69" i="244"/>
  <c r="H66" i="244"/>
  <c r="H63" i="244"/>
  <c r="D117" i="244"/>
  <c r="D114" i="244"/>
  <c r="D111" i="244"/>
  <c r="D108" i="244"/>
  <c r="D105" i="244"/>
  <c r="D102" i="244"/>
  <c r="D99" i="244"/>
  <c r="D96" i="244"/>
  <c r="D93" i="244"/>
  <c r="D90" i="244"/>
  <c r="D87" i="244"/>
  <c r="D84" i="244"/>
  <c r="D81" i="244"/>
  <c r="D78" i="244"/>
  <c r="D75" i="244"/>
  <c r="D72" i="244"/>
  <c r="D69" i="244"/>
  <c r="D66" i="244"/>
  <c r="D63" i="244"/>
  <c r="H59" i="244"/>
  <c r="H56" i="244"/>
  <c r="H53" i="244"/>
  <c r="H126" i="244" l="1"/>
  <c r="G96" i="124" s="1"/>
  <c r="D198" i="244"/>
  <c r="G98" i="124" s="1"/>
  <c r="M148" i="124"/>
  <c r="M139" i="124"/>
  <c r="M138" i="124"/>
  <c r="M146" i="124"/>
  <c r="G74" i="124" l="1"/>
  <c r="H48" i="244"/>
  <c r="G77" i="124" s="1"/>
  <c r="H44" i="244"/>
  <c r="G76" i="124" s="1"/>
  <c r="H40" i="244"/>
  <c r="G75" i="124" s="1"/>
  <c r="H36" i="244"/>
  <c r="H32" i="244"/>
  <c r="G73" i="124" s="1"/>
  <c r="H28" i="244"/>
  <c r="G71" i="124" s="1"/>
  <c r="H24" i="244"/>
  <c r="G70" i="124" s="1"/>
  <c r="J77" i="124"/>
  <c r="K77" i="124"/>
  <c r="J132" i="124"/>
  <c r="K132" i="124"/>
  <c r="L132" i="124"/>
  <c r="H132" i="124"/>
  <c r="K131" i="124"/>
  <c r="J131" i="124"/>
  <c r="H131" i="124"/>
  <c r="K130" i="124"/>
  <c r="J130" i="124"/>
  <c r="H130" i="124"/>
  <c r="L130" i="124"/>
  <c r="K129" i="124"/>
  <c r="J129" i="124"/>
  <c r="H129" i="124"/>
  <c r="K128" i="124"/>
  <c r="J128" i="124"/>
  <c r="H128" i="124"/>
  <c r="L127" i="124"/>
  <c r="K127" i="124"/>
  <c r="J127" i="124"/>
  <c r="H127" i="124"/>
  <c r="J123" i="124"/>
  <c r="K123" i="124"/>
  <c r="L123" i="124"/>
  <c r="J124" i="124"/>
  <c r="K124" i="124"/>
  <c r="L124" i="124"/>
  <c r="J125" i="124"/>
  <c r="K125" i="124"/>
  <c r="L125" i="124"/>
  <c r="J126" i="124"/>
  <c r="K126" i="124"/>
  <c r="L126" i="124"/>
  <c r="H123" i="124"/>
  <c r="H124" i="124"/>
  <c r="H125" i="124"/>
  <c r="H126" i="124"/>
  <c r="H136" i="124"/>
  <c r="J136" i="124"/>
  <c r="K136" i="124"/>
  <c r="L136" i="124"/>
  <c r="H141" i="124"/>
  <c r="J141" i="124"/>
  <c r="K141" i="124"/>
  <c r="L141" i="124"/>
  <c r="H142" i="124"/>
  <c r="J142" i="124"/>
  <c r="K142" i="124"/>
  <c r="L142" i="124"/>
  <c r="H144" i="124"/>
  <c r="J144" i="124"/>
  <c r="K144" i="124"/>
  <c r="L144" i="124"/>
  <c r="H150" i="124"/>
  <c r="J150" i="124"/>
  <c r="K150" i="124"/>
  <c r="L150" i="124"/>
  <c r="H8" i="244"/>
  <c r="D33" i="244"/>
  <c r="N24" i="252"/>
  <c r="M24" i="252"/>
  <c r="L24" i="252"/>
  <c r="J24" i="252"/>
  <c r="I24" i="252"/>
  <c r="K24" i="252" s="1"/>
  <c r="N23" i="252"/>
  <c r="L23" i="252"/>
  <c r="K23" i="252"/>
  <c r="J23" i="252"/>
  <c r="I23" i="252"/>
  <c r="M23" i="252" s="1"/>
  <c r="N22" i="252"/>
  <c r="L22" i="252"/>
  <c r="K22" i="252"/>
  <c r="J22" i="252"/>
  <c r="I22" i="252"/>
  <c r="M22" i="252" s="1"/>
  <c r="N20" i="252"/>
  <c r="M20" i="252"/>
  <c r="L20" i="252"/>
  <c r="J20" i="252"/>
  <c r="I20" i="252"/>
  <c r="K20" i="252" s="1"/>
  <c r="N19" i="252"/>
  <c r="L19" i="252"/>
  <c r="K19" i="252"/>
  <c r="J19" i="252"/>
  <c r="I19" i="252"/>
  <c r="M19" i="252" s="1"/>
  <c r="N18" i="252"/>
  <c r="L18" i="252"/>
  <c r="K18" i="252"/>
  <c r="J18" i="252"/>
  <c r="I18" i="252"/>
  <c r="M18" i="252" s="1"/>
  <c r="N16" i="252"/>
  <c r="M16" i="252"/>
  <c r="L16" i="252"/>
  <c r="J16" i="252"/>
  <c r="I16" i="252"/>
  <c r="K16" i="252" s="1"/>
  <c r="I15" i="252"/>
  <c r="M15" i="252" s="1"/>
  <c r="I14" i="252"/>
  <c r="M14" i="252" s="1"/>
  <c r="N12" i="252"/>
  <c r="M12" i="252"/>
  <c r="L12" i="252"/>
  <c r="J12" i="252"/>
  <c r="I12" i="252"/>
  <c r="K12" i="252" s="1"/>
  <c r="N11" i="252"/>
  <c r="L11" i="252"/>
  <c r="L37" i="252" s="1"/>
  <c r="K11" i="252"/>
  <c r="J11" i="252"/>
  <c r="I11" i="252"/>
  <c r="M11" i="252" s="1"/>
  <c r="I10" i="252"/>
  <c r="M10" i="252" s="1"/>
  <c r="M37" i="252" s="1"/>
  <c r="D59" i="244"/>
  <c r="D56" i="244"/>
  <c r="D53" i="244"/>
  <c r="D50" i="244"/>
  <c r="D47" i="244"/>
  <c r="D44" i="244"/>
  <c r="D37" i="244"/>
  <c r="D29" i="244"/>
  <c r="D25" i="244"/>
  <c r="D21" i="244"/>
  <c r="D17" i="244"/>
  <c r="D13" i="244"/>
  <c r="H127" i="243"/>
  <c r="G161" i="31" s="1"/>
  <c r="H123" i="243"/>
  <c r="G160" i="31" s="1"/>
  <c r="D168" i="243"/>
  <c r="G158" i="31" s="1"/>
  <c r="D163" i="243"/>
  <c r="G156" i="31" s="1"/>
  <c r="D159" i="243"/>
  <c r="G155" i="31" s="1"/>
  <c r="D155" i="243"/>
  <c r="G154" i="31" s="1"/>
  <c r="D151" i="243"/>
  <c r="G153" i="31" s="1"/>
  <c r="D147" i="243"/>
  <c r="G152" i="31" s="1"/>
  <c r="D142" i="243"/>
  <c r="G150" i="31" s="1"/>
  <c r="D137" i="243"/>
  <c r="G148" i="31" s="1"/>
  <c r="D124" i="243"/>
  <c r="D128" i="243"/>
  <c r="G145" i="31" s="1"/>
  <c r="H77" i="124" l="1"/>
  <c r="L77" i="124"/>
  <c r="M77" i="124" s="1"/>
  <c r="M132" i="124"/>
  <c r="H10" i="244"/>
  <c r="G47" i="124" s="1"/>
  <c r="N37" i="252"/>
  <c r="K37" i="252"/>
  <c r="K39" i="252" s="1"/>
  <c r="G14" i="244" s="1"/>
  <c r="H15" i="244" s="1"/>
  <c r="G50" i="124" s="1"/>
  <c r="M144" i="124"/>
  <c r="M142" i="124"/>
  <c r="N39" i="252"/>
  <c r="L39" i="252"/>
  <c r="M39" i="252"/>
  <c r="G17" i="244" s="1"/>
  <c r="H18" i="244" s="1"/>
  <c r="G51" i="124" s="1"/>
  <c r="M136" i="124"/>
  <c r="M125" i="124"/>
  <c r="M130" i="124"/>
  <c r="M123" i="124"/>
  <c r="M150" i="124"/>
  <c r="M124" i="124"/>
  <c r="M127" i="124"/>
  <c r="M141" i="124"/>
  <c r="M126" i="124"/>
  <c r="L131" i="124"/>
  <c r="M131" i="124" s="1"/>
  <c r="L129" i="124"/>
  <c r="M129" i="124" s="1"/>
  <c r="L128" i="124"/>
  <c r="M128" i="124" s="1"/>
  <c r="D39" i="244"/>
  <c r="G43" i="124" s="1"/>
  <c r="D133" i="243" l="1"/>
  <c r="G144" i="31" l="1"/>
  <c r="G147" i="31"/>
  <c r="L147" i="31" s="1"/>
  <c r="L161" i="31"/>
  <c r="K161" i="31"/>
  <c r="M161" i="31" s="1"/>
  <c r="L160" i="31"/>
  <c r="K160" i="31"/>
  <c r="H161" i="31"/>
  <c r="H160" i="31"/>
  <c r="L158" i="31"/>
  <c r="K158" i="31"/>
  <c r="L156" i="31"/>
  <c r="K156" i="31"/>
  <c r="L155" i="31"/>
  <c r="K155" i="31"/>
  <c r="L154" i="31"/>
  <c r="K154" i="31"/>
  <c r="L153" i="31"/>
  <c r="K153" i="31"/>
  <c r="L152" i="31"/>
  <c r="K152" i="31"/>
  <c r="L150" i="31"/>
  <c r="K150" i="31"/>
  <c r="H158" i="31"/>
  <c r="H156" i="31"/>
  <c r="H155" i="31"/>
  <c r="H154" i="31"/>
  <c r="H153" i="31"/>
  <c r="H152" i="31"/>
  <c r="H150" i="31"/>
  <c r="H145" i="31"/>
  <c r="K145" i="31"/>
  <c r="L145" i="31"/>
  <c r="H148" i="31"/>
  <c r="H147" i="31"/>
  <c r="H144" i="31"/>
  <c r="H142" i="31"/>
  <c r="L148" i="31"/>
  <c r="K148" i="31"/>
  <c r="K147" i="31"/>
  <c r="L144" i="31"/>
  <c r="K144" i="31"/>
  <c r="G111" i="243"/>
  <c r="H112" i="243" s="1"/>
  <c r="G136" i="31" s="1"/>
  <c r="H108" i="243"/>
  <c r="G135" i="31" s="1"/>
  <c r="G134" i="31"/>
  <c r="L134" i="31" s="1"/>
  <c r="H104" i="243"/>
  <c r="H100" i="243"/>
  <c r="G133" i="31" s="1"/>
  <c r="H96" i="243"/>
  <c r="G132" i="31" s="1"/>
  <c r="H132" i="31" s="1"/>
  <c r="H88" i="243"/>
  <c r="G129" i="31" s="1"/>
  <c r="L129" i="31" s="1"/>
  <c r="H92" i="243"/>
  <c r="G130" i="31" s="1"/>
  <c r="L130" i="31" s="1"/>
  <c r="G119" i="29"/>
  <c r="L119" i="29" s="1"/>
  <c r="D89" i="242"/>
  <c r="J119" i="29"/>
  <c r="K119" i="29"/>
  <c r="H84" i="243"/>
  <c r="G128" i="31" s="1"/>
  <c r="H128" i="31" s="1"/>
  <c r="H80" i="243"/>
  <c r="G127" i="31" s="1"/>
  <c r="L127" i="31" s="1"/>
  <c r="J136" i="31"/>
  <c r="K136" i="31"/>
  <c r="J135" i="31"/>
  <c r="K135" i="31"/>
  <c r="K134" i="31"/>
  <c r="J134" i="31"/>
  <c r="K133" i="31"/>
  <c r="J133" i="31"/>
  <c r="K132" i="31"/>
  <c r="J132" i="31"/>
  <c r="L131" i="31"/>
  <c r="K131" i="31"/>
  <c r="J131" i="31"/>
  <c r="K130" i="31"/>
  <c r="J130" i="31"/>
  <c r="K129" i="31"/>
  <c r="J129" i="31"/>
  <c r="K128" i="31"/>
  <c r="J128" i="31"/>
  <c r="K127" i="31"/>
  <c r="J127" i="31"/>
  <c r="L126" i="31"/>
  <c r="K126" i="31"/>
  <c r="J126" i="31"/>
  <c r="L125" i="31"/>
  <c r="M125" i="31" s="1"/>
  <c r="K125" i="31"/>
  <c r="J125" i="31"/>
  <c r="L124" i="31"/>
  <c r="K124" i="31"/>
  <c r="J124" i="31"/>
  <c r="H73" i="243"/>
  <c r="H70" i="243"/>
  <c r="H67" i="243"/>
  <c r="H64" i="243"/>
  <c r="D117" i="243"/>
  <c r="D114" i="243"/>
  <c r="L115" i="31"/>
  <c r="K115" i="31"/>
  <c r="J115" i="31"/>
  <c r="H115" i="31"/>
  <c r="K114" i="31"/>
  <c r="J114" i="31"/>
  <c r="H131" i="31"/>
  <c r="H126" i="31"/>
  <c r="H125" i="31"/>
  <c r="H124" i="31"/>
  <c r="H120" i="31"/>
  <c r="H121" i="31"/>
  <c r="H122" i="31"/>
  <c r="H75" i="243" l="1"/>
  <c r="G114" i="31" s="1"/>
  <c r="H114" i="31" s="1"/>
  <c r="M152" i="31"/>
  <c r="M154" i="31"/>
  <c r="M155" i="31"/>
  <c r="M158" i="31"/>
  <c r="M160" i="31"/>
  <c r="H119" i="29"/>
  <c r="H127" i="31"/>
  <c r="L135" i="31"/>
  <c r="M135" i="31" s="1"/>
  <c r="H135" i="31"/>
  <c r="L136" i="31"/>
  <c r="M136" i="31" s="1"/>
  <c r="H136" i="31"/>
  <c r="H134" i="31"/>
  <c r="H130" i="31"/>
  <c r="M129" i="31"/>
  <c r="M150" i="31"/>
  <c r="L132" i="31"/>
  <c r="M132" i="31" s="1"/>
  <c r="M156" i="31"/>
  <c r="M134" i="31"/>
  <c r="M144" i="31"/>
  <c r="M148" i="31"/>
  <c r="M153" i="31"/>
  <c r="H129" i="31"/>
  <c r="M147" i="31"/>
  <c r="M145" i="31"/>
  <c r="L128" i="31"/>
  <c r="M128" i="31" s="1"/>
  <c r="L133" i="31"/>
  <c r="M133" i="31" s="1"/>
  <c r="H133" i="31"/>
  <c r="M119" i="29"/>
  <c r="M124" i="31"/>
  <c r="M127" i="31"/>
  <c r="M131" i="31"/>
  <c r="M126" i="31"/>
  <c r="M130" i="31"/>
  <c r="J116" i="31"/>
  <c r="K116" i="31"/>
  <c r="M115" i="31"/>
  <c r="L114" i="31"/>
  <c r="L116" i="31" l="1"/>
  <c r="M114" i="31"/>
  <c r="M116" i="31" s="1"/>
  <c r="D107" i="243" l="1"/>
  <c r="D103" i="243"/>
  <c r="D100" i="243"/>
  <c r="D97" i="243"/>
  <c r="D94" i="243"/>
  <c r="D91" i="243"/>
  <c r="D88" i="243"/>
  <c r="D85" i="243"/>
  <c r="D82" i="243"/>
  <c r="D79" i="243"/>
  <c r="D76" i="243"/>
  <c r="D73" i="243"/>
  <c r="D70" i="243"/>
  <c r="D67" i="243"/>
  <c r="D64" i="243"/>
  <c r="H60" i="243"/>
  <c r="H57" i="243"/>
  <c r="H54" i="243"/>
  <c r="H51" i="243"/>
  <c r="H48" i="243"/>
  <c r="H45" i="243"/>
  <c r="H42" i="243"/>
  <c r="H39" i="243"/>
  <c r="H36" i="243"/>
  <c r="H33" i="243"/>
  <c r="H30" i="243"/>
  <c r="H27" i="243"/>
  <c r="H24" i="243"/>
  <c r="D105" i="243" l="1"/>
  <c r="D109" i="243" s="1"/>
  <c r="G98" i="31" s="1"/>
  <c r="H19" i="243" l="1"/>
  <c r="G76" i="31" s="1"/>
  <c r="N24" i="251"/>
  <c r="M24" i="251"/>
  <c r="L24" i="251"/>
  <c r="J24" i="251"/>
  <c r="I24" i="251"/>
  <c r="K24" i="251" s="1"/>
  <c r="N23" i="251"/>
  <c r="L23" i="251"/>
  <c r="K23" i="251"/>
  <c r="J23" i="251"/>
  <c r="I23" i="251"/>
  <c r="M23" i="251" s="1"/>
  <c r="N22" i="251"/>
  <c r="L22" i="251"/>
  <c r="K22" i="251"/>
  <c r="J22" i="251"/>
  <c r="I22" i="251"/>
  <c r="M22" i="251" s="1"/>
  <c r="M30" i="251"/>
  <c r="N20" i="251"/>
  <c r="M20" i="251"/>
  <c r="L20" i="251"/>
  <c r="J20" i="251"/>
  <c r="I20" i="251"/>
  <c r="K20" i="251" s="1"/>
  <c r="N19" i="251"/>
  <c r="L19" i="251"/>
  <c r="K19" i="251"/>
  <c r="J19" i="251"/>
  <c r="I19" i="251"/>
  <c r="M19" i="251" s="1"/>
  <c r="N18" i="251"/>
  <c r="L18" i="251"/>
  <c r="K18" i="251"/>
  <c r="J18" i="251"/>
  <c r="I18" i="251"/>
  <c r="M18" i="251" s="1"/>
  <c r="N16" i="251"/>
  <c r="M16" i="251"/>
  <c r="L16" i="251"/>
  <c r="J16" i="251"/>
  <c r="I16" i="251"/>
  <c r="K16" i="251" s="1"/>
  <c r="N15" i="251"/>
  <c r="L15" i="251"/>
  <c r="K15" i="251"/>
  <c r="J15" i="251"/>
  <c r="I15" i="251"/>
  <c r="M15" i="251" s="1"/>
  <c r="I14" i="251"/>
  <c r="M14" i="251" s="1"/>
  <c r="N12" i="251"/>
  <c r="M12" i="251"/>
  <c r="L12" i="251"/>
  <c r="J12" i="251"/>
  <c r="I12" i="251"/>
  <c r="K12" i="251" s="1"/>
  <c r="N11" i="251"/>
  <c r="L11" i="251"/>
  <c r="K11" i="251"/>
  <c r="J11" i="251"/>
  <c r="I11" i="251"/>
  <c r="M11" i="251" s="1"/>
  <c r="I10" i="251"/>
  <c r="M10" i="251" s="1"/>
  <c r="D55" i="243"/>
  <c r="D52" i="243"/>
  <c r="D49" i="243"/>
  <c r="D46" i="243"/>
  <c r="D43" i="243"/>
  <c r="D40" i="243"/>
  <c r="D33" i="243"/>
  <c r="D29" i="243"/>
  <c r="D25" i="243"/>
  <c r="D21" i="243"/>
  <c r="D17" i="243"/>
  <c r="D13" i="243"/>
  <c r="J112" i="30"/>
  <c r="K112" i="30"/>
  <c r="H26" i="246"/>
  <c r="G112" i="30" s="1"/>
  <c r="L112" i="30" s="1"/>
  <c r="H22" i="246"/>
  <c r="G111" i="30" s="1"/>
  <c r="H111" i="30" s="1"/>
  <c r="H18" i="246"/>
  <c r="G110" i="30" s="1"/>
  <c r="L110" i="30" s="1"/>
  <c r="H14" i="246"/>
  <c r="G109" i="30" s="1"/>
  <c r="H109" i="30" s="1"/>
  <c r="H10" i="246"/>
  <c r="G108" i="30" s="1"/>
  <c r="H108" i="30" s="1"/>
  <c r="K111" i="30"/>
  <c r="J111" i="30"/>
  <c r="K110" i="30"/>
  <c r="J110" i="30"/>
  <c r="K109" i="30"/>
  <c r="J109" i="30"/>
  <c r="K108" i="30"/>
  <c r="J108" i="30"/>
  <c r="D48" i="246"/>
  <c r="G106" i="30" s="1"/>
  <c r="D43" i="246"/>
  <c r="G104" i="30" s="1"/>
  <c r="D38" i="246"/>
  <c r="G102" i="30" s="1"/>
  <c r="D34" i="246"/>
  <c r="G101" i="30" s="1"/>
  <c r="D29" i="246"/>
  <c r="G99" i="30" s="1"/>
  <c r="D22" i="246"/>
  <c r="D18" i="246"/>
  <c r="D15" i="246"/>
  <c r="D12" i="246"/>
  <c r="D9" i="246"/>
  <c r="D20" i="246" s="1"/>
  <c r="D70" i="242"/>
  <c r="D67" i="242"/>
  <c r="D64" i="242"/>
  <c r="H59" i="242"/>
  <c r="H57" i="242"/>
  <c r="H54" i="242"/>
  <c r="H51" i="242"/>
  <c r="H48" i="242"/>
  <c r="H45" i="242"/>
  <c r="M110" i="30" l="1"/>
  <c r="M112" i="30"/>
  <c r="D57" i="243"/>
  <c r="G48" i="31" s="1"/>
  <c r="D24" i="246"/>
  <c r="G81" i="30" s="1"/>
  <c r="D35" i="243"/>
  <c r="G44" i="31" s="1"/>
  <c r="L33" i="251"/>
  <c r="L35" i="251" s="1"/>
  <c r="N33" i="251"/>
  <c r="N35" i="251" s="1"/>
  <c r="M33" i="251"/>
  <c r="M35" i="251" s="1"/>
  <c r="G9" i="243" s="1"/>
  <c r="H10" i="243" s="1"/>
  <c r="G51" i="31" s="1"/>
  <c r="K33" i="251"/>
  <c r="K35" i="251" s="1"/>
  <c r="G12" i="243" s="1"/>
  <c r="H13" i="243" s="1"/>
  <c r="G52" i="31" s="1"/>
  <c r="H112" i="30"/>
  <c r="L111" i="30"/>
  <c r="M111" i="30" s="1"/>
  <c r="H110" i="30"/>
  <c r="L109" i="30"/>
  <c r="M109" i="30" s="1"/>
  <c r="L108" i="30"/>
  <c r="M108" i="30" s="1"/>
  <c r="H42" i="242"/>
  <c r="H39" i="242"/>
  <c r="H36" i="242"/>
  <c r="H33" i="242"/>
  <c r="H30" i="242"/>
  <c r="H27" i="242"/>
  <c r="H24" i="242"/>
  <c r="H21" i="242"/>
  <c r="D72" i="242" l="1"/>
  <c r="M30" i="250"/>
  <c r="N20" i="250"/>
  <c r="M20" i="250"/>
  <c r="L20" i="250"/>
  <c r="J20" i="250"/>
  <c r="I20" i="250"/>
  <c r="K20" i="250" s="1"/>
  <c r="N19" i="250"/>
  <c r="L19" i="250"/>
  <c r="K19" i="250"/>
  <c r="J19" i="250"/>
  <c r="I19" i="250"/>
  <c r="M19" i="250" s="1"/>
  <c r="N18" i="250"/>
  <c r="L18" i="250"/>
  <c r="K18" i="250"/>
  <c r="J18" i="250"/>
  <c r="I18" i="250"/>
  <c r="M18" i="250" s="1"/>
  <c r="N16" i="250"/>
  <c r="M16" i="250"/>
  <c r="L16" i="250"/>
  <c r="J16" i="250"/>
  <c r="I16" i="250"/>
  <c r="K16" i="250" s="1"/>
  <c r="N15" i="250"/>
  <c r="L15" i="250"/>
  <c r="K15" i="250"/>
  <c r="J15" i="250"/>
  <c r="I15" i="250"/>
  <c r="M15" i="250" s="1"/>
  <c r="I14" i="250"/>
  <c r="M14" i="250" s="1"/>
  <c r="N12" i="250"/>
  <c r="M12" i="250"/>
  <c r="L12" i="250"/>
  <c r="J12" i="250"/>
  <c r="I12" i="250"/>
  <c r="K12" i="250" s="1"/>
  <c r="N11" i="250"/>
  <c r="L11" i="250"/>
  <c r="K11" i="250"/>
  <c r="J11" i="250"/>
  <c r="I11" i="250"/>
  <c r="M11" i="250" s="1"/>
  <c r="I10" i="250"/>
  <c r="M10" i="250" s="1"/>
  <c r="L33" i="250" l="1"/>
  <c r="L35" i="250" s="1"/>
  <c r="M33" i="250"/>
  <c r="M35" i="250" s="1"/>
  <c r="C43" i="242" s="1"/>
  <c r="D44" i="242" s="1"/>
  <c r="G51" i="29" s="1"/>
  <c r="N33" i="250"/>
  <c r="N35" i="250" s="1"/>
  <c r="K33" i="250"/>
  <c r="K35" i="250" s="1"/>
  <c r="C40" i="242" s="1"/>
  <c r="D41" i="242" s="1"/>
  <c r="G50" i="29" s="1"/>
  <c r="D34" i="242" l="1"/>
  <c r="D31" i="242"/>
  <c r="D28" i="242"/>
  <c r="D21" i="242"/>
  <c r="D17" i="242"/>
  <c r="D13" i="242"/>
  <c r="H92" i="242"/>
  <c r="G146" i="29" s="1"/>
  <c r="D111" i="242"/>
  <c r="G136" i="29" s="1"/>
  <c r="H88" i="242"/>
  <c r="G145" i="29" s="1"/>
  <c r="H145" i="29" s="1"/>
  <c r="K146" i="29"/>
  <c r="J146" i="29"/>
  <c r="K145" i="29"/>
  <c r="J145" i="29"/>
  <c r="H83" i="242"/>
  <c r="G143" i="29" s="1"/>
  <c r="J143" i="29"/>
  <c r="K143" i="29"/>
  <c r="K138" i="29"/>
  <c r="K139" i="29"/>
  <c r="K140" i="29"/>
  <c r="K141" i="29"/>
  <c r="J138" i="29"/>
  <c r="J139" i="29"/>
  <c r="J140" i="29"/>
  <c r="J141" i="29"/>
  <c r="H78" i="242"/>
  <c r="G141" i="29" s="1"/>
  <c r="H141" i="29" s="1"/>
  <c r="H74" i="242"/>
  <c r="G140" i="29" s="1"/>
  <c r="L140" i="29" s="1"/>
  <c r="H70" i="242"/>
  <c r="G139" i="29" s="1"/>
  <c r="H66" i="242"/>
  <c r="J136" i="29"/>
  <c r="K136" i="29"/>
  <c r="H130" i="29"/>
  <c r="D105" i="242"/>
  <c r="G123" i="29" s="1"/>
  <c r="H123" i="29" s="1"/>
  <c r="C100" i="242"/>
  <c r="D101" i="242" s="1"/>
  <c r="G122" i="29" s="1"/>
  <c r="L122" i="29" s="1"/>
  <c r="D97" i="242"/>
  <c r="G121" i="29" s="1"/>
  <c r="H121" i="29" s="1"/>
  <c r="D93" i="242"/>
  <c r="G120" i="29" s="1"/>
  <c r="D85" i="242"/>
  <c r="G118" i="29" s="1"/>
  <c r="L118" i="29" s="1"/>
  <c r="D81" i="242"/>
  <c r="G117" i="29" s="1"/>
  <c r="H117" i="29" s="1"/>
  <c r="J118" i="29"/>
  <c r="J120" i="29"/>
  <c r="J121" i="29"/>
  <c r="J122" i="29"/>
  <c r="J123" i="29"/>
  <c r="K118" i="29"/>
  <c r="K120" i="29"/>
  <c r="K121" i="29"/>
  <c r="K122" i="29"/>
  <c r="K123" i="29"/>
  <c r="K117" i="29"/>
  <c r="J117" i="29"/>
  <c r="D56" i="242"/>
  <c r="G84" i="29" s="1"/>
  <c r="G138" i="29" l="1"/>
  <c r="H138" i="29" s="1"/>
  <c r="D76" i="242"/>
  <c r="G93" i="29" s="1"/>
  <c r="D23" i="242"/>
  <c r="G43" i="29" s="1"/>
  <c r="D36" i="242"/>
  <c r="G47" i="29" s="1"/>
  <c r="H120" i="29"/>
  <c r="L120" i="29"/>
  <c r="M120" i="29" s="1"/>
  <c r="H139" i="29"/>
  <c r="L139" i="29"/>
  <c r="M139" i="29" s="1"/>
  <c r="H146" i="29"/>
  <c r="L146" i="29"/>
  <c r="M146" i="29" s="1"/>
  <c r="L143" i="29"/>
  <c r="M143" i="29" s="1"/>
  <c r="H143" i="29"/>
  <c r="L145" i="29"/>
  <c r="M145" i="29" s="1"/>
  <c r="M140" i="29"/>
  <c r="L141" i="29"/>
  <c r="M141" i="29" s="1"/>
  <c r="H140" i="29"/>
  <c r="L138" i="29"/>
  <c r="M138" i="29" s="1"/>
  <c r="L117" i="29"/>
  <c r="M117" i="29" s="1"/>
  <c r="H136" i="29"/>
  <c r="L136" i="29"/>
  <c r="L123" i="29"/>
  <c r="M123" i="29" s="1"/>
  <c r="H122" i="29"/>
  <c r="L121" i="29"/>
  <c r="M121" i="29" s="1"/>
  <c r="H118" i="29"/>
  <c r="M118" i="29"/>
  <c r="M122" i="29"/>
  <c r="D50" i="242"/>
  <c r="G74" i="29" s="1"/>
  <c r="H15" i="242"/>
  <c r="H12" i="242"/>
  <c r="H9" i="242"/>
  <c r="M136" i="29" l="1"/>
  <c r="H17" i="242"/>
  <c r="G92" i="29" s="1"/>
  <c r="K96" i="31"/>
  <c r="L96" i="31"/>
  <c r="K97" i="31"/>
  <c r="L97" i="31"/>
  <c r="K98" i="31"/>
  <c r="L98" i="31"/>
  <c r="K99" i="31"/>
  <c r="L99" i="31"/>
  <c r="K100" i="31"/>
  <c r="L100" i="31"/>
  <c r="K101" i="31"/>
  <c r="L101" i="31"/>
  <c r="K102" i="31"/>
  <c r="L102" i="31"/>
  <c r="K103" i="31"/>
  <c r="L103" i="31"/>
  <c r="K104" i="31"/>
  <c r="L104" i="31"/>
  <c r="M96" i="31" l="1"/>
  <c r="M99" i="31"/>
  <c r="M97" i="31"/>
  <c r="M101" i="31"/>
  <c r="M98" i="31"/>
  <c r="M102" i="31"/>
  <c r="M100" i="31"/>
  <c r="M103" i="31"/>
  <c r="M104" i="31"/>
  <c r="K44" i="177" l="1"/>
  <c r="G28" i="144" l="1"/>
  <c r="G30" i="144"/>
  <c r="J140" i="136" l="1"/>
  <c r="K140" i="136"/>
  <c r="L140" i="136"/>
  <c r="H140" i="136"/>
  <c r="M140" i="136" l="1"/>
  <c r="H12" i="241"/>
  <c r="J12" i="241"/>
  <c r="J18" i="241" s="1"/>
  <c r="K12" i="241"/>
  <c r="K18" i="241" s="1"/>
  <c r="L12" i="241" l="1"/>
  <c r="M12" i="241" l="1"/>
  <c r="M18" i="241" s="1"/>
  <c r="E32" i="53" s="1"/>
  <c r="L18" i="241"/>
  <c r="J77" i="136"/>
  <c r="K77" i="136"/>
  <c r="L77" i="136"/>
  <c r="J98" i="34"/>
  <c r="K98" i="34"/>
  <c r="L98" i="34"/>
  <c r="J99" i="34"/>
  <c r="K99" i="34"/>
  <c r="L99" i="34"/>
  <c r="J100" i="34"/>
  <c r="K100" i="34"/>
  <c r="L100" i="34"/>
  <c r="J101" i="34"/>
  <c r="K101" i="34"/>
  <c r="L101" i="34"/>
  <c r="J102" i="34"/>
  <c r="K102" i="34"/>
  <c r="L102" i="34"/>
  <c r="L93" i="33"/>
  <c r="L94" i="33"/>
  <c r="L95" i="33"/>
  <c r="M77" i="136" l="1"/>
  <c r="M102" i="34"/>
  <c r="M101" i="34"/>
  <c r="M99" i="34"/>
  <c r="M98" i="34"/>
  <c r="M100" i="34"/>
  <c r="G29" i="177"/>
  <c r="G27" i="177"/>
  <c r="D119" i="229"/>
  <c r="D115" i="229"/>
  <c r="D111" i="229"/>
  <c r="D104" i="229"/>
  <c r="D100" i="229"/>
  <c r="D96" i="229"/>
  <c r="K115" i="177"/>
  <c r="J115" i="177"/>
  <c r="K114" i="177"/>
  <c r="J114" i="177"/>
  <c r="C228" i="229"/>
  <c r="G114" i="177" s="1"/>
  <c r="H114" i="177" s="1"/>
  <c r="D121" i="229" l="1"/>
  <c r="D106" i="229"/>
  <c r="L114" i="177"/>
  <c r="M114" i="177" l="1"/>
  <c r="M115" i="177" s="1"/>
  <c r="L115" i="177"/>
  <c r="H29" i="240" l="1"/>
  <c r="H27" i="240"/>
  <c r="G24" i="57"/>
  <c r="F31" i="57"/>
  <c r="G31" i="57" s="1"/>
  <c r="F30" i="57"/>
  <c r="G30" i="57" s="1"/>
  <c r="J22" i="239"/>
  <c r="J21" i="239"/>
  <c r="J20" i="239"/>
  <c r="J19" i="239"/>
  <c r="G28" i="57" l="1"/>
  <c r="G29" i="57"/>
  <c r="G22" i="57"/>
  <c r="G23" i="57"/>
  <c r="G25" i="57"/>
  <c r="F17" i="57"/>
  <c r="G17" i="57" s="1"/>
  <c r="G27" i="57" l="1"/>
  <c r="G26" i="57"/>
  <c r="E13" i="57"/>
  <c r="G13" i="57" s="1"/>
  <c r="E14" i="57"/>
  <c r="G14" i="57" s="1"/>
  <c r="E12" i="57"/>
  <c r="G12" i="57" s="1"/>
  <c r="F21" i="57"/>
  <c r="G21" i="57" s="1"/>
  <c r="F20" i="57"/>
  <c r="G20" i="57" s="1"/>
  <c r="F19" i="57"/>
  <c r="G19" i="57" s="1"/>
  <c r="F18" i="57"/>
  <c r="G18" i="57" s="1"/>
  <c r="G16" i="57"/>
  <c r="F15" i="57"/>
  <c r="G15" i="57" s="1"/>
  <c r="G32" i="57" l="1"/>
  <c r="D222" i="229"/>
  <c r="D219" i="229"/>
  <c r="D216" i="229"/>
  <c r="D210" i="229"/>
  <c r="D207" i="229"/>
  <c r="D204" i="229"/>
  <c r="D195" i="229"/>
  <c r="D192" i="229"/>
  <c r="D189" i="229"/>
  <c r="D186" i="229"/>
  <c r="H177" i="229"/>
  <c r="H174" i="229"/>
  <c r="H171" i="229"/>
  <c r="H168" i="229"/>
  <c r="H160" i="229"/>
  <c r="H157" i="229"/>
  <c r="H154" i="229"/>
  <c r="H151" i="229"/>
  <c r="H148" i="229"/>
  <c r="H145" i="229"/>
  <c r="H142" i="229"/>
  <c r="H162" i="229" l="1"/>
  <c r="H164" i="229" s="1"/>
  <c r="G105" i="177" s="1"/>
  <c r="D224" i="229"/>
  <c r="G111" i="177" s="1"/>
  <c r="G110" i="177"/>
  <c r="D197" i="229"/>
  <c r="D199" i="229" s="1"/>
  <c r="G107" i="177" s="1"/>
  <c r="H179" i="229"/>
  <c r="H181" i="229" s="1"/>
  <c r="G106" i="177" s="1"/>
  <c r="H136" i="229"/>
  <c r="H133" i="229"/>
  <c r="H130" i="229"/>
  <c r="H127" i="229"/>
  <c r="D132" i="229"/>
  <c r="D129" i="229"/>
  <c r="D126" i="229"/>
  <c r="H119" i="229"/>
  <c r="H116" i="229"/>
  <c r="H113" i="229"/>
  <c r="H110" i="229"/>
  <c r="H104" i="229"/>
  <c r="H100" i="229"/>
  <c r="H96" i="229"/>
  <c r="H92" i="229"/>
  <c r="H88" i="229"/>
  <c r="H77" i="229"/>
  <c r="H74" i="229"/>
  <c r="H71" i="229"/>
  <c r="H68" i="229"/>
  <c r="H79" i="229" l="1"/>
  <c r="H138" i="229"/>
  <c r="G102" i="177" s="1"/>
  <c r="D134" i="229"/>
  <c r="H52" i="177" s="1"/>
  <c r="H121" i="229"/>
  <c r="G49" i="177" s="1"/>
  <c r="H49" i="177" s="1"/>
  <c r="G46" i="177"/>
  <c r="L46" i="177" s="1"/>
  <c r="H106" i="229"/>
  <c r="G45" i="177"/>
  <c r="L45" i="177" s="1"/>
  <c r="K52" i="177"/>
  <c r="K53" i="177" s="1"/>
  <c r="J52" i="177"/>
  <c r="J53" i="177" s="1"/>
  <c r="K49" i="177"/>
  <c r="J49" i="177"/>
  <c r="K48" i="177"/>
  <c r="J48" i="177"/>
  <c r="K47" i="177"/>
  <c r="J47" i="177"/>
  <c r="K46" i="177"/>
  <c r="J46" i="177"/>
  <c r="K45" i="177"/>
  <c r="J45" i="177"/>
  <c r="J44" i="177"/>
  <c r="D76" i="229"/>
  <c r="D73" i="229"/>
  <c r="D70" i="229"/>
  <c r="D67" i="229"/>
  <c r="L52" i="177" l="1"/>
  <c r="L53" i="177" s="1"/>
  <c r="D78" i="229"/>
  <c r="G18" i="177" s="1"/>
  <c r="H46" i="177"/>
  <c r="L49" i="177"/>
  <c r="M49" i="177" s="1"/>
  <c r="H45" i="177"/>
  <c r="G48" i="177"/>
  <c r="G44" i="177"/>
  <c r="H83" i="229"/>
  <c r="G47" i="177" s="1"/>
  <c r="M46" i="177"/>
  <c r="J50" i="177"/>
  <c r="J54" i="177" s="1"/>
  <c r="K50" i="177"/>
  <c r="K54" i="177" s="1"/>
  <c r="M45" i="177"/>
  <c r="H56" i="229"/>
  <c r="H53" i="229"/>
  <c r="H50" i="229"/>
  <c r="H47" i="229"/>
  <c r="H44" i="229"/>
  <c r="H41" i="229"/>
  <c r="H38" i="229"/>
  <c r="H35" i="229"/>
  <c r="H32" i="229"/>
  <c r="H29" i="229"/>
  <c r="H26" i="229"/>
  <c r="H20" i="229"/>
  <c r="H17" i="229"/>
  <c r="H14" i="229"/>
  <c r="H11" i="229"/>
  <c r="H8" i="229"/>
  <c r="D62" i="229"/>
  <c r="D59" i="229"/>
  <c r="D56" i="229"/>
  <c r="D53" i="229"/>
  <c r="D50" i="229"/>
  <c r="D47" i="229"/>
  <c r="D41" i="229"/>
  <c r="D38" i="229"/>
  <c r="D35" i="229"/>
  <c r="D32" i="229"/>
  <c r="D29" i="229"/>
  <c r="D26" i="229"/>
  <c r="D23" i="229"/>
  <c r="D20" i="229"/>
  <c r="D17" i="229"/>
  <c r="D14" i="229"/>
  <c r="D11" i="229"/>
  <c r="M52" i="177" l="1"/>
  <c r="M53" i="177" s="1"/>
  <c r="L48" i="177"/>
  <c r="M48" i="177" s="1"/>
  <c r="H48" i="177"/>
  <c r="H47" i="177"/>
  <c r="L47" i="177"/>
  <c r="M47" i="177" s="1"/>
  <c r="H44" i="177"/>
  <c r="G16" i="177"/>
  <c r="G17" i="177"/>
  <c r="G15" i="177"/>
  <c r="G15" i="238"/>
  <c r="G16" i="238"/>
  <c r="G17" i="238"/>
  <c r="G12" i="238"/>
  <c r="L50" i="177" l="1"/>
  <c r="L54" i="177" s="1"/>
  <c r="F16" i="139" s="1"/>
  <c r="M50" i="177"/>
  <c r="M54" i="177" s="1"/>
  <c r="H59" i="240"/>
  <c r="H56" i="240"/>
  <c r="H53" i="240"/>
  <c r="H50" i="240"/>
  <c r="H47" i="240"/>
  <c r="H44" i="240"/>
  <c r="H41" i="240"/>
  <c r="H38" i="240"/>
  <c r="H35" i="240"/>
  <c r="H8" i="240"/>
  <c r="H25" i="240"/>
  <c r="H23" i="240"/>
  <c r="H21" i="240"/>
  <c r="H19" i="240"/>
  <c r="H17" i="240"/>
  <c r="H14" i="240"/>
  <c r="H11" i="240"/>
  <c r="D60" i="240"/>
  <c r="D57" i="240"/>
  <c r="D54" i="240"/>
  <c r="D48" i="240"/>
  <c r="D45" i="240"/>
  <c r="D42" i="240"/>
  <c r="D39" i="240"/>
  <c r="D36" i="240"/>
  <c r="D33" i="240"/>
  <c r="D30" i="240"/>
  <c r="D27" i="240"/>
  <c r="D24" i="240"/>
  <c r="D20" i="240"/>
  <c r="D16" i="240"/>
  <c r="D12" i="240"/>
  <c r="D50" i="240" l="1"/>
  <c r="J15" i="239"/>
  <c r="J16" i="239"/>
  <c r="J17" i="239"/>
  <c r="J13" i="239"/>
  <c r="J14" i="239"/>
  <c r="K12" i="239"/>
  <c r="J12" i="239"/>
  <c r="H12" i="239"/>
  <c r="E19" i="238"/>
  <c r="D17" i="238"/>
  <c r="D16" i="238"/>
  <c r="D15" i="238"/>
  <c r="D14" i="238"/>
  <c r="D13" i="238"/>
  <c r="D12" i="238"/>
  <c r="D20" i="230"/>
  <c r="D17" i="230"/>
  <c r="D14" i="230"/>
  <c r="D11" i="230"/>
  <c r="K12" i="185"/>
  <c r="J12" i="185"/>
  <c r="J61" i="141"/>
  <c r="K61" i="141"/>
  <c r="D13" i="227"/>
  <c r="D10" i="227"/>
  <c r="D23" i="227"/>
  <c r="D20" i="227"/>
  <c r="J83" i="37"/>
  <c r="K83" i="37"/>
  <c r="K82" i="37"/>
  <c r="J82" i="37"/>
  <c r="D30" i="228"/>
  <c r="D27" i="228"/>
  <c r="D20" i="228"/>
  <c r="D13" i="228"/>
  <c r="D10" i="228"/>
  <c r="D15" i="228" s="1"/>
  <c r="G51" i="37" s="1"/>
  <c r="J98" i="136"/>
  <c r="K98" i="136"/>
  <c r="L98" i="136"/>
  <c r="J99" i="136"/>
  <c r="K99" i="136"/>
  <c r="L99" i="136"/>
  <c r="M99" i="136" s="1"/>
  <c r="H98" i="136"/>
  <c r="H99" i="136"/>
  <c r="J110" i="136"/>
  <c r="K110" i="136"/>
  <c r="H111" i="136"/>
  <c r="J111" i="136"/>
  <c r="K111" i="136"/>
  <c r="L111" i="136"/>
  <c r="M111" i="136" s="1"/>
  <c r="H108" i="224"/>
  <c r="H105" i="224"/>
  <c r="H82" i="224"/>
  <c r="H79" i="224"/>
  <c r="H76" i="224"/>
  <c r="H73" i="224"/>
  <c r="H70" i="224"/>
  <c r="D124" i="224"/>
  <c r="D121" i="224"/>
  <c r="D118" i="224"/>
  <c r="D115" i="224"/>
  <c r="D112" i="224"/>
  <c r="D109" i="224"/>
  <c r="D106" i="224"/>
  <c r="H12" i="224"/>
  <c r="H9" i="224"/>
  <c r="H14" i="224" s="1"/>
  <c r="G93" i="136" s="1"/>
  <c r="D22" i="230" l="1"/>
  <c r="G12" i="185" s="1"/>
  <c r="L12" i="185" s="1"/>
  <c r="J112" i="136"/>
  <c r="J23" i="239"/>
  <c r="K23" i="239"/>
  <c r="H12" i="185"/>
  <c r="D19" i="238"/>
  <c r="L12" i="239"/>
  <c r="D25" i="227"/>
  <c r="G83" i="141" s="1"/>
  <c r="D32" i="228"/>
  <c r="G83" i="37" s="1"/>
  <c r="M98" i="136"/>
  <c r="K112" i="136"/>
  <c r="E28" i="135" s="1"/>
  <c r="H110" i="224"/>
  <c r="H110" i="136" s="1"/>
  <c r="D33" i="132"/>
  <c r="L90" i="133"/>
  <c r="K90" i="133"/>
  <c r="J90" i="133"/>
  <c r="H90" i="133"/>
  <c r="K89" i="133"/>
  <c r="J89" i="133"/>
  <c r="H89" i="133"/>
  <c r="K110" i="213"/>
  <c r="J110" i="213"/>
  <c r="K99" i="213"/>
  <c r="M99" i="213" s="1"/>
  <c r="J99" i="213"/>
  <c r="D141" i="229"/>
  <c r="D145" i="229"/>
  <c r="D149" i="229"/>
  <c r="D153" i="229"/>
  <c r="D157" i="229"/>
  <c r="D161" i="229"/>
  <c r="D165" i="229"/>
  <c r="D169" i="229"/>
  <c r="D173" i="229"/>
  <c r="H110" i="213"/>
  <c r="L69" i="213"/>
  <c r="L67" i="213"/>
  <c r="J67" i="213"/>
  <c r="K67" i="213"/>
  <c r="J68" i="213"/>
  <c r="K68" i="213"/>
  <c r="L68" i="213"/>
  <c r="J69" i="213"/>
  <c r="K69" i="213"/>
  <c r="H68" i="213"/>
  <c r="L110" i="35"/>
  <c r="K110" i="35"/>
  <c r="J110" i="35"/>
  <c r="H110" i="35"/>
  <c r="K109" i="35"/>
  <c r="J109" i="35"/>
  <c r="H109" i="35"/>
  <c r="M90" i="133" l="1"/>
  <c r="M110" i="35"/>
  <c r="K91" i="133"/>
  <c r="E29" i="132" s="1"/>
  <c r="K111" i="35"/>
  <c r="E28" i="65" s="1"/>
  <c r="L23" i="239"/>
  <c r="F13" i="238" s="1"/>
  <c r="L110" i="136"/>
  <c r="L112" i="136" s="1"/>
  <c r="F28" i="135" s="1"/>
  <c r="M12" i="185"/>
  <c r="H83" i="37"/>
  <c r="L83" i="37"/>
  <c r="M12" i="239"/>
  <c r="M23" i="239" s="1"/>
  <c r="J91" i="133"/>
  <c r="L89" i="133"/>
  <c r="L110" i="213"/>
  <c r="M110" i="213" s="1"/>
  <c r="M68" i="213"/>
  <c r="H67" i="213"/>
  <c r="M69" i="213"/>
  <c r="M67" i="213"/>
  <c r="J111" i="35"/>
  <c r="L109" i="35"/>
  <c r="L73" i="35"/>
  <c r="K73" i="35"/>
  <c r="J73" i="35"/>
  <c r="K72" i="35"/>
  <c r="J72" i="35"/>
  <c r="K71" i="35"/>
  <c r="J71" i="35"/>
  <c r="K70" i="35"/>
  <c r="J70" i="35"/>
  <c r="L69" i="35"/>
  <c r="K69" i="35"/>
  <c r="J69" i="35"/>
  <c r="H69" i="35"/>
  <c r="L72" i="35"/>
  <c r="H71" i="35"/>
  <c r="H70" i="35"/>
  <c r="L113" i="34"/>
  <c r="K113" i="34"/>
  <c r="J113" i="34"/>
  <c r="H113" i="34"/>
  <c r="K112" i="34"/>
  <c r="J112" i="34"/>
  <c r="H112" i="34"/>
  <c r="J64" i="34"/>
  <c r="K64" i="34"/>
  <c r="L64" i="34"/>
  <c r="H64" i="34"/>
  <c r="L108" i="33"/>
  <c r="K108" i="33"/>
  <c r="J108" i="33"/>
  <c r="H108" i="33"/>
  <c r="K107" i="33"/>
  <c r="J107" i="33"/>
  <c r="M72" i="35" l="1"/>
  <c r="M108" i="33"/>
  <c r="M69" i="35"/>
  <c r="M64" i="34"/>
  <c r="K114" i="34"/>
  <c r="E28" i="64" s="1"/>
  <c r="M113" i="34"/>
  <c r="G13" i="238"/>
  <c r="G19" i="238" s="1"/>
  <c r="E28" i="53" s="1"/>
  <c r="F19" i="238"/>
  <c r="M110" i="136"/>
  <c r="M112" i="136" s="1"/>
  <c r="M83" i="37"/>
  <c r="L91" i="133"/>
  <c r="F29" i="132" s="1"/>
  <c r="G29" i="132" s="1"/>
  <c r="M89" i="133"/>
  <c r="M91" i="133" s="1"/>
  <c r="L111" i="35"/>
  <c r="F28" i="65" s="1"/>
  <c r="M109" i="35"/>
  <c r="M111" i="35" s="1"/>
  <c r="M73" i="35"/>
  <c r="H73" i="35"/>
  <c r="H72" i="35"/>
  <c r="L71" i="35"/>
  <c r="M71" i="35" s="1"/>
  <c r="L70" i="35"/>
  <c r="M70" i="35" s="1"/>
  <c r="J114" i="34"/>
  <c r="L112" i="34"/>
  <c r="J109" i="33"/>
  <c r="K109" i="33"/>
  <c r="E29" i="61" s="1"/>
  <c r="L107" i="33"/>
  <c r="K91" i="33"/>
  <c r="J91" i="33"/>
  <c r="H93" i="33"/>
  <c r="J93" i="33"/>
  <c r="K93" i="33"/>
  <c r="H107" i="33"/>
  <c r="H91" i="33"/>
  <c r="L73" i="33"/>
  <c r="K73" i="33"/>
  <c r="J73" i="33"/>
  <c r="K72" i="33"/>
  <c r="J72" i="33"/>
  <c r="K71" i="33"/>
  <c r="J71" i="33"/>
  <c r="K70" i="33"/>
  <c r="J70" i="33"/>
  <c r="L72" i="33"/>
  <c r="L71" i="33"/>
  <c r="L70" i="33"/>
  <c r="L113" i="124"/>
  <c r="K113" i="124"/>
  <c r="J113" i="124"/>
  <c r="H113" i="124"/>
  <c r="K112" i="124"/>
  <c r="J112" i="124"/>
  <c r="L95" i="30"/>
  <c r="K95" i="30"/>
  <c r="J95" i="30"/>
  <c r="H95" i="30"/>
  <c r="K94" i="30"/>
  <c r="J94" i="30"/>
  <c r="L107" i="29"/>
  <c r="K107" i="29"/>
  <c r="J107" i="29"/>
  <c r="K106" i="29"/>
  <c r="J106" i="29"/>
  <c r="H107" i="29"/>
  <c r="D32" i="147"/>
  <c r="K65" i="146"/>
  <c r="J65" i="146"/>
  <c r="K64" i="146"/>
  <c r="J64" i="146"/>
  <c r="J81" i="143"/>
  <c r="J80" i="143"/>
  <c r="L82" i="143"/>
  <c r="K82" i="143"/>
  <c r="J82" i="143"/>
  <c r="K80" i="143"/>
  <c r="H82" i="143"/>
  <c r="D33" i="144"/>
  <c r="K89" i="141"/>
  <c r="J89" i="141"/>
  <c r="L88" i="141"/>
  <c r="K88" i="141"/>
  <c r="K90" i="141" s="1"/>
  <c r="J88" i="141"/>
  <c r="J90" i="141" s="1"/>
  <c r="K87" i="141"/>
  <c r="J87" i="141"/>
  <c r="H88" i="141"/>
  <c r="K89" i="37"/>
  <c r="J86" i="37"/>
  <c r="L88" i="37"/>
  <c r="K88" i="37"/>
  <c r="J88" i="37"/>
  <c r="L87" i="37"/>
  <c r="K87" i="37"/>
  <c r="J87" i="37"/>
  <c r="H88" i="37"/>
  <c r="H87" i="37"/>
  <c r="M88" i="141" l="1"/>
  <c r="K96" i="30"/>
  <c r="E29" i="59" s="1"/>
  <c r="J96" i="30"/>
  <c r="K86" i="37"/>
  <c r="K90" i="37" s="1"/>
  <c r="K114" i="124"/>
  <c r="E29" i="125" s="1"/>
  <c r="J108" i="29"/>
  <c r="H94" i="30"/>
  <c r="M107" i="29"/>
  <c r="H106" i="29"/>
  <c r="J66" i="146"/>
  <c r="K81" i="143"/>
  <c r="K83" i="143" s="1"/>
  <c r="M88" i="37"/>
  <c r="M87" i="37"/>
  <c r="J89" i="37"/>
  <c r="L114" i="34"/>
  <c r="F28" i="64" s="1"/>
  <c r="M112" i="34"/>
  <c r="M114" i="34" s="1"/>
  <c r="M93" i="33"/>
  <c r="L109" i="33"/>
  <c r="F29" i="61" s="1"/>
  <c r="M107" i="33"/>
  <c r="M109" i="33" s="1"/>
  <c r="L91" i="33"/>
  <c r="M91" i="33" s="1"/>
  <c r="M70" i="33"/>
  <c r="M73" i="33"/>
  <c r="M72" i="33"/>
  <c r="M71" i="33"/>
  <c r="J114" i="124"/>
  <c r="M113" i="124"/>
  <c r="H112" i="124"/>
  <c r="M95" i="30"/>
  <c r="L94" i="30"/>
  <c r="K108" i="29"/>
  <c r="E29" i="58" s="1"/>
  <c r="K66" i="146"/>
  <c r="J83" i="143"/>
  <c r="M82" i="143"/>
  <c r="J90" i="37"/>
  <c r="K104" i="136"/>
  <c r="H105" i="136"/>
  <c r="I105" i="136"/>
  <c r="J105" i="136" s="1"/>
  <c r="K106" i="136"/>
  <c r="K103" i="136"/>
  <c r="K56" i="120"/>
  <c r="J56" i="120"/>
  <c r="K55" i="120"/>
  <c r="J55" i="120"/>
  <c r="K54" i="120"/>
  <c r="J54" i="120"/>
  <c r="J84" i="74"/>
  <c r="G27" i="75"/>
  <c r="K57" i="120" l="1"/>
  <c r="J57" i="120"/>
  <c r="L106" i="29"/>
  <c r="L112" i="124"/>
  <c r="M112" i="124" s="1"/>
  <c r="M114" i="124" s="1"/>
  <c r="J106" i="136"/>
  <c r="J104" i="136"/>
  <c r="K105" i="136"/>
  <c r="J103" i="136"/>
  <c r="L105" i="136"/>
  <c r="L96" i="30"/>
  <c r="F29" i="59" s="1"/>
  <c r="M94" i="30"/>
  <c r="M96" i="30" s="1"/>
  <c r="J85" i="74"/>
  <c r="J86" i="74" s="1"/>
  <c r="K84" i="74"/>
  <c r="K85" i="74"/>
  <c r="K86" i="74" s="1"/>
  <c r="J117" i="213"/>
  <c r="J118" i="213"/>
  <c r="K118" i="213"/>
  <c r="L118" i="213"/>
  <c r="J119" i="213"/>
  <c r="K119" i="213"/>
  <c r="L119" i="213"/>
  <c r="M105" i="136" l="1"/>
  <c r="L114" i="124"/>
  <c r="F29" i="125" s="1"/>
  <c r="L108" i="29"/>
  <c r="F29" i="58" s="1"/>
  <c r="M106" i="29"/>
  <c r="M108" i="29" s="1"/>
  <c r="J107" i="136"/>
  <c r="M119" i="213"/>
  <c r="K117" i="213"/>
  <c r="M118" i="213"/>
  <c r="K107" i="136"/>
  <c r="E29" i="135" s="1"/>
  <c r="H104" i="35"/>
  <c r="G56" i="120"/>
  <c r="L56" i="120" s="1"/>
  <c r="M56" i="120" s="1"/>
  <c r="G55" i="120"/>
  <c r="L55" i="120" s="1"/>
  <c r="M55" i="120" s="1"/>
  <c r="G54" i="120"/>
  <c r="L54" i="120" s="1"/>
  <c r="G65" i="146"/>
  <c r="G64" i="146"/>
  <c r="D16" i="236"/>
  <c r="G81" i="143" s="1"/>
  <c r="D11" i="236"/>
  <c r="G80" i="143" s="1"/>
  <c r="G89" i="141"/>
  <c r="G87" i="141"/>
  <c r="G89" i="37"/>
  <c r="G86" i="37"/>
  <c r="H100" i="224"/>
  <c r="H95" i="224"/>
  <c r="G84" i="74"/>
  <c r="G85" i="74"/>
  <c r="H83" i="133"/>
  <c r="L117" i="213"/>
  <c r="H81" i="143" l="1"/>
  <c r="L81" i="143"/>
  <c r="M81" i="143" s="1"/>
  <c r="L80" i="143"/>
  <c r="H80" i="143"/>
  <c r="L64" i="146"/>
  <c r="H64" i="146"/>
  <c r="L65" i="146"/>
  <c r="M65" i="146" s="1"/>
  <c r="H65" i="146"/>
  <c r="H87" i="141"/>
  <c r="L87" i="141"/>
  <c r="L89" i="141"/>
  <c r="M89" i="141" s="1"/>
  <c r="H89" i="141"/>
  <c r="H89" i="37"/>
  <c r="L89" i="37"/>
  <c r="M89" i="37" s="1"/>
  <c r="H86" i="37"/>
  <c r="L86" i="37"/>
  <c r="H104" i="136"/>
  <c r="L104" i="136"/>
  <c r="M104" i="136" s="1"/>
  <c r="H106" i="136"/>
  <c r="L106" i="136"/>
  <c r="M106" i="136" s="1"/>
  <c r="L57" i="120"/>
  <c r="F21" i="119" s="1"/>
  <c r="G21" i="119" s="1"/>
  <c r="M54" i="120"/>
  <c r="M57" i="120" s="1"/>
  <c r="H85" i="74"/>
  <c r="L85" i="74"/>
  <c r="M85" i="74" s="1"/>
  <c r="H84" i="74"/>
  <c r="L84" i="74"/>
  <c r="M117" i="213"/>
  <c r="G16" i="139"/>
  <c r="G19" i="139"/>
  <c r="G21" i="139"/>
  <c r="G22" i="139"/>
  <c r="G23" i="139"/>
  <c r="G24" i="139"/>
  <c r="H58" i="177"/>
  <c r="H59" i="177"/>
  <c r="M80" i="143" l="1"/>
  <c r="M83" i="143" s="1"/>
  <c r="L83" i="143"/>
  <c r="F29" i="144" s="1"/>
  <c r="G29" i="144" s="1"/>
  <c r="L66" i="146"/>
  <c r="F28" i="147" s="1"/>
  <c r="M64" i="146"/>
  <c r="M66" i="146" s="1"/>
  <c r="M87" i="141"/>
  <c r="M90" i="141" s="1"/>
  <c r="L90" i="141"/>
  <c r="F29" i="127" s="1"/>
  <c r="L90" i="37"/>
  <c r="F29" i="66" s="1"/>
  <c r="M86" i="37"/>
  <c r="M90" i="37" s="1"/>
  <c r="M84" i="74"/>
  <c r="M86" i="74" s="1"/>
  <c r="L86" i="74"/>
  <c r="F27" i="75" s="1"/>
  <c r="L144" i="35"/>
  <c r="K144" i="35"/>
  <c r="L142" i="35"/>
  <c r="K142" i="35"/>
  <c r="L141" i="35"/>
  <c r="K141" i="35"/>
  <c r="L140" i="35"/>
  <c r="K140" i="35"/>
  <c r="L137" i="35"/>
  <c r="K137" i="35"/>
  <c r="L133" i="35"/>
  <c r="K133" i="35"/>
  <c r="L131" i="35"/>
  <c r="K131" i="35"/>
  <c r="L130" i="35"/>
  <c r="K130" i="35"/>
  <c r="L129" i="35"/>
  <c r="K129" i="35"/>
  <c r="K158" i="35" s="1"/>
  <c r="L118" i="35"/>
  <c r="K118" i="35"/>
  <c r="L117" i="35"/>
  <c r="K117" i="35"/>
  <c r="L116" i="35"/>
  <c r="K116" i="35"/>
  <c r="L114" i="35"/>
  <c r="K114" i="35"/>
  <c r="K126" i="35" s="1"/>
  <c r="G28" i="64"/>
  <c r="K140" i="34"/>
  <c r="K142" i="34"/>
  <c r="K147" i="34"/>
  <c r="K148" i="34"/>
  <c r="H135" i="33"/>
  <c r="H133" i="33"/>
  <c r="H132" i="33"/>
  <c r="H130" i="33"/>
  <c r="K130" i="33"/>
  <c r="K142" i="31"/>
  <c r="K120" i="31"/>
  <c r="K121" i="31"/>
  <c r="K122" i="31"/>
  <c r="L158" i="35" l="1"/>
  <c r="M129" i="35"/>
  <c r="M131" i="35"/>
  <c r="L126" i="35"/>
  <c r="M133" i="35"/>
  <c r="M141" i="35"/>
  <c r="M114" i="35"/>
  <c r="M130" i="35"/>
  <c r="M118" i="35"/>
  <c r="M137" i="35"/>
  <c r="M117" i="35"/>
  <c r="M142" i="35"/>
  <c r="M144" i="35"/>
  <c r="M116" i="35"/>
  <c r="M140" i="35"/>
  <c r="M158" i="35" l="1"/>
  <c r="M126" i="35"/>
  <c r="L117" i="136"/>
  <c r="L118" i="136"/>
  <c r="L119" i="136"/>
  <c r="L124" i="136"/>
  <c r="G28" i="135"/>
  <c r="L134" i="213"/>
  <c r="L135" i="213"/>
  <c r="L146" i="213"/>
  <c r="L147" i="213"/>
  <c r="L148" i="213"/>
  <c r="G28" i="65"/>
  <c r="K94" i="34"/>
  <c r="K95" i="34"/>
  <c r="K96" i="34"/>
  <c r="K97" i="34"/>
  <c r="K103" i="34"/>
  <c r="L132" i="33"/>
  <c r="L133" i="33"/>
  <c r="M133" i="33" s="1"/>
  <c r="L135" i="33"/>
  <c r="G29" i="61"/>
  <c r="G29" i="125"/>
  <c r="K100" i="185" l="1"/>
  <c r="J100" i="185"/>
  <c r="K16" i="178"/>
  <c r="J16" i="178"/>
  <c r="H16" i="178"/>
  <c r="H60" i="177"/>
  <c r="L16" i="178" l="1"/>
  <c r="L83" i="141"/>
  <c r="H79" i="141"/>
  <c r="L127" i="213"/>
  <c r="L151" i="213" s="1"/>
  <c r="L14" i="185"/>
  <c r="L15" i="185" s="1"/>
  <c r="D28" i="139"/>
  <c r="H94" i="33"/>
  <c r="J79" i="177"/>
  <c r="K79" i="177"/>
  <c r="J83" i="141"/>
  <c r="K83" i="141"/>
  <c r="J80" i="141"/>
  <c r="K80" i="141"/>
  <c r="J79" i="141"/>
  <c r="K79" i="141"/>
  <c r="L146" i="136"/>
  <c r="L135" i="136"/>
  <c r="K148" i="136"/>
  <c r="J148" i="136"/>
  <c r="K147" i="136"/>
  <c r="J147" i="136"/>
  <c r="K146" i="136"/>
  <c r="J146" i="136"/>
  <c r="K144" i="136"/>
  <c r="J144" i="136"/>
  <c r="K142" i="136"/>
  <c r="J142" i="136"/>
  <c r="K139" i="136"/>
  <c r="J139" i="136"/>
  <c r="K138" i="136"/>
  <c r="J138" i="136"/>
  <c r="K137" i="136"/>
  <c r="J137" i="136"/>
  <c r="K135" i="136"/>
  <c r="J135" i="136"/>
  <c r="K134" i="136"/>
  <c r="J134" i="136"/>
  <c r="K133" i="136"/>
  <c r="J133" i="136"/>
  <c r="J118" i="136"/>
  <c r="K118" i="136"/>
  <c r="J119" i="136"/>
  <c r="K119" i="136"/>
  <c r="M119" i="136" s="1"/>
  <c r="J124" i="136"/>
  <c r="K124" i="136"/>
  <c r="M124" i="136" s="1"/>
  <c r="K117" i="136"/>
  <c r="M117" i="136" s="1"/>
  <c r="J117" i="136"/>
  <c r="K115" i="136"/>
  <c r="J115" i="136"/>
  <c r="D33" i="66"/>
  <c r="H148" i="136"/>
  <c r="L147" i="136"/>
  <c r="M147" i="136" s="1"/>
  <c r="H144" i="136"/>
  <c r="H142" i="136"/>
  <c r="L139" i="136"/>
  <c r="L138" i="136"/>
  <c r="H137" i="136"/>
  <c r="L134" i="136"/>
  <c r="L133" i="136"/>
  <c r="D33" i="135"/>
  <c r="H119" i="136"/>
  <c r="H115" i="136"/>
  <c r="L80" i="133"/>
  <c r="K80" i="133"/>
  <c r="L79" i="133"/>
  <c r="K79" i="133"/>
  <c r="L78" i="133"/>
  <c r="K78" i="133"/>
  <c r="M78" i="133" s="1"/>
  <c r="L77" i="133"/>
  <c r="K77" i="133"/>
  <c r="L76" i="133"/>
  <c r="K76" i="133"/>
  <c r="L75" i="133"/>
  <c r="K75" i="133"/>
  <c r="J76" i="133"/>
  <c r="J77" i="133"/>
  <c r="J78" i="133"/>
  <c r="J79" i="133"/>
  <c r="J80" i="133"/>
  <c r="H76" i="133"/>
  <c r="H77" i="133"/>
  <c r="H78" i="133"/>
  <c r="H79" i="133"/>
  <c r="H80" i="133"/>
  <c r="J156" i="213"/>
  <c r="K156" i="213"/>
  <c r="J146" i="213"/>
  <c r="K146" i="213"/>
  <c r="M146" i="213" s="1"/>
  <c r="J147" i="213"/>
  <c r="K147" i="213"/>
  <c r="J148" i="213"/>
  <c r="K148" i="213"/>
  <c r="M148" i="213" s="1"/>
  <c r="K135" i="213"/>
  <c r="M135" i="213" s="1"/>
  <c r="J135" i="213"/>
  <c r="K134" i="213"/>
  <c r="J134" i="213"/>
  <c r="K127" i="213"/>
  <c r="J127" i="213"/>
  <c r="D32" i="65"/>
  <c r="H137" i="35"/>
  <c r="J137" i="35" s="1"/>
  <c r="J131" i="35"/>
  <c r="J130" i="35"/>
  <c r="J129" i="35"/>
  <c r="J118" i="35"/>
  <c r="J116" i="35"/>
  <c r="J114" i="35"/>
  <c r="H144" i="35"/>
  <c r="J144" i="35" s="1"/>
  <c r="H142" i="35"/>
  <c r="J142" i="35" s="1"/>
  <c r="H141" i="35"/>
  <c r="J141" i="35" s="1"/>
  <c r="H140" i="35"/>
  <c r="J140" i="35" s="1"/>
  <c r="H133" i="35"/>
  <c r="J133" i="35" s="1"/>
  <c r="H129" i="35"/>
  <c r="H118" i="35"/>
  <c r="H116" i="35"/>
  <c r="H99" i="35"/>
  <c r="J91" i="35"/>
  <c r="K91" i="35"/>
  <c r="L91" i="35"/>
  <c r="J92" i="35"/>
  <c r="K92" i="35"/>
  <c r="L92" i="35"/>
  <c r="J93" i="35"/>
  <c r="K93" i="35"/>
  <c r="L93" i="35"/>
  <c r="J94" i="35"/>
  <c r="K94" i="35"/>
  <c r="L94" i="35"/>
  <c r="J95" i="35"/>
  <c r="K95" i="35"/>
  <c r="L95" i="35"/>
  <c r="J96" i="35"/>
  <c r="K96" i="35"/>
  <c r="L96" i="35"/>
  <c r="J97" i="35"/>
  <c r="K97" i="35"/>
  <c r="L97" i="35"/>
  <c r="J98" i="35"/>
  <c r="K98" i="35"/>
  <c r="L98" i="35"/>
  <c r="J99" i="35"/>
  <c r="K99" i="35"/>
  <c r="J100" i="35"/>
  <c r="K100" i="35"/>
  <c r="L100" i="35"/>
  <c r="H91" i="35"/>
  <c r="H92" i="35"/>
  <c r="H93" i="35"/>
  <c r="H94" i="35"/>
  <c r="H95" i="35"/>
  <c r="H96" i="35"/>
  <c r="H97" i="35"/>
  <c r="H98" i="35"/>
  <c r="H100" i="35"/>
  <c r="L90" i="35"/>
  <c r="J148" i="34"/>
  <c r="L148" i="34"/>
  <c r="M148" i="34" s="1"/>
  <c r="J147" i="34"/>
  <c r="H147" i="34"/>
  <c r="J142" i="34"/>
  <c r="J140" i="34"/>
  <c r="K134" i="34"/>
  <c r="J134" i="34"/>
  <c r="L120" i="34"/>
  <c r="K125" i="34"/>
  <c r="J125" i="34"/>
  <c r="K120" i="34"/>
  <c r="J120" i="34"/>
  <c r="K119" i="34"/>
  <c r="J119" i="34"/>
  <c r="K117" i="34"/>
  <c r="J117" i="34"/>
  <c r="H103" i="34"/>
  <c r="J103" i="34"/>
  <c r="L103" i="34"/>
  <c r="M103" i="34" s="1"/>
  <c r="K89" i="33"/>
  <c r="K90" i="33"/>
  <c r="K92" i="33"/>
  <c r="K94" i="33"/>
  <c r="M94" i="33" s="1"/>
  <c r="K95" i="33"/>
  <c r="M95" i="33" s="1"/>
  <c r="K96" i="33"/>
  <c r="K97" i="33"/>
  <c r="K98" i="33"/>
  <c r="K132" i="33"/>
  <c r="J132" i="33"/>
  <c r="H115" i="33"/>
  <c r="K113" i="33"/>
  <c r="J113" i="33"/>
  <c r="K122" i="33"/>
  <c r="J122" i="33"/>
  <c r="K116" i="33"/>
  <c r="J116" i="33"/>
  <c r="K115" i="33"/>
  <c r="J115" i="33"/>
  <c r="K112" i="33"/>
  <c r="J112" i="33"/>
  <c r="J97" i="33"/>
  <c r="J98" i="33"/>
  <c r="L98" i="33"/>
  <c r="M98" i="33" s="1"/>
  <c r="H98" i="33"/>
  <c r="H113" i="33"/>
  <c r="L130" i="33"/>
  <c r="H122" i="33"/>
  <c r="H116" i="33"/>
  <c r="H112" i="33"/>
  <c r="L97" i="33"/>
  <c r="M97" i="33" s="1"/>
  <c r="J152" i="124"/>
  <c r="J161" i="124" s="1"/>
  <c r="K152" i="124"/>
  <c r="K161" i="124" s="1"/>
  <c r="K122" i="124"/>
  <c r="J122" i="124"/>
  <c r="K121" i="124"/>
  <c r="J121" i="124"/>
  <c r="K120" i="124"/>
  <c r="J120" i="124"/>
  <c r="K118" i="124"/>
  <c r="J118" i="124"/>
  <c r="K117" i="124"/>
  <c r="J117" i="124"/>
  <c r="L105" i="31"/>
  <c r="M105" i="31" s="1"/>
  <c r="P105" i="31" s="1"/>
  <c r="F29" i="60"/>
  <c r="G29" i="60" s="1"/>
  <c r="J122" i="31"/>
  <c r="J121" i="31"/>
  <c r="J120" i="31"/>
  <c r="K119" i="31"/>
  <c r="J119" i="31"/>
  <c r="D32" i="59"/>
  <c r="K106" i="30"/>
  <c r="J106" i="30"/>
  <c r="K104" i="30"/>
  <c r="J104" i="30"/>
  <c r="K102" i="30"/>
  <c r="J102" i="30"/>
  <c r="K101" i="30"/>
  <c r="J101" i="30"/>
  <c r="K99" i="30"/>
  <c r="J99" i="30"/>
  <c r="J113" i="30" s="1"/>
  <c r="K134" i="29"/>
  <c r="J134" i="29"/>
  <c r="J132" i="29"/>
  <c r="J130" i="29"/>
  <c r="K130" i="29"/>
  <c r="K129" i="29"/>
  <c r="J129" i="29"/>
  <c r="K127" i="29"/>
  <c r="J127" i="29"/>
  <c r="J116" i="29"/>
  <c r="K116" i="29"/>
  <c r="K115" i="29"/>
  <c r="J115" i="29"/>
  <c r="K114" i="29"/>
  <c r="J114" i="29"/>
  <c r="J112" i="29"/>
  <c r="K112" i="29"/>
  <c r="K111" i="29"/>
  <c r="J111" i="29"/>
  <c r="L122" i="124"/>
  <c r="H121" i="124"/>
  <c r="H120" i="124"/>
  <c r="L118" i="124"/>
  <c r="L117" i="124"/>
  <c r="H97" i="124"/>
  <c r="L122" i="31"/>
  <c r="M122" i="31" s="1"/>
  <c r="L121" i="31"/>
  <c r="M121" i="31" s="1"/>
  <c r="L142" i="31"/>
  <c r="M142" i="31" s="1"/>
  <c r="L140" i="31"/>
  <c r="L162" i="31" s="1"/>
  <c r="H119" i="31"/>
  <c r="H106" i="30"/>
  <c r="L104" i="30"/>
  <c r="H101" i="30"/>
  <c r="H134" i="29"/>
  <c r="L130" i="29"/>
  <c r="L129" i="29"/>
  <c r="L127" i="29"/>
  <c r="H116" i="29"/>
  <c r="L156" i="213"/>
  <c r="M156" i="213" s="1"/>
  <c r="L154" i="213"/>
  <c r="H134" i="213"/>
  <c r="L112" i="213"/>
  <c r="L142" i="34"/>
  <c r="M142" i="34" s="1"/>
  <c r="L140" i="34"/>
  <c r="M140" i="34" s="1"/>
  <c r="H134" i="34"/>
  <c r="H125" i="34"/>
  <c r="L119" i="34"/>
  <c r="H117" i="34"/>
  <c r="H102" i="34"/>
  <c r="J14" i="185"/>
  <c r="J15" i="185" s="1"/>
  <c r="K14" i="185"/>
  <c r="H19" i="185"/>
  <c r="J19" i="185"/>
  <c r="K19" i="185"/>
  <c r="L19" i="185"/>
  <c r="H20" i="185"/>
  <c r="J20" i="185"/>
  <c r="K20" i="185"/>
  <c r="L20" i="185"/>
  <c r="H22" i="185"/>
  <c r="J22" i="185"/>
  <c r="K22" i="185"/>
  <c r="L22" i="185"/>
  <c r="H23" i="185"/>
  <c r="J23" i="185"/>
  <c r="K23" i="185"/>
  <c r="L23" i="185"/>
  <c r="H24" i="185"/>
  <c r="J24" i="185"/>
  <c r="K24" i="185"/>
  <c r="L24" i="185"/>
  <c r="H25" i="185"/>
  <c r="J25" i="185"/>
  <c r="K25" i="185"/>
  <c r="L25" i="185"/>
  <c r="H26" i="185"/>
  <c r="J26" i="185"/>
  <c r="K26" i="185"/>
  <c r="L26" i="185"/>
  <c r="H27" i="185"/>
  <c r="J27" i="185"/>
  <c r="K27" i="185"/>
  <c r="L27" i="185"/>
  <c r="J28" i="185"/>
  <c r="K28" i="185"/>
  <c r="H30" i="185"/>
  <c r="J30" i="185"/>
  <c r="K30" i="185"/>
  <c r="L30" i="185"/>
  <c r="M30" i="185" s="1"/>
  <c r="H31" i="185"/>
  <c r="J31" i="185"/>
  <c r="K31" i="185"/>
  <c r="L31" i="185"/>
  <c r="H32" i="185"/>
  <c r="J32" i="185"/>
  <c r="K32" i="185"/>
  <c r="L32" i="185"/>
  <c r="H33" i="185"/>
  <c r="J33" i="185"/>
  <c r="K33" i="185"/>
  <c r="L33" i="185"/>
  <c r="H34" i="185"/>
  <c r="J34" i="185"/>
  <c r="K34" i="185"/>
  <c r="L34" i="185"/>
  <c r="H35" i="185"/>
  <c r="J35" i="185"/>
  <c r="K35" i="185"/>
  <c r="L35" i="185"/>
  <c r="H36" i="185"/>
  <c r="J36" i="185"/>
  <c r="K36" i="185"/>
  <c r="L36" i="185"/>
  <c r="H37" i="185"/>
  <c r="J37" i="185"/>
  <c r="K37" i="185"/>
  <c r="L37" i="185"/>
  <c r="H38" i="185"/>
  <c r="J38" i="185"/>
  <c r="K38" i="185"/>
  <c r="L38" i="185"/>
  <c r="H39" i="185"/>
  <c r="J39" i="185"/>
  <c r="K39" i="185"/>
  <c r="L39" i="185"/>
  <c r="H40" i="185"/>
  <c r="J40" i="185"/>
  <c r="K40" i="185"/>
  <c r="L40" i="185"/>
  <c r="H41" i="185"/>
  <c r="J41" i="185"/>
  <c r="K41" i="185"/>
  <c r="L41" i="185"/>
  <c r="H42" i="185"/>
  <c r="J42" i="185"/>
  <c r="K42" i="185"/>
  <c r="L42" i="185"/>
  <c r="M42" i="185" s="1"/>
  <c r="H43" i="185"/>
  <c r="J43" i="185"/>
  <c r="K43" i="185"/>
  <c r="L43" i="185"/>
  <c r="H44" i="185"/>
  <c r="J44" i="185"/>
  <c r="K44" i="185"/>
  <c r="L44" i="185"/>
  <c r="H46" i="185"/>
  <c r="J46" i="185"/>
  <c r="K46" i="185"/>
  <c r="L46" i="185"/>
  <c r="H47" i="185"/>
  <c r="J47" i="185"/>
  <c r="K47" i="185"/>
  <c r="L47" i="185"/>
  <c r="H48" i="185"/>
  <c r="J48" i="185"/>
  <c r="K48" i="185"/>
  <c r="L48" i="185"/>
  <c r="H50" i="185"/>
  <c r="J50" i="185"/>
  <c r="K50" i="185"/>
  <c r="L50" i="185"/>
  <c r="H51" i="185"/>
  <c r="J51" i="185"/>
  <c r="K51" i="185"/>
  <c r="L51" i="185"/>
  <c r="H52" i="185"/>
  <c r="J52" i="185"/>
  <c r="K52" i="185"/>
  <c r="L52" i="185"/>
  <c r="H54" i="185"/>
  <c r="J54" i="185"/>
  <c r="K54" i="185"/>
  <c r="L54" i="185"/>
  <c r="H55" i="185"/>
  <c r="J55" i="185"/>
  <c r="K55" i="185"/>
  <c r="L55" i="185"/>
  <c r="H56" i="185"/>
  <c r="J56" i="185"/>
  <c r="K56" i="185"/>
  <c r="L56" i="185"/>
  <c r="H61" i="185"/>
  <c r="J61" i="185"/>
  <c r="K61" i="185"/>
  <c r="L61" i="185"/>
  <c r="H62" i="185"/>
  <c r="J62" i="185"/>
  <c r="K62" i="185"/>
  <c r="L62" i="185"/>
  <c r="H64" i="185"/>
  <c r="J64" i="185"/>
  <c r="K64" i="185"/>
  <c r="L64" i="185"/>
  <c r="H65" i="185"/>
  <c r="J65" i="185"/>
  <c r="K65" i="185"/>
  <c r="L65" i="185"/>
  <c r="H66" i="185"/>
  <c r="J66" i="185"/>
  <c r="K66" i="185"/>
  <c r="L66" i="185"/>
  <c r="H67" i="185"/>
  <c r="J67" i="185"/>
  <c r="K67" i="185"/>
  <c r="L67" i="185"/>
  <c r="H68" i="185"/>
  <c r="J68" i="185"/>
  <c r="K68" i="185"/>
  <c r="L68" i="185"/>
  <c r="J69" i="185"/>
  <c r="K69" i="185"/>
  <c r="H71" i="185"/>
  <c r="J71" i="185"/>
  <c r="K71" i="185"/>
  <c r="L71" i="185"/>
  <c r="H72" i="185"/>
  <c r="J72" i="185"/>
  <c r="K72" i="185"/>
  <c r="L72" i="185"/>
  <c r="H74" i="185"/>
  <c r="J74" i="185"/>
  <c r="K74" i="185"/>
  <c r="L74" i="185"/>
  <c r="H75" i="185"/>
  <c r="J75" i="185"/>
  <c r="K75" i="185"/>
  <c r="L75" i="185"/>
  <c r="H77" i="185"/>
  <c r="J77" i="185"/>
  <c r="K77" i="185"/>
  <c r="L77" i="185"/>
  <c r="H78" i="185"/>
  <c r="J78" i="185"/>
  <c r="K78" i="185"/>
  <c r="L78" i="185"/>
  <c r="H79" i="185"/>
  <c r="J79" i="185"/>
  <c r="K79" i="185"/>
  <c r="L79" i="185"/>
  <c r="H80" i="185"/>
  <c r="J80" i="185"/>
  <c r="K80" i="185"/>
  <c r="L80" i="185"/>
  <c r="H82" i="185"/>
  <c r="J82" i="185"/>
  <c r="K82" i="185"/>
  <c r="L82" i="185"/>
  <c r="H83" i="185"/>
  <c r="J83" i="185"/>
  <c r="K83" i="185"/>
  <c r="L83" i="185"/>
  <c r="M83" i="185"/>
  <c r="H84" i="185"/>
  <c r="J84" i="185"/>
  <c r="K84" i="185"/>
  <c r="L84" i="185"/>
  <c r="M84" i="185" s="1"/>
  <c r="H86" i="185"/>
  <c r="J86" i="185"/>
  <c r="K86" i="185"/>
  <c r="L86" i="185"/>
  <c r="M86" i="185" s="1"/>
  <c r="H87" i="185"/>
  <c r="J87" i="185"/>
  <c r="K87" i="185"/>
  <c r="L87" i="185"/>
  <c r="H88" i="185"/>
  <c r="J88" i="185"/>
  <c r="K88" i="185"/>
  <c r="L88" i="185"/>
  <c r="J90" i="185"/>
  <c r="K90" i="185"/>
  <c r="K92" i="185" s="1"/>
  <c r="L90" i="185"/>
  <c r="J91" i="185"/>
  <c r="J92" i="185" s="1"/>
  <c r="K91" i="185"/>
  <c r="L91" i="185"/>
  <c r="H94" i="185"/>
  <c r="J94" i="185"/>
  <c r="L94" i="185"/>
  <c r="H95" i="185"/>
  <c r="J95" i="185"/>
  <c r="M95" i="185"/>
  <c r="H96" i="185"/>
  <c r="J96" i="185"/>
  <c r="K96" i="185"/>
  <c r="L96" i="185"/>
  <c r="H97" i="185"/>
  <c r="J97" i="185"/>
  <c r="K97" i="185"/>
  <c r="L97" i="185"/>
  <c r="H98" i="185"/>
  <c r="J98" i="185"/>
  <c r="K98" i="185"/>
  <c r="L98" i="185"/>
  <c r="H99" i="185"/>
  <c r="J99" i="185"/>
  <c r="K99" i="185"/>
  <c r="L99" i="185"/>
  <c r="H102" i="185"/>
  <c r="J102" i="185"/>
  <c r="J103" i="185" s="1"/>
  <c r="K102" i="185"/>
  <c r="K103" i="185" s="1"/>
  <c r="L102" i="185"/>
  <c r="L103" i="185" s="1"/>
  <c r="H105" i="185"/>
  <c r="J105" i="185"/>
  <c r="K105" i="185"/>
  <c r="L105" i="185"/>
  <c r="H106" i="185"/>
  <c r="J106" i="185"/>
  <c r="K106" i="185"/>
  <c r="L106" i="185"/>
  <c r="H107" i="185"/>
  <c r="J107" i="185"/>
  <c r="K107" i="185"/>
  <c r="L107" i="185"/>
  <c r="H108" i="185"/>
  <c r="J108" i="185"/>
  <c r="K108" i="185"/>
  <c r="L108" i="185"/>
  <c r="H111" i="185"/>
  <c r="J111" i="185"/>
  <c r="K111" i="185"/>
  <c r="L111" i="185"/>
  <c r="H112" i="185"/>
  <c r="J112" i="185"/>
  <c r="K112" i="185"/>
  <c r="L112" i="185"/>
  <c r="H113" i="185"/>
  <c r="J113" i="185"/>
  <c r="K113" i="185"/>
  <c r="L113" i="185"/>
  <c r="H114" i="185"/>
  <c r="J114" i="185"/>
  <c r="K114" i="185"/>
  <c r="L114" i="185"/>
  <c r="H115" i="185"/>
  <c r="J115" i="185"/>
  <c r="K115" i="185"/>
  <c r="L115" i="185"/>
  <c r="M115" i="185" s="1"/>
  <c r="H12" i="178"/>
  <c r="J12" i="178"/>
  <c r="K12" i="178"/>
  <c r="L12" i="178"/>
  <c r="H13" i="178"/>
  <c r="J13" i="178"/>
  <c r="K13" i="178"/>
  <c r="L13" i="178"/>
  <c r="H14" i="178"/>
  <c r="J14" i="178"/>
  <c r="K14" i="178"/>
  <c r="L14" i="178"/>
  <c r="M14" i="178" s="1"/>
  <c r="H15" i="178"/>
  <c r="J15" i="178"/>
  <c r="K15" i="178"/>
  <c r="L15" i="178"/>
  <c r="H18" i="178"/>
  <c r="J18" i="178"/>
  <c r="K18" i="178"/>
  <c r="L18" i="178"/>
  <c r="H19" i="178"/>
  <c r="J19" i="178"/>
  <c r="J20" i="178" s="1"/>
  <c r="D15" i="180" s="1"/>
  <c r="K19" i="178"/>
  <c r="K20" i="178" s="1"/>
  <c r="E15" i="180" s="1"/>
  <c r="L19" i="178"/>
  <c r="L20" i="178"/>
  <c r="F15" i="180"/>
  <c r="E10" i="166"/>
  <c r="H10" i="166"/>
  <c r="L10" i="166" s="1"/>
  <c r="L16" i="166"/>
  <c r="K10" i="166"/>
  <c r="K16" i="166" s="1"/>
  <c r="E11" i="166"/>
  <c r="H11" i="166"/>
  <c r="E12" i="166"/>
  <c r="H12" i="166"/>
  <c r="E13" i="166"/>
  <c r="H13" i="166"/>
  <c r="E14" i="166"/>
  <c r="H14" i="166"/>
  <c r="E15" i="166"/>
  <c r="H15" i="166"/>
  <c r="H17" i="166"/>
  <c r="E18" i="166"/>
  <c r="H18" i="166"/>
  <c r="E19" i="166"/>
  <c r="H19" i="166"/>
  <c r="E20" i="166"/>
  <c r="H20" i="166"/>
  <c r="E21" i="166"/>
  <c r="H21" i="166"/>
  <c r="E22" i="166"/>
  <c r="H22" i="166"/>
  <c r="E23" i="166"/>
  <c r="H23" i="166"/>
  <c r="E24" i="166"/>
  <c r="H24" i="166"/>
  <c r="E25" i="166"/>
  <c r="H25" i="166"/>
  <c r="E26" i="166"/>
  <c r="H26" i="166"/>
  <c r="E27" i="166"/>
  <c r="H27" i="166"/>
  <c r="E28" i="166"/>
  <c r="H28" i="166"/>
  <c r="E29" i="166"/>
  <c r="H29" i="166"/>
  <c r="E30" i="166"/>
  <c r="H30" i="166"/>
  <c r="E31" i="166"/>
  <c r="H31" i="166"/>
  <c r="E32" i="166"/>
  <c r="H32" i="166"/>
  <c r="H33" i="166"/>
  <c r="L33" i="166"/>
  <c r="H34" i="166"/>
  <c r="E35" i="166"/>
  <c r="H35" i="166"/>
  <c r="H36" i="166"/>
  <c r="H37" i="166"/>
  <c r="E38" i="166"/>
  <c r="H38" i="166"/>
  <c r="H39" i="166"/>
  <c r="E40" i="166"/>
  <c r="E41" i="166" s="1"/>
  <c r="H40" i="166"/>
  <c r="H41" i="166"/>
  <c r="H42" i="166"/>
  <c r="E43" i="166"/>
  <c r="H43" i="166"/>
  <c r="H44" i="166"/>
  <c r="H45" i="166"/>
  <c r="H46" i="166"/>
  <c r="H47" i="166"/>
  <c r="H48" i="166"/>
  <c r="H49" i="166"/>
  <c r="E50" i="166"/>
  <c r="H50" i="166"/>
  <c r="H9" i="164"/>
  <c r="I9" i="164"/>
  <c r="J9" i="164"/>
  <c r="K9" i="164"/>
  <c r="H10" i="164"/>
  <c r="I10" i="164"/>
  <c r="J10" i="164"/>
  <c r="K10" i="164"/>
  <c r="H11" i="164"/>
  <c r="I11" i="164"/>
  <c r="J11" i="164"/>
  <c r="K11" i="164"/>
  <c r="H12" i="164"/>
  <c r="I12" i="164"/>
  <c r="J12" i="164"/>
  <c r="K12" i="164"/>
  <c r="G13" i="164"/>
  <c r="H13" i="164"/>
  <c r="I13" i="164"/>
  <c r="J13" i="164"/>
  <c r="K13" i="164"/>
  <c r="G14" i="164"/>
  <c r="H14" i="164"/>
  <c r="I14" i="164"/>
  <c r="J14" i="164"/>
  <c r="K14" i="164"/>
  <c r="G15" i="164"/>
  <c r="H15" i="164"/>
  <c r="I15" i="164"/>
  <c r="J15" i="164"/>
  <c r="K15" i="164"/>
  <c r="G16" i="164"/>
  <c r="H16" i="164"/>
  <c r="I16" i="164"/>
  <c r="J16" i="164"/>
  <c r="K16" i="164"/>
  <c r="G17" i="164"/>
  <c r="H17" i="164"/>
  <c r="I17" i="164"/>
  <c r="J17" i="164"/>
  <c r="K17" i="164"/>
  <c r="G18" i="164"/>
  <c r="H18" i="164"/>
  <c r="I18" i="164"/>
  <c r="J18" i="164"/>
  <c r="K18" i="164"/>
  <c r="G19" i="164"/>
  <c r="H19" i="164"/>
  <c r="I19" i="164"/>
  <c r="J19" i="164"/>
  <c r="K19" i="164"/>
  <c r="G20" i="164"/>
  <c r="H20" i="164"/>
  <c r="I20" i="164"/>
  <c r="J20" i="164"/>
  <c r="K20" i="164"/>
  <c r="G21" i="164"/>
  <c r="H21" i="164"/>
  <c r="I21" i="164"/>
  <c r="J21" i="164"/>
  <c r="K21" i="164"/>
  <c r="G22" i="164"/>
  <c r="H22" i="164"/>
  <c r="I22" i="164"/>
  <c r="J22" i="164"/>
  <c r="K22" i="164"/>
  <c r="G23" i="164"/>
  <c r="H23" i="164"/>
  <c r="I23" i="164"/>
  <c r="J23" i="164"/>
  <c r="K23" i="164"/>
  <c r="G24" i="164"/>
  <c r="H24" i="164"/>
  <c r="I24" i="164"/>
  <c r="J24" i="164"/>
  <c r="K24" i="164"/>
  <c r="G25" i="164"/>
  <c r="H25" i="164"/>
  <c r="I25" i="164"/>
  <c r="J25" i="164"/>
  <c r="K25" i="164"/>
  <c r="G30" i="164"/>
  <c r="H30" i="164"/>
  <c r="I30" i="164"/>
  <c r="J30" i="164"/>
  <c r="K30" i="164"/>
  <c r="G31" i="164"/>
  <c r="H31" i="164"/>
  <c r="I31" i="164"/>
  <c r="J31" i="164"/>
  <c r="K31" i="164"/>
  <c r="G32" i="164"/>
  <c r="H32" i="164"/>
  <c r="I32" i="164"/>
  <c r="J32" i="164"/>
  <c r="K32" i="164"/>
  <c r="G33" i="164"/>
  <c r="H33" i="164"/>
  <c r="I33" i="164"/>
  <c r="J33" i="164"/>
  <c r="K33" i="164"/>
  <c r="G34" i="164"/>
  <c r="H34" i="164"/>
  <c r="I34" i="164"/>
  <c r="J34" i="164"/>
  <c r="K34" i="164"/>
  <c r="G35" i="164"/>
  <c r="H35" i="164"/>
  <c r="I35" i="164"/>
  <c r="J35" i="164"/>
  <c r="K35" i="164"/>
  <c r="G36" i="164"/>
  <c r="H36" i="164"/>
  <c r="I36" i="164"/>
  <c r="J36" i="164"/>
  <c r="K36" i="164"/>
  <c r="G37" i="164"/>
  <c r="H37" i="164"/>
  <c r="I37" i="164"/>
  <c r="J37" i="164"/>
  <c r="K37" i="164"/>
  <c r="G38" i="164"/>
  <c r="H38" i="164"/>
  <c r="I38" i="164"/>
  <c r="J38" i="164"/>
  <c r="K38" i="164"/>
  <c r="G39" i="164"/>
  <c r="H39" i="164"/>
  <c r="I39" i="164"/>
  <c r="J39" i="164"/>
  <c r="K39" i="164"/>
  <c r="G40" i="164"/>
  <c r="H40" i="164"/>
  <c r="I40" i="164"/>
  <c r="J40" i="164"/>
  <c r="K40" i="164"/>
  <c r="G41" i="164"/>
  <c r="H41" i="164"/>
  <c r="I41" i="164"/>
  <c r="J41" i="164"/>
  <c r="K41" i="164"/>
  <c r="G42" i="164"/>
  <c r="H42" i="164"/>
  <c r="I42" i="164"/>
  <c r="J42" i="164"/>
  <c r="K42" i="164"/>
  <c r="G43" i="164"/>
  <c r="H43" i="164"/>
  <c r="I43" i="164"/>
  <c r="J43" i="164"/>
  <c r="K43" i="164"/>
  <c r="G44" i="164"/>
  <c r="H44" i="164"/>
  <c r="I44" i="164"/>
  <c r="J44" i="164"/>
  <c r="K44" i="164"/>
  <c r="G45" i="164"/>
  <c r="H45" i="164"/>
  <c r="I45" i="164"/>
  <c r="J45" i="164"/>
  <c r="K45" i="164"/>
  <c r="G46" i="164"/>
  <c r="H46" i="164"/>
  <c r="I46" i="164"/>
  <c r="J46" i="164"/>
  <c r="K46" i="164"/>
  <c r="G47" i="164"/>
  <c r="H47" i="164"/>
  <c r="I47" i="164"/>
  <c r="J47" i="164"/>
  <c r="K47" i="164"/>
  <c r="G48" i="164"/>
  <c r="H48" i="164"/>
  <c r="I48" i="164"/>
  <c r="J48" i="164"/>
  <c r="K48" i="164"/>
  <c r="G49" i="164"/>
  <c r="H49" i="164"/>
  <c r="I49" i="164"/>
  <c r="J49" i="164"/>
  <c r="K49" i="164"/>
  <c r="G50" i="164"/>
  <c r="H50" i="164"/>
  <c r="I50" i="164"/>
  <c r="J50" i="164"/>
  <c r="K50" i="164"/>
  <c r="G51" i="164"/>
  <c r="H51" i="164"/>
  <c r="I51" i="164"/>
  <c r="J51" i="164"/>
  <c r="K51" i="164"/>
  <c r="G52" i="164"/>
  <c r="H52" i="164"/>
  <c r="J52" i="164"/>
  <c r="K52" i="164"/>
  <c r="C12" i="165"/>
  <c r="C26" i="165" s="1"/>
  <c r="G12" i="165"/>
  <c r="G14" i="165"/>
  <c r="B15" i="165"/>
  <c r="C15" i="165" s="1"/>
  <c r="G16" i="165"/>
  <c r="C18" i="165"/>
  <c r="G19" i="165"/>
  <c r="C21" i="165"/>
  <c r="G21" i="165"/>
  <c r="C29" i="165"/>
  <c r="C32" i="165"/>
  <c r="C34" i="165"/>
  <c r="G34" i="165"/>
  <c r="G38" i="165" s="1"/>
  <c r="G37" i="165"/>
  <c r="C38" i="165"/>
  <c r="C41" i="165" s="1"/>
  <c r="G9" i="165" s="1"/>
  <c r="C40" i="165"/>
  <c r="C43" i="165"/>
  <c r="H12" i="79"/>
  <c r="J12" i="79"/>
  <c r="K12" i="79"/>
  <c r="L12" i="79"/>
  <c r="H13" i="79"/>
  <c r="J13" i="79"/>
  <c r="K13" i="79"/>
  <c r="M13" i="79" s="1"/>
  <c r="L13" i="79"/>
  <c r="H14" i="79"/>
  <c r="J14" i="79"/>
  <c r="K14" i="79"/>
  <c r="L14" i="79"/>
  <c r="H15" i="79"/>
  <c r="J15" i="79"/>
  <c r="K15" i="79"/>
  <c r="L15" i="79"/>
  <c r="H16" i="79"/>
  <c r="J16" i="79"/>
  <c r="K16" i="79"/>
  <c r="L16" i="79"/>
  <c r="M16" i="79" s="1"/>
  <c r="H19" i="79"/>
  <c r="J19" i="79"/>
  <c r="K19" i="79"/>
  <c r="L19" i="79"/>
  <c r="H21" i="79"/>
  <c r="J21" i="79"/>
  <c r="K21" i="79"/>
  <c r="L21" i="79"/>
  <c r="H22" i="79"/>
  <c r="J22" i="79"/>
  <c r="K22" i="79"/>
  <c r="L22" i="79"/>
  <c r="H24" i="79"/>
  <c r="J24" i="79"/>
  <c r="K24" i="79"/>
  <c r="L24" i="79"/>
  <c r="H25" i="79"/>
  <c r="J25" i="79"/>
  <c r="K25" i="79"/>
  <c r="L25" i="79"/>
  <c r="H26" i="79"/>
  <c r="J26" i="79"/>
  <c r="J27" i="79" s="1"/>
  <c r="D15" i="167" s="1"/>
  <c r="K26" i="79"/>
  <c r="L26" i="79"/>
  <c r="H28" i="79"/>
  <c r="J28" i="79"/>
  <c r="L28" i="79"/>
  <c r="M28" i="79"/>
  <c r="H29" i="79"/>
  <c r="J29" i="79"/>
  <c r="J30" i="79" s="1"/>
  <c r="D16" i="167" s="1"/>
  <c r="K29" i="79"/>
  <c r="K30" i="79" s="1"/>
  <c r="E16" i="167" s="1"/>
  <c r="L29" i="79"/>
  <c r="M29" i="79" s="1"/>
  <c r="M30" i="79" s="1"/>
  <c r="C16" i="202"/>
  <c r="C19" i="202" s="1"/>
  <c r="C20" i="202" s="1"/>
  <c r="C24" i="202"/>
  <c r="C27" i="202"/>
  <c r="C77" i="202"/>
  <c r="C79" i="202"/>
  <c r="C80" i="202" s="1"/>
  <c r="C86" i="202"/>
  <c r="C90" i="202"/>
  <c r="C93" i="202"/>
  <c r="C97" i="202"/>
  <c r="G140" i="202"/>
  <c r="C142" i="202"/>
  <c r="C143" i="202"/>
  <c r="G143" i="202"/>
  <c r="C146" i="202"/>
  <c r="G146" i="202"/>
  <c r="C150" i="202"/>
  <c r="C153" i="202"/>
  <c r="K153" i="202"/>
  <c r="G154" i="202"/>
  <c r="C157" i="202"/>
  <c r="C161" i="202" s="1"/>
  <c r="G159" i="202"/>
  <c r="C160" i="202"/>
  <c r="C164" i="202"/>
  <c r="G165" i="202"/>
  <c r="C168" i="202"/>
  <c r="G169" i="202"/>
  <c r="C171" i="202"/>
  <c r="C174" i="202"/>
  <c r="C178" i="202" s="1"/>
  <c r="G175" i="202"/>
  <c r="C177" i="202"/>
  <c r="G179" i="202"/>
  <c r="G180" i="202" s="1"/>
  <c r="C181" i="202"/>
  <c r="C184" i="202"/>
  <c r="G184" i="202"/>
  <c r="C187" i="202"/>
  <c r="C190" i="202"/>
  <c r="G190" i="202"/>
  <c r="C193" i="202"/>
  <c r="G194" i="202"/>
  <c r="C206" i="202"/>
  <c r="U206" i="202"/>
  <c r="G207" i="202"/>
  <c r="U209" i="202"/>
  <c r="U210" i="202" s="1"/>
  <c r="C210" i="202"/>
  <c r="G211" i="202"/>
  <c r="U214" i="202"/>
  <c r="U215" i="202" s="1"/>
  <c r="C215" i="202"/>
  <c r="G216" i="202"/>
  <c r="C219" i="202"/>
  <c r="U219" i="202"/>
  <c r="G220" i="202"/>
  <c r="C223" i="202"/>
  <c r="U223" i="202"/>
  <c r="G224" i="202"/>
  <c r="C227" i="202"/>
  <c r="G228" i="202"/>
  <c r="C231" i="202"/>
  <c r="G233" i="202"/>
  <c r="C236" i="202"/>
  <c r="G237" i="202"/>
  <c r="C240" i="202"/>
  <c r="C245" i="202" s="1"/>
  <c r="G241" i="202"/>
  <c r="C244" i="202"/>
  <c r="G245" i="202"/>
  <c r="G249" i="202"/>
  <c r="C252" i="202"/>
  <c r="G253" i="202"/>
  <c r="C256" i="202"/>
  <c r="C257" i="202" s="1"/>
  <c r="G257" i="202"/>
  <c r="C269" i="202"/>
  <c r="G269" i="202"/>
  <c r="G273" i="202"/>
  <c r="C274" i="202"/>
  <c r="G277" i="202"/>
  <c r="C278" i="202"/>
  <c r="C282" i="202"/>
  <c r="G284" i="202"/>
  <c r="C286" i="202"/>
  <c r="G288" i="202"/>
  <c r="C290" i="202"/>
  <c r="G293" i="202"/>
  <c r="G298" i="202" s="1"/>
  <c r="C294" i="202"/>
  <c r="G297" i="202"/>
  <c r="C298" i="202"/>
  <c r="C302" i="202"/>
  <c r="G303" i="202"/>
  <c r="C306" i="202"/>
  <c r="G307" i="202"/>
  <c r="C310" i="202"/>
  <c r="G312" i="202"/>
  <c r="C315" i="202"/>
  <c r="G318" i="202"/>
  <c r="C319" i="202"/>
  <c r="G322" i="202"/>
  <c r="C323" i="202"/>
  <c r="G334" i="202"/>
  <c r="C335" i="202"/>
  <c r="G338" i="202"/>
  <c r="C339" i="202"/>
  <c r="G341" i="202"/>
  <c r="C344" i="202"/>
  <c r="G345" i="202"/>
  <c r="C348" i="202"/>
  <c r="G348" i="202"/>
  <c r="G351" i="202"/>
  <c r="C352" i="202"/>
  <c r="G354" i="202"/>
  <c r="C356" i="202"/>
  <c r="G357" i="202"/>
  <c r="C360" i="202"/>
  <c r="G361" i="202"/>
  <c r="G364" i="202"/>
  <c r="C365" i="202"/>
  <c r="G367" i="202"/>
  <c r="C369" i="202"/>
  <c r="G370" i="202"/>
  <c r="G373" i="202"/>
  <c r="G377" i="202"/>
  <c r="G380" i="202"/>
  <c r="C381" i="202"/>
  <c r="C384" i="202"/>
  <c r="G387" i="202"/>
  <c r="C388" i="202"/>
  <c r="C398" i="202"/>
  <c r="G400" i="202"/>
  <c r="C402" i="202"/>
  <c r="G403" i="202"/>
  <c r="C405" i="202"/>
  <c r="G406" i="202"/>
  <c r="C409" i="202"/>
  <c r="G409" i="202"/>
  <c r="C412" i="202"/>
  <c r="G412" i="202"/>
  <c r="C415" i="202"/>
  <c r="G415" i="202"/>
  <c r="C418" i="202"/>
  <c r="G419" i="202"/>
  <c r="C422" i="202"/>
  <c r="G422" i="202"/>
  <c r="C425" i="202"/>
  <c r="G425" i="202"/>
  <c r="C428" i="202"/>
  <c r="G428" i="202"/>
  <c r="C431" i="202"/>
  <c r="G431" i="202"/>
  <c r="C434" i="202"/>
  <c r="G434" i="202"/>
  <c r="C437" i="202"/>
  <c r="G437" i="202"/>
  <c r="C440" i="202"/>
  <c r="C444" i="202"/>
  <c r="C447" i="202"/>
  <c r="C450" i="202"/>
  <c r="C453" i="202"/>
  <c r="G463" i="202"/>
  <c r="C466" i="202"/>
  <c r="G467" i="202"/>
  <c r="C469" i="202"/>
  <c r="G471" i="202"/>
  <c r="C475" i="202"/>
  <c r="G475" i="202"/>
  <c r="C479" i="202"/>
  <c r="G479" i="202"/>
  <c r="C483" i="202"/>
  <c r="C484" i="202" s="1"/>
  <c r="G483" i="202"/>
  <c r="C488" i="202"/>
  <c r="G488" i="202"/>
  <c r="C492" i="202"/>
  <c r="G492" i="202"/>
  <c r="C496" i="202"/>
  <c r="G496" i="202"/>
  <c r="K498" i="202"/>
  <c r="C500" i="202"/>
  <c r="G500" i="202"/>
  <c r="G504" i="202"/>
  <c r="C506" i="202"/>
  <c r="G508" i="202"/>
  <c r="C510" i="202"/>
  <c r="G512" i="202"/>
  <c r="G523" i="202"/>
  <c r="C524" i="202"/>
  <c r="G526" i="202"/>
  <c r="C528" i="202"/>
  <c r="G530" i="202"/>
  <c r="C532" i="202"/>
  <c r="G533" i="202"/>
  <c r="G536" i="202"/>
  <c r="C537" i="202"/>
  <c r="G539" i="202"/>
  <c r="C541" i="202"/>
  <c r="G542" i="202"/>
  <c r="C545" i="202"/>
  <c r="G546" i="202"/>
  <c r="C549" i="202"/>
  <c r="G549" i="202"/>
  <c r="G552" i="202"/>
  <c r="C553" i="202"/>
  <c r="G555" i="202"/>
  <c r="C557" i="202"/>
  <c r="G558" i="202"/>
  <c r="C561" i="202"/>
  <c r="G562" i="202"/>
  <c r="G565" i="202"/>
  <c r="C567" i="202"/>
  <c r="C571" i="202" s="1"/>
  <c r="C570" i="202"/>
  <c r="G572" i="202"/>
  <c r="C574" i="202"/>
  <c r="C578" i="202" s="1"/>
  <c r="G575" i="202"/>
  <c r="G576" i="202" s="1"/>
  <c r="C577" i="202"/>
  <c r="C589" i="202"/>
  <c r="G589" i="202"/>
  <c r="C592" i="202"/>
  <c r="G592" i="202"/>
  <c r="G595" i="202"/>
  <c r="C596" i="202"/>
  <c r="G598" i="202"/>
  <c r="C599" i="202"/>
  <c r="G601" i="202"/>
  <c r="C602" i="202"/>
  <c r="G604" i="202"/>
  <c r="C605" i="202"/>
  <c r="G607" i="202"/>
  <c r="C609" i="202"/>
  <c r="G610" i="202"/>
  <c r="C612" i="202"/>
  <c r="C613" i="202"/>
  <c r="G613" i="202"/>
  <c r="G616" i="202"/>
  <c r="G617" i="202" s="1"/>
  <c r="C617" i="202"/>
  <c r="C620" i="202"/>
  <c r="G620" i="202"/>
  <c r="C623" i="202"/>
  <c r="G623" i="202"/>
  <c r="C626" i="202"/>
  <c r="G626" i="202"/>
  <c r="C629" i="202"/>
  <c r="G629" i="202"/>
  <c r="C632" i="202"/>
  <c r="G632" i="202"/>
  <c r="C635" i="202"/>
  <c r="G635" i="202"/>
  <c r="C638" i="202"/>
  <c r="G638" i="202"/>
  <c r="C641" i="202"/>
  <c r="C644" i="202"/>
  <c r="C645" i="202"/>
  <c r="C658" i="202"/>
  <c r="G658" i="202"/>
  <c r="C662" i="202"/>
  <c r="C663" i="202"/>
  <c r="G662" i="202"/>
  <c r="G666" i="202"/>
  <c r="C667" i="202"/>
  <c r="G670" i="202"/>
  <c r="C671" i="202"/>
  <c r="C675" i="202"/>
  <c r="G675" i="202"/>
  <c r="G679" i="202"/>
  <c r="C680" i="202"/>
  <c r="G683" i="202"/>
  <c r="C684" i="202"/>
  <c r="G687" i="202"/>
  <c r="C688" i="202"/>
  <c r="G691" i="202"/>
  <c r="C692" i="202"/>
  <c r="G695" i="202"/>
  <c r="C697" i="202"/>
  <c r="G699" i="202"/>
  <c r="C701" i="202"/>
  <c r="G703" i="202"/>
  <c r="C705" i="202"/>
  <c r="G707" i="202"/>
  <c r="C709" i="202"/>
  <c r="C719" i="202"/>
  <c r="C724" i="202"/>
  <c r="C728" i="202"/>
  <c r="C732" i="202"/>
  <c r="C736" i="202"/>
  <c r="C743" i="202"/>
  <c r="C745" i="202"/>
  <c r="C747" i="202"/>
  <c r="J12" i="177"/>
  <c r="K12" i="177"/>
  <c r="J13" i="177"/>
  <c r="K13" i="177"/>
  <c r="J14" i="177"/>
  <c r="K14" i="177"/>
  <c r="H15" i="177"/>
  <c r="J15" i="177"/>
  <c r="K15" i="177"/>
  <c r="L15" i="177"/>
  <c r="H16" i="177"/>
  <c r="J16" i="177"/>
  <c r="K16" i="177"/>
  <c r="L16" i="177"/>
  <c r="H17" i="177"/>
  <c r="J17" i="177"/>
  <c r="K17" i="177"/>
  <c r="L17" i="177"/>
  <c r="J18" i="177"/>
  <c r="K18" i="177"/>
  <c r="H23" i="177"/>
  <c r="J23" i="177"/>
  <c r="K23" i="177"/>
  <c r="L23" i="177"/>
  <c r="H24" i="177"/>
  <c r="J24" i="177"/>
  <c r="K24" i="177"/>
  <c r="L24" i="177"/>
  <c r="H25" i="177"/>
  <c r="J25" i="177"/>
  <c r="K25" i="177"/>
  <c r="L25" i="177"/>
  <c r="H27" i="177"/>
  <c r="J27" i="177"/>
  <c r="K27" i="177"/>
  <c r="L27" i="177"/>
  <c r="H29" i="177"/>
  <c r="J29" i="177"/>
  <c r="K29" i="177"/>
  <c r="L29" i="177"/>
  <c r="J31" i="177"/>
  <c r="H32" i="177"/>
  <c r="J32" i="177"/>
  <c r="K32" i="177"/>
  <c r="L32" i="177"/>
  <c r="H33" i="177"/>
  <c r="J33" i="177"/>
  <c r="K33" i="177"/>
  <c r="L33" i="177"/>
  <c r="H34" i="177"/>
  <c r="J34" i="177"/>
  <c r="K34" i="177"/>
  <c r="L34" i="177"/>
  <c r="H35" i="177"/>
  <c r="J35" i="177"/>
  <c r="K35" i="177"/>
  <c r="L35" i="177"/>
  <c r="H36" i="177"/>
  <c r="J36" i="177"/>
  <c r="K36" i="177"/>
  <c r="L36" i="177"/>
  <c r="H37" i="177"/>
  <c r="J37" i="177"/>
  <c r="K37" i="177"/>
  <c r="L37" i="177"/>
  <c r="H38" i="177"/>
  <c r="J38" i="177"/>
  <c r="K38" i="177"/>
  <c r="L38" i="177"/>
  <c r="H57" i="177"/>
  <c r="J57" i="177"/>
  <c r="K57" i="177"/>
  <c r="L57" i="177"/>
  <c r="J58" i="177"/>
  <c r="K58" i="177"/>
  <c r="L58" i="177"/>
  <c r="J59" i="177"/>
  <c r="K59" i="177"/>
  <c r="L59" i="177"/>
  <c r="J60" i="177"/>
  <c r="K60" i="177"/>
  <c r="L60" i="177"/>
  <c r="H62" i="177"/>
  <c r="J62" i="177"/>
  <c r="K62" i="177"/>
  <c r="L62" i="177"/>
  <c r="H63" i="177"/>
  <c r="J63" i="177"/>
  <c r="J64" i="177" s="1"/>
  <c r="K63" i="177"/>
  <c r="K64" i="177" s="1"/>
  <c r="L63" i="177"/>
  <c r="H66" i="177"/>
  <c r="J66" i="177"/>
  <c r="K66" i="177"/>
  <c r="L66" i="177"/>
  <c r="H67" i="177"/>
  <c r="J67" i="177"/>
  <c r="K67" i="177"/>
  <c r="L67" i="177"/>
  <c r="H70" i="177"/>
  <c r="J70" i="177"/>
  <c r="K70" i="177"/>
  <c r="L70" i="177"/>
  <c r="H71" i="177"/>
  <c r="J71" i="177"/>
  <c r="K71" i="177"/>
  <c r="L71" i="177"/>
  <c r="H72" i="177"/>
  <c r="J72" i="177"/>
  <c r="K72" i="177"/>
  <c r="L72" i="177"/>
  <c r="H78" i="177"/>
  <c r="J78" i="177"/>
  <c r="K78" i="177"/>
  <c r="L78" i="177"/>
  <c r="H80" i="177"/>
  <c r="J80" i="177"/>
  <c r="L80" i="177"/>
  <c r="M80" i="177" s="1"/>
  <c r="H81" i="177"/>
  <c r="J81" i="177"/>
  <c r="K81" i="177"/>
  <c r="L81" i="177"/>
  <c r="H82" i="177"/>
  <c r="J82" i="177"/>
  <c r="K82" i="177"/>
  <c r="L82" i="177"/>
  <c r="J83" i="177"/>
  <c r="K83" i="177"/>
  <c r="J84" i="177"/>
  <c r="K84" i="177"/>
  <c r="H87" i="177"/>
  <c r="J87" i="177"/>
  <c r="K87" i="177"/>
  <c r="L87" i="177"/>
  <c r="H88" i="177"/>
  <c r="J88" i="177"/>
  <c r="K88" i="177"/>
  <c r="L88" i="177"/>
  <c r="J89" i="177"/>
  <c r="K89" i="177"/>
  <c r="H90" i="177"/>
  <c r="J90" i="177"/>
  <c r="K90" i="177"/>
  <c r="L90" i="177"/>
  <c r="H92" i="177"/>
  <c r="J92" i="177"/>
  <c r="K92" i="177"/>
  <c r="L92" i="177"/>
  <c r="H93" i="177"/>
  <c r="J93" i="177"/>
  <c r="K93" i="177"/>
  <c r="L93" i="177"/>
  <c r="H94" i="177"/>
  <c r="J94" i="177"/>
  <c r="K94" i="177"/>
  <c r="L94" i="177"/>
  <c r="H95" i="177"/>
  <c r="J95" i="177"/>
  <c r="K95" i="177"/>
  <c r="L95" i="177"/>
  <c r="H101" i="177"/>
  <c r="J101" i="177"/>
  <c r="K101" i="177"/>
  <c r="L101" i="177"/>
  <c r="J102" i="177"/>
  <c r="K102" i="177"/>
  <c r="H104" i="177"/>
  <c r="J104" i="177"/>
  <c r="K104" i="177"/>
  <c r="L104" i="177"/>
  <c r="H105" i="177"/>
  <c r="J105" i="177"/>
  <c r="K105" i="177"/>
  <c r="L105" i="177"/>
  <c r="H106" i="177"/>
  <c r="J106" i="177"/>
  <c r="K106" i="177"/>
  <c r="L106" i="177"/>
  <c r="H107" i="177"/>
  <c r="J107" i="177"/>
  <c r="K107" i="177"/>
  <c r="L107" i="177"/>
  <c r="J110" i="177"/>
  <c r="K110" i="177"/>
  <c r="J111" i="177"/>
  <c r="K111" i="177"/>
  <c r="H118" i="177"/>
  <c r="J118" i="177"/>
  <c r="K118" i="177"/>
  <c r="L118" i="177"/>
  <c r="H119" i="177"/>
  <c r="J119" i="177"/>
  <c r="K119" i="177"/>
  <c r="L119" i="177"/>
  <c r="H120" i="177"/>
  <c r="J120" i="177"/>
  <c r="K120" i="177"/>
  <c r="L120" i="177"/>
  <c r="H121" i="177"/>
  <c r="J121" i="177"/>
  <c r="K121" i="177"/>
  <c r="L121" i="177"/>
  <c r="H122" i="177"/>
  <c r="J122" i="177"/>
  <c r="K122" i="177"/>
  <c r="L122" i="177"/>
  <c r="H123" i="177"/>
  <c r="J123" i="177"/>
  <c r="K123" i="177"/>
  <c r="L123" i="177"/>
  <c r="C11" i="201"/>
  <c r="C12" i="201"/>
  <c r="C15" i="201"/>
  <c r="C17" i="201"/>
  <c r="C22" i="201"/>
  <c r="C23" i="201" s="1"/>
  <c r="C27" i="201"/>
  <c r="C30" i="201"/>
  <c r="H12" i="146"/>
  <c r="J12" i="146"/>
  <c r="K12" i="146"/>
  <c r="L12" i="146"/>
  <c r="H13" i="146"/>
  <c r="J13" i="146"/>
  <c r="K13" i="146"/>
  <c r="L13" i="146"/>
  <c r="H14" i="146"/>
  <c r="J14" i="146"/>
  <c r="K14" i="146"/>
  <c r="L14" i="146"/>
  <c r="H15" i="146"/>
  <c r="J15" i="146"/>
  <c r="K15" i="146"/>
  <c r="L15" i="146"/>
  <c r="H16" i="146"/>
  <c r="J16" i="146"/>
  <c r="K16" i="146"/>
  <c r="L16" i="146"/>
  <c r="H17" i="146"/>
  <c r="J17" i="146"/>
  <c r="K17" i="146"/>
  <c r="L17" i="146"/>
  <c r="J18" i="146"/>
  <c r="K18" i="146"/>
  <c r="H21" i="146"/>
  <c r="J21" i="146"/>
  <c r="J22" i="146"/>
  <c r="D15" i="147" s="1"/>
  <c r="K21" i="146"/>
  <c r="K22" i="146" s="1"/>
  <c r="E15" i="147" s="1"/>
  <c r="L21" i="146"/>
  <c r="L22" i="146" s="1"/>
  <c r="F15" i="147" s="1"/>
  <c r="H25" i="146"/>
  <c r="J25" i="146"/>
  <c r="K25" i="146"/>
  <c r="L25" i="146"/>
  <c r="H26" i="146"/>
  <c r="J26" i="146"/>
  <c r="K26" i="146"/>
  <c r="L26" i="146"/>
  <c r="H27" i="146"/>
  <c r="J27" i="146"/>
  <c r="K27" i="146"/>
  <c r="L27" i="146"/>
  <c r="H28" i="146"/>
  <c r="J28" i="146"/>
  <c r="K28" i="146"/>
  <c r="L28" i="146"/>
  <c r="H30" i="146"/>
  <c r="J30" i="146"/>
  <c r="K30" i="146"/>
  <c r="L30" i="146"/>
  <c r="H31" i="146"/>
  <c r="J31" i="146"/>
  <c r="K31" i="146"/>
  <c r="L31" i="146"/>
  <c r="H32" i="146"/>
  <c r="J32" i="146"/>
  <c r="K32" i="146"/>
  <c r="L32" i="146"/>
  <c r="H34" i="146"/>
  <c r="J34" i="146"/>
  <c r="K34" i="146"/>
  <c r="L34" i="146"/>
  <c r="H35" i="146"/>
  <c r="J35" i="146"/>
  <c r="K35" i="146"/>
  <c r="L35" i="146"/>
  <c r="H36" i="146"/>
  <c r="J36" i="146"/>
  <c r="K36" i="146"/>
  <c r="L36" i="146"/>
  <c r="H37" i="146"/>
  <c r="J37" i="146"/>
  <c r="K37" i="146"/>
  <c r="L37" i="146"/>
  <c r="H40" i="146"/>
  <c r="J40" i="146"/>
  <c r="J41" i="146" s="1"/>
  <c r="K40" i="146"/>
  <c r="K41" i="146" s="1"/>
  <c r="E22" i="147" s="1"/>
  <c r="L40" i="146"/>
  <c r="L41" i="146" s="1"/>
  <c r="F22" i="147" s="1"/>
  <c r="H43" i="146"/>
  <c r="J43" i="146"/>
  <c r="K43" i="146"/>
  <c r="L43" i="146"/>
  <c r="H44" i="146"/>
  <c r="J44" i="146"/>
  <c r="K44" i="146"/>
  <c r="L44" i="146"/>
  <c r="H45" i="146"/>
  <c r="J45" i="146"/>
  <c r="K45" i="146"/>
  <c r="L45" i="146"/>
  <c r="H46" i="146"/>
  <c r="J46" i="146"/>
  <c r="K46" i="146"/>
  <c r="L46" i="146"/>
  <c r="H50" i="146"/>
  <c r="J50" i="146"/>
  <c r="J51" i="146" s="1"/>
  <c r="K50" i="146"/>
  <c r="K51" i="146" s="1"/>
  <c r="E24" i="147" s="1"/>
  <c r="L50" i="146"/>
  <c r="L51" i="146" s="1"/>
  <c r="F24" i="147" s="1"/>
  <c r="H54" i="146"/>
  <c r="J54" i="146"/>
  <c r="K54" i="146"/>
  <c r="L54" i="146"/>
  <c r="H55" i="146"/>
  <c r="J55" i="146"/>
  <c r="K55" i="146"/>
  <c r="L55" i="146"/>
  <c r="H56" i="146"/>
  <c r="J56" i="146"/>
  <c r="K56" i="146"/>
  <c r="L56" i="146"/>
  <c r="H57" i="146"/>
  <c r="J57" i="146"/>
  <c r="K57" i="146"/>
  <c r="L57" i="146"/>
  <c r="J59" i="146"/>
  <c r="K59" i="146"/>
  <c r="L59" i="146"/>
  <c r="J60" i="146"/>
  <c r="K60" i="146"/>
  <c r="L60" i="146"/>
  <c r="C14" i="200"/>
  <c r="C18" i="200"/>
  <c r="C19" i="200" s="1"/>
  <c r="C23" i="200"/>
  <c r="C26" i="200"/>
  <c r="C29" i="200"/>
  <c r="C32" i="200"/>
  <c r="C42" i="200"/>
  <c r="C44" i="200"/>
  <c r="C46" i="200"/>
  <c r="C75" i="200"/>
  <c r="C76" i="200" s="1"/>
  <c r="H12" i="143"/>
  <c r="J12" i="143"/>
  <c r="K12" i="143"/>
  <c r="L12" i="143"/>
  <c r="H13" i="143"/>
  <c r="J13" i="143"/>
  <c r="K13" i="143"/>
  <c r="L13" i="143"/>
  <c r="H14" i="143"/>
  <c r="J14" i="143"/>
  <c r="K14" i="143"/>
  <c r="L14" i="143"/>
  <c r="H15" i="143"/>
  <c r="J15" i="143"/>
  <c r="K15" i="143"/>
  <c r="L15" i="143"/>
  <c r="J16" i="143"/>
  <c r="K16" i="143"/>
  <c r="H17" i="143"/>
  <c r="J17" i="143"/>
  <c r="K17" i="143"/>
  <c r="L17" i="143"/>
  <c r="H21" i="143"/>
  <c r="J21" i="143"/>
  <c r="K21" i="143"/>
  <c r="L21" i="143"/>
  <c r="H22" i="143"/>
  <c r="J22" i="143"/>
  <c r="K22" i="143"/>
  <c r="L22" i="143"/>
  <c r="H24" i="143"/>
  <c r="J24" i="143"/>
  <c r="K24" i="143"/>
  <c r="L24" i="143"/>
  <c r="H26" i="143"/>
  <c r="J26" i="143"/>
  <c r="K26" i="143"/>
  <c r="L26" i="143"/>
  <c r="H27" i="143"/>
  <c r="J27" i="143"/>
  <c r="K27" i="143"/>
  <c r="L27" i="143"/>
  <c r="H29" i="143"/>
  <c r="J29" i="143"/>
  <c r="K29" i="143"/>
  <c r="L29" i="143"/>
  <c r="J30" i="143"/>
  <c r="K30" i="143"/>
  <c r="L30" i="143"/>
  <c r="M30" i="143" s="1"/>
  <c r="H31" i="143"/>
  <c r="J31" i="143"/>
  <c r="K31" i="143"/>
  <c r="L31" i="143"/>
  <c r="M31" i="143" s="1"/>
  <c r="J32" i="143"/>
  <c r="K32" i="143"/>
  <c r="L32" i="143"/>
  <c r="H33" i="143"/>
  <c r="J33" i="143"/>
  <c r="K33" i="143"/>
  <c r="L33" i="143"/>
  <c r="H36" i="143"/>
  <c r="J36" i="143"/>
  <c r="K36" i="143"/>
  <c r="L36" i="143"/>
  <c r="H37" i="143"/>
  <c r="J37" i="143"/>
  <c r="K37" i="143"/>
  <c r="L37" i="143"/>
  <c r="H42" i="143"/>
  <c r="J42" i="143"/>
  <c r="K42" i="143"/>
  <c r="L42" i="143"/>
  <c r="H43" i="143"/>
  <c r="J43" i="143"/>
  <c r="K43" i="143"/>
  <c r="L43" i="143"/>
  <c r="H44" i="143"/>
  <c r="J44" i="143"/>
  <c r="K44" i="143"/>
  <c r="L44" i="143"/>
  <c r="H46" i="143"/>
  <c r="J46" i="143"/>
  <c r="K46" i="143"/>
  <c r="L46" i="143"/>
  <c r="H47" i="143"/>
  <c r="J47" i="143"/>
  <c r="K47" i="143"/>
  <c r="L47" i="143"/>
  <c r="M47" i="143" s="1"/>
  <c r="H48" i="143"/>
  <c r="J48" i="143"/>
  <c r="K48" i="143"/>
  <c r="L48" i="143"/>
  <c r="H49" i="143"/>
  <c r="J49" i="143"/>
  <c r="K49" i="143"/>
  <c r="L49" i="143"/>
  <c r="M49" i="143" s="1"/>
  <c r="H51" i="143"/>
  <c r="J51" i="143"/>
  <c r="K51" i="143"/>
  <c r="L51" i="143"/>
  <c r="M51" i="143" s="1"/>
  <c r="H52" i="143"/>
  <c r="J52" i="143"/>
  <c r="K52" i="143"/>
  <c r="L52" i="143"/>
  <c r="M52" i="143" s="1"/>
  <c r="H53" i="143"/>
  <c r="J53" i="143"/>
  <c r="K53" i="143"/>
  <c r="L53" i="143"/>
  <c r="M53" i="143" s="1"/>
  <c r="H54" i="143"/>
  <c r="J54" i="143"/>
  <c r="K54" i="143"/>
  <c r="L54" i="143"/>
  <c r="H57" i="143"/>
  <c r="J57" i="143"/>
  <c r="K57" i="143"/>
  <c r="L57" i="143"/>
  <c r="M57" i="143" s="1"/>
  <c r="H58" i="143"/>
  <c r="J58" i="143"/>
  <c r="K58" i="143"/>
  <c r="L58" i="143"/>
  <c r="H61" i="143"/>
  <c r="J61" i="143"/>
  <c r="J62" i="143" s="1"/>
  <c r="K61" i="143"/>
  <c r="K62" i="143" s="1"/>
  <c r="E24" i="144" s="1"/>
  <c r="L61" i="143"/>
  <c r="L62" i="143" s="1"/>
  <c r="F24" i="144" s="1"/>
  <c r="H64" i="143"/>
  <c r="J64" i="143"/>
  <c r="K64" i="143"/>
  <c r="L64" i="143"/>
  <c r="H65" i="143"/>
  <c r="J65" i="143"/>
  <c r="K65" i="143"/>
  <c r="L65" i="143"/>
  <c r="H66" i="143"/>
  <c r="J66" i="143"/>
  <c r="K66" i="143"/>
  <c r="L66" i="143"/>
  <c r="H70" i="143"/>
  <c r="J70" i="143"/>
  <c r="K70" i="143"/>
  <c r="L70" i="143"/>
  <c r="H72" i="143"/>
  <c r="J72" i="143"/>
  <c r="K72" i="143"/>
  <c r="L72" i="143"/>
  <c r="H73" i="143"/>
  <c r="J73" i="143"/>
  <c r="K73" i="143"/>
  <c r="L73" i="143"/>
  <c r="H76" i="143"/>
  <c r="J76" i="143"/>
  <c r="K76" i="143"/>
  <c r="L76" i="143"/>
  <c r="H77" i="143"/>
  <c r="J77" i="143"/>
  <c r="K77" i="143"/>
  <c r="L77" i="143"/>
  <c r="C10" i="208"/>
  <c r="C11" i="208"/>
  <c r="C15" i="208"/>
  <c r="C16" i="208"/>
  <c r="C17" i="208" s="1"/>
  <c r="C26" i="208"/>
  <c r="C75" i="208"/>
  <c r="C76" i="208" s="1"/>
  <c r="H11" i="141"/>
  <c r="J11" i="141"/>
  <c r="K11" i="141"/>
  <c r="L11" i="141"/>
  <c r="H12" i="141"/>
  <c r="J12" i="141"/>
  <c r="K12" i="141"/>
  <c r="L12" i="141"/>
  <c r="H13" i="141"/>
  <c r="J13" i="141"/>
  <c r="K13" i="141"/>
  <c r="L13" i="141"/>
  <c r="H14" i="141"/>
  <c r="J14" i="141"/>
  <c r="K14" i="141"/>
  <c r="L14" i="141"/>
  <c r="J15" i="141"/>
  <c r="K15" i="141"/>
  <c r="H16" i="141"/>
  <c r="J16" i="141"/>
  <c r="K16" i="141"/>
  <c r="L16" i="141"/>
  <c r="H21" i="141"/>
  <c r="J21" i="141"/>
  <c r="K21" i="141"/>
  <c r="L21" i="141"/>
  <c r="H22" i="141"/>
  <c r="J22" i="141"/>
  <c r="K22" i="141"/>
  <c r="L22" i="141"/>
  <c r="H24" i="141"/>
  <c r="J24" i="141"/>
  <c r="K24" i="141"/>
  <c r="L24" i="141"/>
  <c r="H26" i="141"/>
  <c r="J26" i="141"/>
  <c r="K26" i="141"/>
  <c r="L26" i="141"/>
  <c r="H27" i="141"/>
  <c r="J27" i="141"/>
  <c r="K27" i="141"/>
  <c r="L27" i="141"/>
  <c r="H28" i="141"/>
  <c r="J28" i="141"/>
  <c r="K28" i="141"/>
  <c r="L28" i="141"/>
  <c r="H30" i="141"/>
  <c r="J30" i="141"/>
  <c r="K30" i="141"/>
  <c r="L30" i="141"/>
  <c r="H31" i="141"/>
  <c r="J31" i="141"/>
  <c r="K31" i="141"/>
  <c r="L31" i="141"/>
  <c r="H32" i="141"/>
  <c r="J32" i="141"/>
  <c r="K32" i="141"/>
  <c r="L32" i="141"/>
  <c r="H33" i="141"/>
  <c r="J33" i="141"/>
  <c r="K33" i="141"/>
  <c r="L33" i="141"/>
  <c r="M33" i="141"/>
  <c r="H36" i="141"/>
  <c r="J36" i="141"/>
  <c r="K36" i="141"/>
  <c r="L36" i="141"/>
  <c r="M36" i="141" s="1"/>
  <c r="H37" i="141"/>
  <c r="J37" i="141"/>
  <c r="K37" i="141"/>
  <c r="L37" i="141"/>
  <c r="H42" i="141"/>
  <c r="J42" i="141"/>
  <c r="K42" i="141"/>
  <c r="L42" i="141"/>
  <c r="H43" i="141"/>
  <c r="J43" i="141"/>
  <c r="K43" i="141"/>
  <c r="L43" i="141"/>
  <c r="H45" i="141"/>
  <c r="J45" i="141"/>
  <c r="K45" i="141"/>
  <c r="L45" i="141"/>
  <c r="H46" i="141"/>
  <c r="J46" i="141"/>
  <c r="K46" i="141"/>
  <c r="L46" i="141"/>
  <c r="H48" i="141"/>
  <c r="J48" i="141"/>
  <c r="K48" i="141"/>
  <c r="L48" i="141"/>
  <c r="H50" i="141"/>
  <c r="J50" i="141"/>
  <c r="K50" i="141"/>
  <c r="L50" i="141"/>
  <c r="H51" i="141"/>
  <c r="J51" i="141"/>
  <c r="K51" i="141"/>
  <c r="L51" i="141"/>
  <c r="H52" i="141"/>
  <c r="J52" i="141"/>
  <c r="K52" i="141"/>
  <c r="L52" i="141"/>
  <c r="H53" i="141"/>
  <c r="J53" i="141"/>
  <c r="K53" i="141"/>
  <c r="L53" i="141"/>
  <c r="H56" i="141"/>
  <c r="J56" i="141"/>
  <c r="J57" i="141" s="1"/>
  <c r="D23" i="127" s="1"/>
  <c r="K56" i="141"/>
  <c r="K57" i="141" s="1"/>
  <c r="E23" i="127" s="1"/>
  <c r="L56" i="141"/>
  <c r="L57" i="141" s="1"/>
  <c r="F23" i="127" s="1"/>
  <c r="M56" i="141"/>
  <c r="M57" i="141" s="1"/>
  <c r="H59" i="141"/>
  <c r="J59" i="141"/>
  <c r="K59" i="141"/>
  <c r="L59" i="141"/>
  <c r="H60" i="141"/>
  <c r="J60" i="141"/>
  <c r="K60" i="141"/>
  <c r="L60" i="141"/>
  <c r="M60" i="141" s="1"/>
  <c r="H65" i="141"/>
  <c r="J65" i="141"/>
  <c r="K65" i="141"/>
  <c r="L65" i="141"/>
  <c r="H66" i="141"/>
  <c r="J66" i="141"/>
  <c r="K66" i="141"/>
  <c r="L66" i="141"/>
  <c r="H67" i="141"/>
  <c r="J67" i="141"/>
  <c r="K67" i="141"/>
  <c r="L67" i="141"/>
  <c r="H68" i="141"/>
  <c r="J68" i="141"/>
  <c r="K68" i="141"/>
  <c r="L68" i="141"/>
  <c r="H72" i="141"/>
  <c r="J72" i="141"/>
  <c r="K72" i="141"/>
  <c r="L72" i="141"/>
  <c r="H74" i="141"/>
  <c r="J74" i="141"/>
  <c r="J75" i="141" s="1"/>
  <c r="D26" i="127" s="1"/>
  <c r="K74" i="141"/>
  <c r="L74" i="141"/>
  <c r="M74" i="141" s="1"/>
  <c r="H77" i="141"/>
  <c r="J77" i="141"/>
  <c r="K77" i="141"/>
  <c r="L77" i="141"/>
  <c r="H78" i="141"/>
  <c r="J78" i="141"/>
  <c r="K78" i="141"/>
  <c r="L78" i="141"/>
  <c r="M78" i="141" s="1"/>
  <c r="H81" i="141"/>
  <c r="J81" i="141"/>
  <c r="K81" i="141"/>
  <c r="L81" i="141"/>
  <c r="H82" i="141"/>
  <c r="J82" i="141"/>
  <c r="K82" i="141"/>
  <c r="L82" i="141"/>
  <c r="C75" i="199"/>
  <c r="C76" i="199" s="1"/>
  <c r="H11" i="37"/>
  <c r="J11" i="37"/>
  <c r="K11" i="37"/>
  <c r="L11" i="37"/>
  <c r="H12" i="37"/>
  <c r="J12" i="37"/>
  <c r="K12" i="37"/>
  <c r="L12" i="37"/>
  <c r="H13" i="37"/>
  <c r="J13" i="37"/>
  <c r="K13" i="37"/>
  <c r="L13" i="37"/>
  <c r="H14" i="37"/>
  <c r="J14" i="37"/>
  <c r="K14" i="37"/>
  <c r="L14" i="37"/>
  <c r="J15" i="37"/>
  <c r="K15" i="37"/>
  <c r="H16" i="37"/>
  <c r="J16" i="37"/>
  <c r="K16" i="37"/>
  <c r="L16" i="37"/>
  <c r="H20" i="37"/>
  <c r="J20" i="37"/>
  <c r="K20" i="37"/>
  <c r="L20" i="37"/>
  <c r="H21" i="37"/>
  <c r="J21" i="37"/>
  <c r="K21" i="37"/>
  <c r="L21" i="37"/>
  <c r="H23" i="37"/>
  <c r="J23" i="37"/>
  <c r="K23" i="37"/>
  <c r="L23" i="37"/>
  <c r="H25" i="37"/>
  <c r="J25" i="37"/>
  <c r="K25" i="37"/>
  <c r="L25" i="37"/>
  <c r="M25" i="37" s="1"/>
  <c r="H27" i="37"/>
  <c r="J27" i="37"/>
  <c r="K27" i="37"/>
  <c r="L27" i="37"/>
  <c r="H28" i="37"/>
  <c r="J28" i="37"/>
  <c r="K28" i="37"/>
  <c r="L28" i="37"/>
  <c r="M28" i="37" s="1"/>
  <c r="H29" i="37"/>
  <c r="J29" i="37"/>
  <c r="K29" i="37"/>
  <c r="L29" i="37"/>
  <c r="H30" i="37"/>
  <c r="J30" i="37"/>
  <c r="K30" i="37"/>
  <c r="L30" i="37"/>
  <c r="H33" i="37"/>
  <c r="J33" i="37"/>
  <c r="K33" i="37"/>
  <c r="L33" i="37"/>
  <c r="H34" i="37"/>
  <c r="J34" i="37"/>
  <c r="K34" i="37"/>
  <c r="L34" i="37"/>
  <c r="H39" i="37"/>
  <c r="J39" i="37"/>
  <c r="K39" i="37"/>
  <c r="L39" i="37"/>
  <c r="H40" i="37"/>
  <c r="J40" i="37"/>
  <c r="K40" i="37"/>
  <c r="L40" i="37"/>
  <c r="H42" i="37"/>
  <c r="J42" i="37"/>
  <c r="K42" i="37"/>
  <c r="L42" i="37"/>
  <c r="H43" i="37"/>
  <c r="J43" i="37"/>
  <c r="K43" i="37"/>
  <c r="L43" i="37"/>
  <c r="H45" i="37"/>
  <c r="J45" i="37"/>
  <c r="K45" i="37"/>
  <c r="L45" i="37"/>
  <c r="H46" i="37"/>
  <c r="J46" i="37"/>
  <c r="K46" i="37"/>
  <c r="L46" i="37"/>
  <c r="H47" i="37"/>
  <c r="J47" i="37"/>
  <c r="K47" i="37"/>
  <c r="L47" i="37"/>
  <c r="H48" i="37"/>
  <c r="J48" i="37"/>
  <c r="J49" i="37" s="1"/>
  <c r="K48" i="37"/>
  <c r="L48" i="37"/>
  <c r="J50" i="37"/>
  <c r="H51" i="37"/>
  <c r="J51" i="37"/>
  <c r="K51" i="37"/>
  <c r="L51" i="37"/>
  <c r="H52" i="37"/>
  <c r="J52" i="37"/>
  <c r="K52" i="37"/>
  <c r="L52" i="37"/>
  <c r="H55" i="37"/>
  <c r="J55" i="37"/>
  <c r="K55" i="37"/>
  <c r="L55" i="37"/>
  <c r="J56" i="37"/>
  <c r="K56" i="37"/>
  <c r="H57" i="37"/>
  <c r="J57" i="37"/>
  <c r="K57" i="37"/>
  <c r="L57" i="37"/>
  <c r="J58" i="37"/>
  <c r="K58" i="37"/>
  <c r="N59" i="37"/>
  <c r="O59" i="37"/>
  <c r="H62" i="37"/>
  <c r="J62" i="37"/>
  <c r="K62" i="37"/>
  <c r="L62" i="37"/>
  <c r="H63" i="37"/>
  <c r="J63" i="37"/>
  <c r="K63" i="37"/>
  <c r="L63" i="37"/>
  <c r="H64" i="37"/>
  <c r="J64" i="37"/>
  <c r="K64" i="37"/>
  <c r="L64" i="37"/>
  <c r="H65" i="37"/>
  <c r="J65" i="37"/>
  <c r="K65" i="37"/>
  <c r="L65" i="37"/>
  <c r="H69" i="37"/>
  <c r="J69" i="37"/>
  <c r="K69" i="37"/>
  <c r="L69" i="37"/>
  <c r="H70" i="37"/>
  <c r="J70" i="37"/>
  <c r="K70" i="37"/>
  <c r="L70" i="37"/>
  <c r="H71" i="37"/>
  <c r="J71" i="37"/>
  <c r="K71" i="37"/>
  <c r="L71" i="37"/>
  <c r="H73" i="37"/>
  <c r="J73" i="37"/>
  <c r="K73" i="37"/>
  <c r="L73" i="37"/>
  <c r="H76" i="37"/>
  <c r="J76" i="37"/>
  <c r="K76" i="37"/>
  <c r="L76" i="37"/>
  <c r="H77" i="37"/>
  <c r="J77" i="37"/>
  <c r="K77" i="37"/>
  <c r="L77" i="37"/>
  <c r="H78" i="37"/>
  <c r="J78" i="37"/>
  <c r="K78" i="37"/>
  <c r="L78" i="37"/>
  <c r="H79" i="37"/>
  <c r="J79" i="37"/>
  <c r="K79" i="37"/>
  <c r="L79" i="37"/>
  <c r="J80" i="37"/>
  <c r="K80" i="37"/>
  <c r="H81" i="37"/>
  <c r="J81" i="37"/>
  <c r="K81" i="37"/>
  <c r="L81" i="37"/>
  <c r="H82" i="37"/>
  <c r="L82" i="37"/>
  <c r="G11" i="198"/>
  <c r="C13" i="198"/>
  <c r="C17" i="198" s="1"/>
  <c r="G14" i="198"/>
  <c r="C16" i="198"/>
  <c r="G18" i="198"/>
  <c r="G22" i="198" s="1"/>
  <c r="C20" i="198"/>
  <c r="G21" i="198"/>
  <c r="C23" i="198"/>
  <c r="G25" i="198"/>
  <c r="G29" i="198" s="1"/>
  <c r="C27" i="198"/>
  <c r="G28" i="198"/>
  <c r="C30" i="198"/>
  <c r="C34" i="198"/>
  <c r="C37" i="198"/>
  <c r="C40" i="198"/>
  <c r="C44" i="198"/>
  <c r="C47" i="198"/>
  <c r="C51" i="198"/>
  <c r="C55" i="198" s="1"/>
  <c r="C54" i="198"/>
  <c r="C58" i="198"/>
  <c r="C61" i="198"/>
  <c r="C62" i="198" s="1"/>
  <c r="C80" i="198"/>
  <c r="C81" i="198" s="1"/>
  <c r="H11" i="136"/>
  <c r="J11" i="136"/>
  <c r="K11" i="136"/>
  <c r="L11" i="136"/>
  <c r="H12" i="136"/>
  <c r="J12" i="136"/>
  <c r="K12" i="136"/>
  <c r="L12" i="136"/>
  <c r="H13" i="136"/>
  <c r="J13" i="136"/>
  <c r="K13" i="136"/>
  <c r="L13" i="136"/>
  <c r="H14" i="136"/>
  <c r="J14" i="136"/>
  <c r="K14" i="136"/>
  <c r="L14" i="136"/>
  <c r="J15" i="136"/>
  <c r="K15" i="136"/>
  <c r="H16" i="136"/>
  <c r="J16" i="136"/>
  <c r="K16" i="136"/>
  <c r="L16" i="136"/>
  <c r="H20" i="136"/>
  <c r="J20" i="136"/>
  <c r="K20" i="136"/>
  <c r="L20" i="136"/>
  <c r="H21" i="136"/>
  <c r="J21" i="136"/>
  <c r="K21" i="136"/>
  <c r="L21" i="136"/>
  <c r="H23" i="136"/>
  <c r="J23" i="136"/>
  <c r="K23" i="136"/>
  <c r="L23" i="136"/>
  <c r="H25" i="136"/>
  <c r="J25" i="136"/>
  <c r="K25" i="136"/>
  <c r="L25" i="136"/>
  <c r="H27" i="136"/>
  <c r="J27" i="136"/>
  <c r="K27" i="136"/>
  <c r="L27" i="136"/>
  <c r="H28" i="136"/>
  <c r="J28" i="136"/>
  <c r="K28" i="136"/>
  <c r="L28" i="136"/>
  <c r="H29" i="136"/>
  <c r="J29" i="136"/>
  <c r="K29" i="136"/>
  <c r="L29" i="136"/>
  <c r="H30" i="136"/>
  <c r="J30" i="136"/>
  <c r="K30" i="136"/>
  <c r="L30" i="136"/>
  <c r="H33" i="136"/>
  <c r="J33" i="136"/>
  <c r="K33" i="136"/>
  <c r="L33" i="136"/>
  <c r="H34" i="136"/>
  <c r="J34" i="136"/>
  <c r="K34" i="136"/>
  <c r="L34" i="136"/>
  <c r="L35" i="136" s="1"/>
  <c r="F16" i="135" s="1"/>
  <c r="H39" i="136"/>
  <c r="J39" i="136"/>
  <c r="K39" i="136"/>
  <c r="L39" i="136"/>
  <c r="H40" i="136"/>
  <c r="J40" i="136"/>
  <c r="K40" i="136"/>
  <c r="L40" i="136"/>
  <c r="H43" i="136"/>
  <c r="J43" i="136"/>
  <c r="K43" i="136"/>
  <c r="L43" i="136"/>
  <c r="H44" i="136"/>
  <c r="J44" i="136"/>
  <c r="K44" i="136"/>
  <c r="L44" i="136"/>
  <c r="H45" i="136"/>
  <c r="J45" i="136"/>
  <c r="K45" i="136"/>
  <c r="L45" i="136"/>
  <c r="H46" i="136"/>
  <c r="J46" i="136"/>
  <c r="K46" i="136"/>
  <c r="L46" i="136"/>
  <c r="H48" i="136"/>
  <c r="J48" i="136"/>
  <c r="K48" i="136"/>
  <c r="L48" i="136"/>
  <c r="H49" i="136"/>
  <c r="J49" i="136"/>
  <c r="K49" i="136"/>
  <c r="L49" i="136"/>
  <c r="H50" i="136"/>
  <c r="J50" i="136"/>
  <c r="K50" i="136"/>
  <c r="L50" i="136"/>
  <c r="H51" i="136"/>
  <c r="J51" i="136"/>
  <c r="K51" i="136"/>
  <c r="K52" i="136" s="1"/>
  <c r="E22" i="135" s="1"/>
  <c r="L51" i="136"/>
  <c r="H55" i="136"/>
  <c r="J55" i="136"/>
  <c r="K55" i="136"/>
  <c r="L55" i="136"/>
  <c r="H56" i="136"/>
  <c r="J56" i="136"/>
  <c r="K56" i="136"/>
  <c r="L56" i="136"/>
  <c r="H59" i="136"/>
  <c r="J59" i="136"/>
  <c r="K59" i="136"/>
  <c r="L59" i="136"/>
  <c r="H60" i="136"/>
  <c r="J60" i="136"/>
  <c r="K60" i="136"/>
  <c r="L60" i="136"/>
  <c r="H61" i="136"/>
  <c r="J61" i="136"/>
  <c r="K61" i="136"/>
  <c r="L61" i="136"/>
  <c r="H65" i="136"/>
  <c r="J65" i="136"/>
  <c r="K65" i="136"/>
  <c r="L65" i="136"/>
  <c r="H66" i="136"/>
  <c r="J66" i="136"/>
  <c r="K66" i="136"/>
  <c r="L66" i="136"/>
  <c r="H67" i="136"/>
  <c r="J67" i="136"/>
  <c r="K67" i="136"/>
  <c r="L67" i="136"/>
  <c r="H68" i="136"/>
  <c r="J68" i="136"/>
  <c r="K68" i="136"/>
  <c r="L68" i="136"/>
  <c r="H70" i="136"/>
  <c r="J70" i="136"/>
  <c r="K70" i="136"/>
  <c r="L70" i="136"/>
  <c r="H71" i="136"/>
  <c r="J71" i="136"/>
  <c r="K71" i="136"/>
  <c r="L71" i="136"/>
  <c r="H72" i="136"/>
  <c r="J72" i="136"/>
  <c r="K72" i="136"/>
  <c r="L72" i="136"/>
  <c r="H73" i="136"/>
  <c r="J73" i="136"/>
  <c r="K73" i="136"/>
  <c r="L73" i="136"/>
  <c r="H77" i="136"/>
  <c r="H78" i="136"/>
  <c r="J78" i="136"/>
  <c r="K78" i="136"/>
  <c r="L78" i="136"/>
  <c r="H79" i="136"/>
  <c r="J79" i="136"/>
  <c r="K79" i="136"/>
  <c r="L79" i="136"/>
  <c r="H80" i="136"/>
  <c r="J80" i="136"/>
  <c r="K80" i="136"/>
  <c r="L80" i="136"/>
  <c r="H82" i="136"/>
  <c r="J82" i="136"/>
  <c r="K82" i="136"/>
  <c r="L82" i="136"/>
  <c r="H83" i="136"/>
  <c r="J83" i="136"/>
  <c r="K83" i="136"/>
  <c r="L83" i="136"/>
  <c r="H84" i="136"/>
  <c r="J84" i="136"/>
  <c r="K84" i="136"/>
  <c r="L84" i="136"/>
  <c r="H85" i="136"/>
  <c r="J85" i="136"/>
  <c r="K85" i="136"/>
  <c r="L85" i="136"/>
  <c r="H86" i="136"/>
  <c r="J86" i="136"/>
  <c r="K86" i="136"/>
  <c r="L86" i="136"/>
  <c r="H89" i="136"/>
  <c r="G89" i="224" s="1"/>
  <c r="H90" i="224" s="1"/>
  <c r="J89" i="136"/>
  <c r="K89" i="136"/>
  <c r="L89" i="136"/>
  <c r="H90" i="136"/>
  <c r="J90" i="136"/>
  <c r="K90" i="136"/>
  <c r="L90" i="136"/>
  <c r="J91" i="136"/>
  <c r="K91" i="136"/>
  <c r="H92" i="136"/>
  <c r="J92" i="136"/>
  <c r="K92" i="136"/>
  <c r="L92" i="136"/>
  <c r="H93" i="136"/>
  <c r="J93" i="136"/>
  <c r="K93" i="136"/>
  <c r="L93" i="136"/>
  <c r="K94" i="136"/>
  <c r="L94" i="136"/>
  <c r="K95" i="136"/>
  <c r="L95" i="136"/>
  <c r="K96" i="136"/>
  <c r="L96" i="136"/>
  <c r="H97" i="136"/>
  <c r="J97" i="136"/>
  <c r="K97" i="136"/>
  <c r="L97" i="136"/>
  <c r="C14" i="197"/>
  <c r="C18" i="197"/>
  <c r="C23" i="197"/>
  <c r="C26" i="197"/>
  <c r="H12" i="120"/>
  <c r="J12" i="120"/>
  <c r="K12" i="120"/>
  <c r="L12" i="120"/>
  <c r="H13" i="120"/>
  <c r="J13" i="120"/>
  <c r="K13" i="120"/>
  <c r="L13" i="120"/>
  <c r="H14" i="120"/>
  <c r="J14" i="120"/>
  <c r="K14" i="120"/>
  <c r="M14" i="120"/>
  <c r="L14" i="120"/>
  <c r="H15" i="120"/>
  <c r="J15" i="120"/>
  <c r="K15" i="120"/>
  <c r="L15" i="120"/>
  <c r="H19" i="120"/>
  <c r="J19" i="120"/>
  <c r="K19" i="120"/>
  <c r="M19" i="120" s="1"/>
  <c r="L19" i="120"/>
  <c r="H20" i="120"/>
  <c r="J20" i="120"/>
  <c r="K20" i="120"/>
  <c r="L20" i="120"/>
  <c r="M20" i="120" s="1"/>
  <c r="H22" i="120"/>
  <c r="J22" i="120"/>
  <c r="K22" i="120"/>
  <c r="L22" i="120"/>
  <c r="H24" i="120"/>
  <c r="J24" i="120"/>
  <c r="K24" i="120"/>
  <c r="L24" i="120"/>
  <c r="H26" i="120"/>
  <c r="J26" i="120"/>
  <c r="K26" i="120"/>
  <c r="L26" i="120"/>
  <c r="H27" i="120"/>
  <c r="J27" i="120"/>
  <c r="K27" i="120"/>
  <c r="L27" i="120"/>
  <c r="H28" i="120"/>
  <c r="J28" i="120"/>
  <c r="K28" i="120"/>
  <c r="L28" i="120"/>
  <c r="H29" i="120"/>
  <c r="J29" i="120"/>
  <c r="K29" i="120"/>
  <c r="M29" i="120" s="1"/>
  <c r="L29" i="120"/>
  <c r="J32" i="120"/>
  <c r="J34" i="120" s="1"/>
  <c r="D14" i="119" s="1"/>
  <c r="K32" i="120"/>
  <c r="M32" i="120" s="1"/>
  <c r="L32" i="120"/>
  <c r="H33" i="120"/>
  <c r="J33" i="120"/>
  <c r="K33" i="120"/>
  <c r="L33" i="120"/>
  <c r="H38" i="120"/>
  <c r="J38" i="120"/>
  <c r="K38" i="120"/>
  <c r="L38" i="120"/>
  <c r="H39" i="120"/>
  <c r="J39" i="120"/>
  <c r="K39" i="120"/>
  <c r="L39" i="120"/>
  <c r="H40" i="120"/>
  <c r="J40" i="120"/>
  <c r="K40" i="120"/>
  <c r="L40" i="120"/>
  <c r="M40" i="120"/>
  <c r="H41" i="120"/>
  <c r="J41" i="120"/>
  <c r="K41" i="120"/>
  <c r="L41" i="120"/>
  <c r="M41" i="120" s="1"/>
  <c r="H43" i="120"/>
  <c r="J43" i="120"/>
  <c r="K43" i="120"/>
  <c r="L43" i="120"/>
  <c r="M43" i="120" s="1"/>
  <c r="H44" i="120"/>
  <c r="J44" i="120"/>
  <c r="K44" i="120"/>
  <c r="M44" i="120"/>
  <c r="L44" i="120"/>
  <c r="H45" i="120"/>
  <c r="J45" i="120"/>
  <c r="K45" i="120"/>
  <c r="M45" i="120" s="1"/>
  <c r="L45" i="120"/>
  <c r="H46" i="120"/>
  <c r="J46" i="120"/>
  <c r="K46" i="120"/>
  <c r="M46" i="120" s="1"/>
  <c r="L46" i="120"/>
  <c r="H48" i="120"/>
  <c r="J48" i="120"/>
  <c r="K48" i="120"/>
  <c r="M48" i="120" s="1"/>
  <c r="L48" i="120"/>
  <c r="H49" i="120"/>
  <c r="J49" i="120"/>
  <c r="K49" i="120"/>
  <c r="L49" i="120"/>
  <c r="H50" i="120"/>
  <c r="J50" i="120"/>
  <c r="K50" i="120"/>
  <c r="L50" i="120"/>
  <c r="H51" i="120"/>
  <c r="J51" i="120"/>
  <c r="K51" i="120"/>
  <c r="L51" i="120"/>
  <c r="C12" i="196"/>
  <c r="C73" i="196"/>
  <c r="C74" i="196" s="1"/>
  <c r="H11" i="74"/>
  <c r="J11" i="74"/>
  <c r="K11" i="74"/>
  <c r="L11" i="74"/>
  <c r="H12" i="74"/>
  <c r="J12" i="74"/>
  <c r="K12" i="74"/>
  <c r="L12" i="74"/>
  <c r="H13" i="74"/>
  <c r="J13" i="74"/>
  <c r="K13" i="74"/>
  <c r="L13" i="74"/>
  <c r="H14" i="74"/>
  <c r="J14" i="74"/>
  <c r="K14" i="74"/>
  <c r="L14" i="74"/>
  <c r="J15" i="74"/>
  <c r="K15" i="74"/>
  <c r="H16" i="74"/>
  <c r="J16" i="74"/>
  <c r="K16" i="74"/>
  <c r="L16" i="74"/>
  <c r="H20" i="74"/>
  <c r="J20" i="74"/>
  <c r="K20" i="74"/>
  <c r="L20" i="74"/>
  <c r="H21" i="74"/>
  <c r="J21" i="74"/>
  <c r="K21" i="74"/>
  <c r="L21" i="74"/>
  <c r="H23" i="74"/>
  <c r="J23" i="74"/>
  <c r="K23" i="74"/>
  <c r="L23" i="74"/>
  <c r="H25" i="74"/>
  <c r="J25" i="74"/>
  <c r="K25" i="74"/>
  <c r="L25" i="74"/>
  <c r="H27" i="74"/>
  <c r="J27" i="74"/>
  <c r="K27" i="74"/>
  <c r="L27" i="74"/>
  <c r="H28" i="74"/>
  <c r="J28" i="74"/>
  <c r="K28" i="74"/>
  <c r="L28" i="74"/>
  <c r="H29" i="74"/>
  <c r="J29" i="74"/>
  <c r="K29" i="74"/>
  <c r="L29" i="74"/>
  <c r="H30" i="74"/>
  <c r="J30" i="74"/>
  <c r="K30" i="74"/>
  <c r="L30" i="74"/>
  <c r="H33" i="74"/>
  <c r="J33" i="74"/>
  <c r="K33" i="74"/>
  <c r="L33" i="74"/>
  <c r="H34" i="74"/>
  <c r="J34" i="74"/>
  <c r="J35" i="74" s="1"/>
  <c r="D15" i="75" s="1"/>
  <c r="K34" i="74"/>
  <c r="L34" i="74"/>
  <c r="H39" i="74"/>
  <c r="J39" i="74"/>
  <c r="K39" i="74"/>
  <c r="L39" i="74"/>
  <c r="H40" i="74"/>
  <c r="J40" i="74"/>
  <c r="K40" i="74"/>
  <c r="L40" i="74"/>
  <c r="H41" i="74"/>
  <c r="J41" i="74"/>
  <c r="K41" i="74"/>
  <c r="L41" i="74"/>
  <c r="H42" i="74"/>
  <c r="J42" i="74"/>
  <c r="K42" i="74"/>
  <c r="L42" i="74"/>
  <c r="H44" i="74"/>
  <c r="J44" i="74"/>
  <c r="K44" i="74"/>
  <c r="L44" i="74"/>
  <c r="H45" i="74"/>
  <c r="J45" i="74"/>
  <c r="K45" i="74"/>
  <c r="L45" i="74"/>
  <c r="H46" i="74"/>
  <c r="J46" i="74"/>
  <c r="K46" i="74"/>
  <c r="L46" i="74"/>
  <c r="H47" i="74"/>
  <c r="J47" i="74"/>
  <c r="K47" i="74"/>
  <c r="L47" i="74"/>
  <c r="H49" i="74"/>
  <c r="J49" i="74"/>
  <c r="K49" i="74"/>
  <c r="L49" i="74"/>
  <c r="H50" i="74"/>
  <c r="J50" i="74"/>
  <c r="K50" i="74"/>
  <c r="L50" i="74"/>
  <c r="H54" i="74"/>
  <c r="J54" i="74"/>
  <c r="K54" i="74"/>
  <c r="M54" i="74" s="1"/>
  <c r="L54" i="74"/>
  <c r="H55" i="74"/>
  <c r="J55" i="74"/>
  <c r="K55" i="74"/>
  <c r="L55" i="74"/>
  <c r="H58" i="74"/>
  <c r="J58" i="74"/>
  <c r="K58" i="74"/>
  <c r="L58" i="74"/>
  <c r="H59" i="74"/>
  <c r="J59" i="74"/>
  <c r="K59" i="74"/>
  <c r="L59" i="74"/>
  <c r="H60" i="74"/>
  <c r="J60" i="74"/>
  <c r="K60" i="74"/>
  <c r="L60" i="74"/>
  <c r="H61" i="74"/>
  <c r="J61" i="74"/>
  <c r="J62" i="74" s="1"/>
  <c r="D23" i="75" s="1"/>
  <c r="K61" i="74"/>
  <c r="L61" i="74"/>
  <c r="H65" i="74"/>
  <c r="J65" i="74"/>
  <c r="K65" i="74"/>
  <c r="L65" i="74"/>
  <c r="H66" i="74"/>
  <c r="J66" i="74"/>
  <c r="K66" i="74"/>
  <c r="L66" i="74"/>
  <c r="H67" i="74"/>
  <c r="J67" i="74"/>
  <c r="K67" i="74"/>
  <c r="M67" i="74" s="1"/>
  <c r="L67" i="74"/>
  <c r="H68" i="74"/>
  <c r="J68" i="74"/>
  <c r="K68" i="74"/>
  <c r="L68" i="74"/>
  <c r="M68" i="74" s="1"/>
  <c r="H72" i="74"/>
  <c r="J72" i="74"/>
  <c r="K72" i="74"/>
  <c r="L72" i="74"/>
  <c r="H74" i="74"/>
  <c r="J74" i="74"/>
  <c r="K74" i="74"/>
  <c r="L74" i="74"/>
  <c r="L75" i="74" s="1"/>
  <c r="F25" i="75" s="1"/>
  <c r="H77" i="74"/>
  <c r="J77" i="74"/>
  <c r="J82" i="74" s="1"/>
  <c r="K77" i="74"/>
  <c r="L77" i="74"/>
  <c r="L82" i="74" s="1"/>
  <c r="J78" i="74"/>
  <c r="K78" i="74"/>
  <c r="M78" i="74" s="1"/>
  <c r="J79" i="74"/>
  <c r="K79" i="74"/>
  <c r="C13" i="195"/>
  <c r="C17" i="195" s="1"/>
  <c r="C16" i="195"/>
  <c r="C21" i="195"/>
  <c r="C24" i="195" s="1"/>
  <c r="C23" i="195"/>
  <c r="C28" i="195"/>
  <c r="C29" i="195" s="1"/>
  <c r="C34" i="195"/>
  <c r="C38" i="195" s="1"/>
  <c r="C37" i="195"/>
  <c r="C73" i="195"/>
  <c r="C74" i="195" s="1"/>
  <c r="H12" i="133"/>
  <c r="J12" i="133"/>
  <c r="K12" i="133"/>
  <c r="L12" i="133"/>
  <c r="H13" i="133"/>
  <c r="J13" i="133"/>
  <c r="K13" i="133"/>
  <c r="L13" i="133"/>
  <c r="H14" i="133"/>
  <c r="J14" i="133"/>
  <c r="K14" i="133"/>
  <c r="L14" i="133"/>
  <c r="H15" i="133"/>
  <c r="J15" i="133"/>
  <c r="K15" i="133"/>
  <c r="L15" i="133"/>
  <c r="J16" i="133"/>
  <c r="K16" i="133"/>
  <c r="H17" i="133"/>
  <c r="J17" i="133"/>
  <c r="K17" i="133"/>
  <c r="L17" i="133"/>
  <c r="H21" i="133"/>
  <c r="J21" i="133"/>
  <c r="K21" i="133"/>
  <c r="M21" i="133" s="1"/>
  <c r="L21" i="133"/>
  <c r="H23" i="133"/>
  <c r="J23" i="133"/>
  <c r="K23" i="133"/>
  <c r="M23" i="133" s="1"/>
  <c r="L23" i="133"/>
  <c r="H24" i="133"/>
  <c r="J24" i="133"/>
  <c r="K24" i="133"/>
  <c r="L24" i="133"/>
  <c r="H26" i="133"/>
  <c r="J26" i="133"/>
  <c r="K26" i="133"/>
  <c r="L26" i="133"/>
  <c r="H28" i="133"/>
  <c r="J28" i="133"/>
  <c r="K28" i="133"/>
  <c r="L28" i="133"/>
  <c r="H29" i="133"/>
  <c r="J29" i="133"/>
  <c r="K29" i="133"/>
  <c r="L29" i="133"/>
  <c r="H30" i="133"/>
  <c r="J30" i="133"/>
  <c r="K30" i="133"/>
  <c r="M30" i="133" s="1"/>
  <c r="L30" i="133"/>
  <c r="H33" i="133"/>
  <c r="J33" i="133"/>
  <c r="J35" i="133" s="1"/>
  <c r="D16" i="132" s="1"/>
  <c r="K33" i="133"/>
  <c r="L33" i="133"/>
  <c r="M33" i="133" s="1"/>
  <c r="H34" i="133"/>
  <c r="J34" i="133"/>
  <c r="K34" i="133"/>
  <c r="L34" i="133"/>
  <c r="H39" i="133"/>
  <c r="J39" i="133"/>
  <c r="K39" i="133"/>
  <c r="L39" i="133"/>
  <c r="H40" i="133"/>
  <c r="J40" i="133"/>
  <c r="K40" i="133"/>
  <c r="L40" i="133"/>
  <c r="H41" i="133"/>
  <c r="J41" i="133"/>
  <c r="K41" i="133"/>
  <c r="L41" i="133"/>
  <c r="H43" i="133"/>
  <c r="J43" i="133"/>
  <c r="K43" i="133"/>
  <c r="L43" i="133"/>
  <c r="H44" i="133"/>
  <c r="J44" i="133"/>
  <c r="K44" i="133"/>
  <c r="L44" i="133"/>
  <c r="M44" i="133"/>
  <c r="H45" i="133"/>
  <c r="J45" i="133"/>
  <c r="K45" i="133"/>
  <c r="L45" i="133"/>
  <c r="M45" i="133" s="1"/>
  <c r="H47" i="133"/>
  <c r="J47" i="133"/>
  <c r="K47" i="133"/>
  <c r="L47" i="133"/>
  <c r="H48" i="133"/>
  <c r="J48" i="133"/>
  <c r="K48" i="133"/>
  <c r="L48" i="133"/>
  <c r="H51" i="133"/>
  <c r="J51" i="133"/>
  <c r="K51" i="133"/>
  <c r="L51" i="133"/>
  <c r="H52" i="133"/>
  <c r="J52" i="133"/>
  <c r="K52" i="133"/>
  <c r="L52" i="133"/>
  <c r="H55" i="133"/>
  <c r="J55" i="133"/>
  <c r="K55" i="133"/>
  <c r="M55" i="133" s="1"/>
  <c r="L55" i="133"/>
  <c r="H56" i="133"/>
  <c r="J56" i="133"/>
  <c r="K56" i="133"/>
  <c r="L56" i="133"/>
  <c r="H57" i="133"/>
  <c r="J57" i="133"/>
  <c r="K57" i="133"/>
  <c r="L57" i="133"/>
  <c r="H58" i="133"/>
  <c r="J58" i="133"/>
  <c r="K58" i="133"/>
  <c r="L58" i="133"/>
  <c r="H62" i="133"/>
  <c r="J62" i="133"/>
  <c r="K62" i="133"/>
  <c r="L62" i="133"/>
  <c r="H63" i="133"/>
  <c r="J63" i="133"/>
  <c r="K63" i="133"/>
  <c r="L63" i="133"/>
  <c r="H64" i="133"/>
  <c r="J64" i="133"/>
  <c r="K64" i="133"/>
  <c r="L64" i="133"/>
  <c r="H65" i="133"/>
  <c r="J65" i="133"/>
  <c r="K65" i="133"/>
  <c r="L65" i="133"/>
  <c r="H66" i="133"/>
  <c r="J66" i="133"/>
  <c r="K66" i="133"/>
  <c r="L66" i="133"/>
  <c r="H70" i="133"/>
  <c r="J70" i="133"/>
  <c r="K70" i="133"/>
  <c r="M70" i="133" s="1"/>
  <c r="M73" i="133" s="1"/>
  <c r="L70" i="133"/>
  <c r="H72" i="133"/>
  <c r="J72" i="133"/>
  <c r="K72" i="133"/>
  <c r="M72" i="133" s="1"/>
  <c r="L72" i="133"/>
  <c r="H75" i="133"/>
  <c r="J75" i="133"/>
  <c r="J83" i="133"/>
  <c r="K83" i="133"/>
  <c r="L83" i="133"/>
  <c r="H84" i="133"/>
  <c r="J84" i="133"/>
  <c r="K84" i="133"/>
  <c r="L84" i="133"/>
  <c r="H85" i="133"/>
  <c r="J85" i="133"/>
  <c r="K85" i="133"/>
  <c r="L85" i="133"/>
  <c r="H11" i="213"/>
  <c r="J11" i="213"/>
  <c r="K11" i="213"/>
  <c r="L11" i="213"/>
  <c r="H12" i="213"/>
  <c r="J12" i="213"/>
  <c r="K12" i="213"/>
  <c r="L12" i="213"/>
  <c r="H13" i="213"/>
  <c r="J13" i="213"/>
  <c r="K13" i="213"/>
  <c r="L13" i="213"/>
  <c r="H15" i="213"/>
  <c r="J15" i="213"/>
  <c r="K15" i="213"/>
  <c r="L15" i="213"/>
  <c r="H16" i="213"/>
  <c r="J16" i="213"/>
  <c r="K16" i="213"/>
  <c r="L16" i="213"/>
  <c r="H17" i="213"/>
  <c r="J17" i="213"/>
  <c r="K17" i="213"/>
  <c r="L17" i="213"/>
  <c r="H18" i="213"/>
  <c r="J18" i="213"/>
  <c r="K18" i="213"/>
  <c r="L18" i="213"/>
  <c r="H19" i="213"/>
  <c r="J19" i="213"/>
  <c r="K19" i="213"/>
  <c r="L19" i="213"/>
  <c r="H22" i="213"/>
  <c r="J22" i="213"/>
  <c r="K22" i="213"/>
  <c r="L22" i="213"/>
  <c r="H23" i="213"/>
  <c r="J23" i="213"/>
  <c r="K23" i="213"/>
  <c r="L23" i="213"/>
  <c r="H27" i="213"/>
  <c r="J27" i="213"/>
  <c r="K27" i="213"/>
  <c r="L27" i="213"/>
  <c r="H28" i="213"/>
  <c r="J28" i="213"/>
  <c r="K28" i="213"/>
  <c r="L28" i="213"/>
  <c r="H29" i="213"/>
  <c r="J29" i="213"/>
  <c r="K29" i="213"/>
  <c r="L29" i="213"/>
  <c r="H31" i="213"/>
  <c r="J31" i="213"/>
  <c r="K31" i="213"/>
  <c r="L31" i="213"/>
  <c r="H32" i="213"/>
  <c r="J32" i="213"/>
  <c r="K32" i="213"/>
  <c r="L32" i="213"/>
  <c r="H33" i="213"/>
  <c r="J33" i="213"/>
  <c r="K33" i="213"/>
  <c r="L33" i="213"/>
  <c r="H34" i="213"/>
  <c r="J34" i="213"/>
  <c r="K34" i="213"/>
  <c r="L34" i="213"/>
  <c r="H36" i="213"/>
  <c r="J36" i="213"/>
  <c r="K36" i="213"/>
  <c r="L36" i="213"/>
  <c r="H37" i="213"/>
  <c r="J37" i="213"/>
  <c r="K37" i="213"/>
  <c r="L37" i="213"/>
  <c r="H38" i="213"/>
  <c r="J38" i="213"/>
  <c r="K38" i="213"/>
  <c r="L38" i="213"/>
  <c r="H40" i="213"/>
  <c r="J40" i="213"/>
  <c r="K40" i="213"/>
  <c r="L40" i="213"/>
  <c r="H41" i="213"/>
  <c r="J41" i="213"/>
  <c r="K41" i="213"/>
  <c r="L41" i="213"/>
  <c r="H42" i="213"/>
  <c r="J42" i="213"/>
  <c r="K42" i="213"/>
  <c r="L42" i="213"/>
  <c r="H47" i="213"/>
  <c r="J47" i="213"/>
  <c r="K47" i="213"/>
  <c r="L47" i="213"/>
  <c r="H48" i="213"/>
  <c r="J48" i="213"/>
  <c r="K48" i="213"/>
  <c r="L48" i="213"/>
  <c r="H49" i="213"/>
  <c r="J49" i="213"/>
  <c r="K49" i="213"/>
  <c r="L49" i="213"/>
  <c r="H50" i="213"/>
  <c r="J50" i="213"/>
  <c r="K50" i="213"/>
  <c r="L50" i="213"/>
  <c r="H52" i="213"/>
  <c r="J52" i="213"/>
  <c r="K52" i="213"/>
  <c r="L52" i="213"/>
  <c r="H53" i="213"/>
  <c r="J53" i="213"/>
  <c r="K53" i="213"/>
  <c r="L53" i="213"/>
  <c r="H54" i="213"/>
  <c r="J54" i="213"/>
  <c r="K54" i="213"/>
  <c r="L54" i="213"/>
  <c r="H56" i="213"/>
  <c r="J56" i="213"/>
  <c r="K56" i="213"/>
  <c r="L56" i="213"/>
  <c r="H57" i="213"/>
  <c r="J57" i="213"/>
  <c r="K57" i="213"/>
  <c r="L57" i="213"/>
  <c r="H58" i="213"/>
  <c r="J58" i="213"/>
  <c r="K58" i="213"/>
  <c r="L58" i="213"/>
  <c r="H59" i="213"/>
  <c r="J59" i="213"/>
  <c r="K59" i="213"/>
  <c r="L59" i="213"/>
  <c r="H62" i="213"/>
  <c r="J62" i="213"/>
  <c r="K62" i="213"/>
  <c r="L62" i="213"/>
  <c r="H63" i="213"/>
  <c r="J63" i="213"/>
  <c r="K63" i="213"/>
  <c r="L63" i="213"/>
  <c r="L64" i="213" s="1"/>
  <c r="F22" i="214" s="1"/>
  <c r="H66" i="213"/>
  <c r="J66" i="213"/>
  <c r="J70" i="213" s="1"/>
  <c r="K66" i="213"/>
  <c r="L66" i="213"/>
  <c r="L70" i="213" s="1"/>
  <c r="F23" i="214" s="1"/>
  <c r="H69" i="213"/>
  <c r="H73" i="213"/>
  <c r="J73" i="213"/>
  <c r="K73" i="213"/>
  <c r="L73" i="213"/>
  <c r="H74" i="213"/>
  <c r="J74" i="213"/>
  <c r="K74" i="213"/>
  <c r="L74" i="213"/>
  <c r="H75" i="213"/>
  <c r="J75" i="213"/>
  <c r="K75" i="213"/>
  <c r="L75" i="213"/>
  <c r="H76" i="213"/>
  <c r="J76" i="213"/>
  <c r="K76" i="213"/>
  <c r="L76" i="213"/>
  <c r="H77" i="213"/>
  <c r="J77" i="213"/>
  <c r="K77" i="213"/>
  <c r="L77" i="213"/>
  <c r="H78" i="213"/>
  <c r="J78" i="213"/>
  <c r="K78" i="213"/>
  <c r="L78" i="213"/>
  <c r="H80" i="213"/>
  <c r="J80" i="213"/>
  <c r="K80" i="213"/>
  <c r="L80" i="213"/>
  <c r="H81" i="213"/>
  <c r="J81" i="213"/>
  <c r="K81" i="213"/>
  <c r="L81" i="213"/>
  <c r="H85" i="213"/>
  <c r="J85" i="213"/>
  <c r="K85" i="213"/>
  <c r="L85" i="213"/>
  <c r="H86" i="213"/>
  <c r="J86" i="213"/>
  <c r="K86" i="213"/>
  <c r="L86" i="213"/>
  <c r="H87" i="213"/>
  <c r="J87" i="213"/>
  <c r="K87" i="213"/>
  <c r="L87" i="213"/>
  <c r="J88" i="213"/>
  <c r="K88" i="213"/>
  <c r="L88" i="213"/>
  <c r="J89" i="213"/>
  <c r="K89" i="213"/>
  <c r="L89" i="213"/>
  <c r="H90" i="213"/>
  <c r="J90" i="213"/>
  <c r="K90" i="213"/>
  <c r="L90" i="213"/>
  <c r="H92" i="213"/>
  <c r="J92" i="213"/>
  <c r="K92" i="213"/>
  <c r="L92" i="213"/>
  <c r="H93" i="213"/>
  <c r="J93" i="213"/>
  <c r="K93" i="213"/>
  <c r="L93" i="213"/>
  <c r="H96" i="213"/>
  <c r="J96" i="213"/>
  <c r="K96" i="213"/>
  <c r="L96" i="213"/>
  <c r="H97" i="213"/>
  <c r="J97" i="213"/>
  <c r="K97" i="213"/>
  <c r="L97" i="213"/>
  <c r="J98" i="213"/>
  <c r="K98" i="213"/>
  <c r="M98" i="213" s="1"/>
  <c r="J100" i="213"/>
  <c r="K100" i="213"/>
  <c r="M100" i="213" s="1"/>
  <c r="J101" i="213"/>
  <c r="K101" i="213"/>
  <c r="M101" i="213" s="1"/>
  <c r="J102" i="213"/>
  <c r="K102" i="213"/>
  <c r="M102" i="213" s="1"/>
  <c r="J103" i="213"/>
  <c r="K103" i="213"/>
  <c r="M103" i="213" s="1"/>
  <c r="J104" i="213"/>
  <c r="K104" i="213"/>
  <c r="M104" i="213" s="1"/>
  <c r="J105" i="213"/>
  <c r="K105" i="213"/>
  <c r="M105" i="213" s="1"/>
  <c r="J106" i="213"/>
  <c r="K106" i="213"/>
  <c r="L106" i="213"/>
  <c r="H107" i="213"/>
  <c r="J107" i="213"/>
  <c r="K107" i="213"/>
  <c r="L107" i="213"/>
  <c r="H108" i="213"/>
  <c r="J108" i="213"/>
  <c r="K108" i="213"/>
  <c r="L108" i="213"/>
  <c r="H109" i="213"/>
  <c r="J109" i="213"/>
  <c r="K109" i="213"/>
  <c r="L109" i="213"/>
  <c r="H111" i="213"/>
  <c r="J111" i="213"/>
  <c r="K111" i="213"/>
  <c r="L111" i="213"/>
  <c r="J112" i="213"/>
  <c r="K112" i="213"/>
  <c r="H113" i="213"/>
  <c r="J113" i="213"/>
  <c r="K113" i="213"/>
  <c r="L113" i="213"/>
  <c r="J116" i="213"/>
  <c r="J120" i="213" s="1"/>
  <c r="K116" i="213"/>
  <c r="H117" i="213"/>
  <c r="H118" i="213"/>
  <c r="H119" i="213"/>
  <c r="J122" i="213"/>
  <c r="K122" i="213"/>
  <c r="L122" i="213"/>
  <c r="H123" i="213"/>
  <c r="J123" i="213"/>
  <c r="K123" i="213"/>
  <c r="L123" i="213"/>
  <c r="J154" i="213"/>
  <c r="J157" i="213" s="1"/>
  <c r="K154" i="213"/>
  <c r="C11" i="194"/>
  <c r="G11" i="194"/>
  <c r="C13" i="194"/>
  <c r="C14" i="194" s="1"/>
  <c r="G14" i="194"/>
  <c r="C19" i="194"/>
  <c r="G19" i="194"/>
  <c r="G26" i="194" s="1"/>
  <c r="C22" i="194"/>
  <c r="G22" i="194"/>
  <c r="C25" i="194"/>
  <c r="G25" i="194"/>
  <c r="C28" i="194"/>
  <c r="G29" i="194"/>
  <c r="C31" i="194"/>
  <c r="G32" i="194"/>
  <c r="G36" i="194" s="1"/>
  <c r="C34" i="194"/>
  <c r="G35" i="194"/>
  <c r="C37" i="194"/>
  <c r="G39" i="194"/>
  <c r="G43" i="194" s="1"/>
  <c r="C40" i="194"/>
  <c r="G42" i="194"/>
  <c r="C43" i="194"/>
  <c r="C46" i="194"/>
  <c r="G46" i="194"/>
  <c r="C49" i="194"/>
  <c r="G49" i="194"/>
  <c r="C52" i="194"/>
  <c r="G53" i="194"/>
  <c r="C55" i="194"/>
  <c r="G56" i="194"/>
  <c r="C58" i="194"/>
  <c r="G60" i="194"/>
  <c r="G64" i="194" s="1"/>
  <c r="C61" i="194"/>
  <c r="G63" i="194"/>
  <c r="C64" i="194"/>
  <c r="C75" i="194"/>
  <c r="C78" i="194"/>
  <c r="C82" i="194"/>
  <c r="C85" i="194"/>
  <c r="C89" i="194"/>
  <c r="C92" i="194"/>
  <c r="C93" i="194" s="1"/>
  <c r="C96" i="194"/>
  <c r="C100" i="194"/>
  <c r="C103" i="194"/>
  <c r="C144" i="194"/>
  <c r="C145" i="194" s="1"/>
  <c r="H11" i="35"/>
  <c r="J11" i="35"/>
  <c r="K11" i="35"/>
  <c r="L11" i="35"/>
  <c r="H12" i="35"/>
  <c r="J12" i="35"/>
  <c r="K12" i="35"/>
  <c r="L12" i="35"/>
  <c r="H13" i="35"/>
  <c r="J13" i="35"/>
  <c r="K13" i="35"/>
  <c r="L13" i="35"/>
  <c r="H14" i="35"/>
  <c r="J14" i="35"/>
  <c r="K14" i="35"/>
  <c r="L14" i="35"/>
  <c r="J15" i="35"/>
  <c r="K15" i="35"/>
  <c r="H16" i="35"/>
  <c r="J16" i="35"/>
  <c r="K16" i="35"/>
  <c r="L16" i="35"/>
  <c r="H20" i="35"/>
  <c r="J20" i="35"/>
  <c r="K20" i="35"/>
  <c r="L20" i="35"/>
  <c r="H21" i="35"/>
  <c r="J21" i="35"/>
  <c r="K21" i="35"/>
  <c r="L21" i="35"/>
  <c r="H23" i="35"/>
  <c r="J23" i="35"/>
  <c r="K23" i="35"/>
  <c r="L23" i="35"/>
  <c r="H25" i="35"/>
  <c r="J25" i="35"/>
  <c r="K25" i="35"/>
  <c r="L25" i="35"/>
  <c r="H26" i="35"/>
  <c r="J26" i="35"/>
  <c r="K26" i="35"/>
  <c r="L26" i="35"/>
  <c r="H28" i="35"/>
  <c r="J28" i="35"/>
  <c r="K28" i="35"/>
  <c r="L28" i="35"/>
  <c r="H29" i="35"/>
  <c r="J29" i="35"/>
  <c r="K29" i="35"/>
  <c r="L29" i="35"/>
  <c r="H30" i="35"/>
  <c r="J30" i="35"/>
  <c r="K30" i="35"/>
  <c r="L30" i="35"/>
  <c r="H31" i="35"/>
  <c r="J31" i="35"/>
  <c r="K31" i="35"/>
  <c r="L31" i="35"/>
  <c r="H34" i="35"/>
  <c r="J34" i="35"/>
  <c r="K34" i="35"/>
  <c r="L34" i="35"/>
  <c r="H35" i="35"/>
  <c r="J35" i="35"/>
  <c r="J36" i="35" s="1"/>
  <c r="D15" i="65" s="1"/>
  <c r="K35" i="35"/>
  <c r="L35" i="35"/>
  <c r="H40" i="35"/>
  <c r="J40" i="35"/>
  <c r="K40" i="35"/>
  <c r="L40" i="35"/>
  <c r="H41" i="35"/>
  <c r="J41" i="35"/>
  <c r="K41" i="35"/>
  <c r="L41" i="35"/>
  <c r="H44" i="35"/>
  <c r="J44" i="35"/>
  <c r="K44" i="35"/>
  <c r="L44" i="35"/>
  <c r="H45" i="35"/>
  <c r="J45" i="35"/>
  <c r="K45" i="35"/>
  <c r="L45" i="35"/>
  <c r="H48" i="35"/>
  <c r="J48" i="35"/>
  <c r="K48" i="35"/>
  <c r="L48" i="35"/>
  <c r="H49" i="35"/>
  <c r="J49" i="35"/>
  <c r="K49" i="35"/>
  <c r="L49" i="35"/>
  <c r="H50" i="35"/>
  <c r="J50" i="35"/>
  <c r="K50" i="35"/>
  <c r="L50" i="35"/>
  <c r="H51" i="35"/>
  <c r="J51" i="35"/>
  <c r="K51" i="35"/>
  <c r="L51" i="35"/>
  <c r="H54" i="35"/>
  <c r="J54" i="35"/>
  <c r="K54" i="35"/>
  <c r="L54" i="35"/>
  <c r="H55" i="35"/>
  <c r="J55" i="35"/>
  <c r="K55" i="35"/>
  <c r="L55" i="35"/>
  <c r="H58" i="35"/>
  <c r="J58" i="35"/>
  <c r="K58" i="35"/>
  <c r="L58" i="35"/>
  <c r="H59" i="35"/>
  <c r="J59" i="35"/>
  <c r="K59" i="35"/>
  <c r="L59" i="35"/>
  <c r="H60" i="35"/>
  <c r="J60" i="35"/>
  <c r="J61" i="35" s="1"/>
  <c r="K60" i="35"/>
  <c r="L60" i="35"/>
  <c r="H64" i="35"/>
  <c r="J64" i="35"/>
  <c r="K64" i="35"/>
  <c r="L64" i="35"/>
  <c r="H65" i="35"/>
  <c r="J65" i="35"/>
  <c r="K65" i="35"/>
  <c r="L65" i="35"/>
  <c r="H66" i="35"/>
  <c r="J66" i="35"/>
  <c r="K66" i="35"/>
  <c r="L66" i="35"/>
  <c r="H67" i="35"/>
  <c r="J67" i="35"/>
  <c r="K67" i="35"/>
  <c r="L67" i="35"/>
  <c r="H78" i="35"/>
  <c r="J78" i="35"/>
  <c r="K78" i="35"/>
  <c r="L78" i="35"/>
  <c r="H79" i="35"/>
  <c r="J79" i="35"/>
  <c r="K79" i="35"/>
  <c r="L79" i="35"/>
  <c r="H80" i="35"/>
  <c r="J80" i="35"/>
  <c r="K80" i="35"/>
  <c r="L80" i="35"/>
  <c r="H81" i="35"/>
  <c r="J81" i="35"/>
  <c r="K81" i="35"/>
  <c r="L81" i="35"/>
  <c r="H82" i="35"/>
  <c r="J82" i="35"/>
  <c r="K82" i="35"/>
  <c r="L82" i="35"/>
  <c r="H84" i="35"/>
  <c r="J84" i="35"/>
  <c r="K84" i="35"/>
  <c r="L84" i="35"/>
  <c r="H85" i="35"/>
  <c r="J85" i="35"/>
  <c r="K85" i="35"/>
  <c r="L85" i="35"/>
  <c r="H86" i="35"/>
  <c r="J86" i="35"/>
  <c r="K86" i="35"/>
  <c r="L86" i="35"/>
  <c r="H87" i="35"/>
  <c r="J87" i="35"/>
  <c r="K87" i="35"/>
  <c r="L87" i="35"/>
  <c r="H88" i="35"/>
  <c r="H90" i="35"/>
  <c r="J90" i="35"/>
  <c r="K90" i="35"/>
  <c r="J103" i="35"/>
  <c r="K103" i="35"/>
  <c r="J104" i="35"/>
  <c r="K104" i="35"/>
  <c r="L104" i="35"/>
  <c r="H105" i="35"/>
  <c r="J105" i="35"/>
  <c r="K105" i="35"/>
  <c r="L105" i="35"/>
  <c r="G11" i="193"/>
  <c r="C12" i="193"/>
  <c r="G14" i="193"/>
  <c r="C15" i="193"/>
  <c r="G17" i="193"/>
  <c r="C18" i="193"/>
  <c r="C21" i="193"/>
  <c r="G23" i="193"/>
  <c r="C24" i="193"/>
  <c r="G26" i="193"/>
  <c r="G27" i="193" s="1"/>
  <c r="C27" i="193"/>
  <c r="C30" i="193"/>
  <c r="G30" i="193"/>
  <c r="C33" i="193"/>
  <c r="G33" i="193"/>
  <c r="C36" i="193"/>
  <c r="G37" i="193"/>
  <c r="G41" i="193" s="1"/>
  <c r="C39" i="193"/>
  <c r="G40" i="193"/>
  <c r="C42" i="193"/>
  <c r="G44" i="193"/>
  <c r="G47" i="193"/>
  <c r="C48" i="193"/>
  <c r="C51" i="193"/>
  <c r="G51" i="193"/>
  <c r="C54" i="193"/>
  <c r="G54" i="193"/>
  <c r="C57" i="193"/>
  <c r="G57" i="193"/>
  <c r="C60" i="193"/>
  <c r="G61" i="193"/>
  <c r="C63" i="193"/>
  <c r="G64" i="193"/>
  <c r="C73" i="193" s="1"/>
  <c r="C76" i="193"/>
  <c r="C79" i="193"/>
  <c r="C80" i="193" s="1"/>
  <c r="C83" i="193"/>
  <c r="C86" i="193"/>
  <c r="C90" i="193"/>
  <c r="C93" i="193"/>
  <c r="C96" i="193"/>
  <c r="C100" i="193"/>
  <c r="C103" i="193"/>
  <c r="C110" i="193"/>
  <c r="C114" i="193" s="1"/>
  <c r="C113" i="193"/>
  <c r="C143" i="193"/>
  <c r="C144" i="193" s="1"/>
  <c r="H12" i="34"/>
  <c r="J12" i="34"/>
  <c r="K12" i="34"/>
  <c r="L12" i="34"/>
  <c r="H13" i="34"/>
  <c r="J13" i="34"/>
  <c r="K13" i="34"/>
  <c r="L13" i="34"/>
  <c r="H14" i="34"/>
  <c r="J14" i="34"/>
  <c r="K14" i="34"/>
  <c r="L14" i="34"/>
  <c r="H15" i="34"/>
  <c r="J15" i="34"/>
  <c r="K15" i="34"/>
  <c r="L15" i="34"/>
  <c r="J16" i="34"/>
  <c r="K16" i="34"/>
  <c r="H17" i="34"/>
  <c r="J17" i="34"/>
  <c r="K17" i="34"/>
  <c r="L17" i="34"/>
  <c r="H21" i="34"/>
  <c r="J21" i="34"/>
  <c r="K21" i="34"/>
  <c r="L21" i="34"/>
  <c r="H22" i="34"/>
  <c r="J22" i="34"/>
  <c r="K22" i="34"/>
  <c r="L22" i="34"/>
  <c r="H24" i="34"/>
  <c r="J24" i="34"/>
  <c r="K24" i="34"/>
  <c r="L24" i="34"/>
  <c r="H25" i="34"/>
  <c r="J25" i="34"/>
  <c r="K25" i="34"/>
  <c r="L25" i="34"/>
  <c r="H26" i="34"/>
  <c r="J26" i="34"/>
  <c r="K26" i="34"/>
  <c r="L26" i="34"/>
  <c r="H28" i="34"/>
  <c r="J28" i="34"/>
  <c r="K28" i="34"/>
  <c r="L28" i="34"/>
  <c r="H29" i="34"/>
  <c r="J29" i="34"/>
  <c r="K29" i="34"/>
  <c r="L29" i="34"/>
  <c r="H31" i="34"/>
  <c r="J31" i="34"/>
  <c r="K31" i="34"/>
  <c r="L31" i="34"/>
  <c r="H32" i="34"/>
  <c r="J32" i="34"/>
  <c r="K32" i="34"/>
  <c r="L32" i="34"/>
  <c r="H33" i="34"/>
  <c r="J33" i="34"/>
  <c r="K33" i="34"/>
  <c r="L33" i="34"/>
  <c r="H34" i="34"/>
  <c r="J34" i="34"/>
  <c r="K34" i="34"/>
  <c r="L34" i="34"/>
  <c r="H37" i="34"/>
  <c r="J37" i="34"/>
  <c r="K37" i="34"/>
  <c r="L37" i="34"/>
  <c r="H38" i="34"/>
  <c r="J38" i="34"/>
  <c r="K38" i="34"/>
  <c r="L38" i="34"/>
  <c r="H43" i="34"/>
  <c r="J43" i="34"/>
  <c r="K43" i="34"/>
  <c r="L43" i="34"/>
  <c r="H44" i="34"/>
  <c r="J44" i="34"/>
  <c r="K44" i="34"/>
  <c r="L44" i="34"/>
  <c r="H45" i="34"/>
  <c r="J45" i="34"/>
  <c r="K45" i="34"/>
  <c r="L45" i="34"/>
  <c r="H47" i="34"/>
  <c r="J47" i="34"/>
  <c r="K47" i="34"/>
  <c r="L47" i="34"/>
  <c r="H48" i="34"/>
  <c r="J48" i="34"/>
  <c r="K48" i="34"/>
  <c r="L48" i="34"/>
  <c r="H49" i="34"/>
  <c r="J49" i="34"/>
  <c r="K49" i="34"/>
  <c r="L49" i="34"/>
  <c r="H51" i="34"/>
  <c r="J51" i="34"/>
  <c r="K51" i="34"/>
  <c r="L51" i="34"/>
  <c r="H52" i="34"/>
  <c r="J52" i="34"/>
  <c r="K52" i="34"/>
  <c r="L52" i="34"/>
  <c r="H53" i="34"/>
  <c r="J53" i="34"/>
  <c r="K53" i="34"/>
  <c r="L53" i="34"/>
  <c r="J54" i="34"/>
  <c r="K54" i="34"/>
  <c r="L54" i="34"/>
  <c r="H57" i="34"/>
  <c r="J57" i="34"/>
  <c r="K57" i="34"/>
  <c r="L57" i="34"/>
  <c r="H58" i="34"/>
  <c r="J58" i="34"/>
  <c r="K58" i="34"/>
  <c r="L58" i="34"/>
  <c r="H59" i="34"/>
  <c r="J59" i="34"/>
  <c r="K59" i="34"/>
  <c r="L59" i="34"/>
  <c r="H62" i="34"/>
  <c r="J62" i="34"/>
  <c r="K62" i="34"/>
  <c r="L62" i="34"/>
  <c r="H63" i="34"/>
  <c r="J63" i="34"/>
  <c r="K63" i="34"/>
  <c r="L63" i="34"/>
  <c r="H65" i="34"/>
  <c r="J65" i="34"/>
  <c r="K65" i="34"/>
  <c r="L65" i="34"/>
  <c r="H68" i="34"/>
  <c r="J68" i="34"/>
  <c r="K68" i="34"/>
  <c r="L68" i="34"/>
  <c r="H69" i="34"/>
  <c r="J69" i="34"/>
  <c r="K69" i="34"/>
  <c r="L69" i="34"/>
  <c r="H70" i="34"/>
  <c r="J70" i="34"/>
  <c r="K70" i="34"/>
  <c r="L70" i="34"/>
  <c r="H71" i="34"/>
  <c r="J71" i="34"/>
  <c r="K71" i="34"/>
  <c r="L71" i="34"/>
  <c r="J73" i="34"/>
  <c r="K73" i="34"/>
  <c r="J74" i="34"/>
  <c r="K74" i="34"/>
  <c r="J75" i="34"/>
  <c r="K75" i="34"/>
  <c r="J76" i="34"/>
  <c r="K76" i="34"/>
  <c r="J77" i="34"/>
  <c r="K77" i="34"/>
  <c r="H81" i="34"/>
  <c r="J81" i="34"/>
  <c r="K81" i="34"/>
  <c r="L81" i="34"/>
  <c r="H82" i="34"/>
  <c r="J82" i="34"/>
  <c r="K82" i="34"/>
  <c r="L82" i="34"/>
  <c r="H83" i="34"/>
  <c r="J83" i="34"/>
  <c r="K83" i="34"/>
  <c r="L83" i="34"/>
  <c r="H84" i="34"/>
  <c r="J84" i="34"/>
  <c r="K84" i="34"/>
  <c r="L84" i="34"/>
  <c r="H85" i="34"/>
  <c r="J85" i="34"/>
  <c r="K85" i="34"/>
  <c r="L85" i="34"/>
  <c r="J86" i="34"/>
  <c r="K86" i="34"/>
  <c r="L86" i="34"/>
  <c r="H87" i="34"/>
  <c r="J87" i="34"/>
  <c r="K87" i="34"/>
  <c r="L87" i="34"/>
  <c r="H89" i="34"/>
  <c r="J89" i="34"/>
  <c r="K89" i="34"/>
  <c r="L89" i="34"/>
  <c r="H93" i="34"/>
  <c r="J93" i="34"/>
  <c r="K93" i="34"/>
  <c r="L93" i="34"/>
  <c r="H94" i="34"/>
  <c r="J94" i="34"/>
  <c r="L94" i="34"/>
  <c r="H95" i="34"/>
  <c r="J95" i="34"/>
  <c r="L95" i="34"/>
  <c r="M95" i="34" s="1"/>
  <c r="H96" i="34"/>
  <c r="J96" i="34"/>
  <c r="L96" i="34"/>
  <c r="M96" i="34" s="1"/>
  <c r="J97" i="34"/>
  <c r="H98" i="34"/>
  <c r="H99" i="34"/>
  <c r="H100" i="34"/>
  <c r="H101" i="34"/>
  <c r="J106" i="34"/>
  <c r="K106" i="34"/>
  <c r="O106" i="34"/>
  <c r="H107" i="34"/>
  <c r="J107" i="34"/>
  <c r="K107" i="34"/>
  <c r="L107" i="34"/>
  <c r="H108" i="34"/>
  <c r="J108" i="34"/>
  <c r="K108" i="34"/>
  <c r="L108" i="34"/>
  <c r="C17" i="192"/>
  <c r="C18" i="192" s="1"/>
  <c r="H13" i="33"/>
  <c r="J13" i="33"/>
  <c r="K13" i="33"/>
  <c r="L13" i="33"/>
  <c r="H14" i="33"/>
  <c r="J14" i="33"/>
  <c r="K14" i="33"/>
  <c r="L14" i="33"/>
  <c r="H15" i="33"/>
  <c r="J15" i="33"/>
  <c r="K15" i="33"/>
  <c r="L15" i="33"/>
  <c r="H16" i="33"/>
  <c r="J16" i="33"/>
  <c r="K16" i="33"/>
  <c r="L16" i="33"/>
  <c r="J17" i="33"/>
  <c r="K17" i="33"/>
  <c r="H18" i="33"/>
  <c r="J18" i="33"/>
  <c r="K18" i="33"/>
  <c r="L18" i="33"/>
  <c r="H22" i="33"/>
  <c r="J22" i="33"/>
  <c r="K22" i="33"/>
  <c r="L22" i="33"/>
  <c r="H23" i="33"/>
  <c r="J23" i="33"/>
  <c r="K23" i="33"/>
  <c r="L23" i="33"/>
  <c r="H25" i="33"/>
  <c r="J25" i="33"/>
  <c r="K25" i="33"/>
  <c r="L25" i="33"/>
  <c r="H27" i="33"/>
  <c r="J27" i="33"/>
  <c r="K27" i="33"/>
  <c r="L27" i="33"/>
  <c r="H29" i="33"/>
  <c r="J29" i="33"/>
  <c r="K29" i="33"/>
  <c r="L29" i="33"/>
  <c r="H30" i="33"/>
  <c r="J30" i="33"/>
  <c r="K30" i="33"/>
  <c r="L30" i="33"/>
  <c r="H31" i="33"/>
  <c r="J31" i="33"/>
  <c r="K31" i="33"/>
  <c r="L31" i="33"/>
  <c r="H34" i="33"/>
  <c r="J34" i="33"/>
  <c r="K34" i="33"/>
  <c r="L34" i="33"/>
  <c r="H35" i="33"/>
  <c r="J35" i="33"/>
  <c r="K35" i="33"/>
  <c r="L35" i="33"/>
  <c r="H40" i="33"/>
  <c r="J40" i="33"/>
  <c r="K40" i="33"/>
  <c r="L40" i="33"/>
  <c r="H41" i="33"/>
  <c r="J41" i="33"/>
  <c r="K41" i="33"/>
  <c r="L41" i="33"/>
  <c r="H42" i="33"/>
  <c r="J42" i="33"/>
  <c r="K42" i="33"/>
  <c r="L42" i="33"/>
  <c r="H44" i="33"/>
  <c r="J44" i="33"/>
  <c r="K44" i="33"/>
  <c r="L44" i="33"/>
  <c r="H45" i="33"/>
  <c r="J45" i="33"/>
  <c r="K45" i="33"/>
  <c r="L45" i="33"/>
  <c r="H46" i="33"/>
  <c r="J46" i="33"/>
  <c r="K46" i="33"/>
  <c r="L46" i="33"/>
  <c r="H48" i="33"/>
  <c r="J48" i="33"/>
  <c r="K48" i="33"/>
  <c r="L48" i="33"/>
  <c r="H49" i="33"/>
  <c r="J49" i="33"/>
  <c r="K49" i="33"/>
  <c r="L49" i="33"/>
  <c r="H50" i="33"/>
  <c r="J50" i="33"/>
  <c r="K50" i="33"/>
  <c r="L50" i="33"/>
  <c r="J51" i="33"/>
  <c r="L51" i="33"/>
  <c r="M51" i="33" s="1"/>
  <c r="H55" i="33"/>
  <c r="J55" i="33"/>
  <c r="K55" i="33"/>
  <c r="L55" i="33"/>
  <c r="H56" i="33"/>
  <c r="J56" i="33"/>
  <c r="K56" i="33"/>
  <c r="L56" i="33"/>
  <c r="L57" i="33" s="1"/>
  <c r="F23" i="61" s="1"/>
  <c r="H59" i="33"/>
  <c r="J59" i="33"/>
  <c r="K59" i="33"/>
  <c r="L59" i="33"/>
  <c r="H60" i="33"/>
  <c r="J60" i="33"/>
  <c r="K60" i="33"/>
  <c r="L60" i="33"/>
  <c r="H61" i="33"/>
  <c r="J61" i="33"/>
  <c r="K61" i="33"/>
  <c r="L61" i="33"/>
  <c r="H65" i="33"/>
  <c r="J65" i="33"/>
  <c r="K65" i="33"/>
  <c r="L65" i="33"/>
  <c r="H66" i="33"/>
  <c r="J66" i="33"/>
  <c r="K66" i="33"/>
  <c r="L66" i="33"/>
  <c r="H67" i="33"/>
  <c r="J67" i="33"/>
  <c r="K67" i="33"/>
  <c r="L67" i="33"/>
  <c r="H68" i="33"/>
  <c r="J68" i="33"/>
  <c r="K68" i="33"/>
  <c r="L68" i="33"/>
  <c r="H70" i="33"/>
  <c r="H71" i="33"/>
  <c r="H72" i="33"/>
  <c r="H73" i="33"/>
  <c r="H77" i="33"/>
  <c r="J77" i="33"/>
  <c r="K77" i="33"/>
  <c r="L77" i="33"/>
  <c r="H78" i="33"/>
  <c r="J78" i="33"/>
  <c r="K78" i="33"/>
  <c r="L78" i="33"/>
  <c r="H79" i="33"/>
  <c r="J79" i="33"/>
  <c r="K79" i="33"/>
  <c r="L79" i="33"/>
  <c r="H80" i="33"/>
  <c r="J80" i="33"/>
  <c r="K80" i="33"/>
  <c r="L80" i="33"/>
  <c r="H81" i="33"/>
  <c r="J81" i="33"/>
  <c r="K81" i="33"/>
  <c r="L81" i="33"/>
  <c r="H82" i="33"/>
  <c r="J82" i="33"/>
  <c r="K82" i="33"/>
  <c r="L82" i="33"/>
  <c r="H84" i="33"/>
  <c r="J84" i="33"/>
  <c r="K84" i="33"/>
  <c r="L84" i="33"/>
  <c r="H85" i="33"/>
  <c r="J85" i="33"/>
  <c r="K85" i="33"/>
  <c r="L85" i="33"/>
  <c r="H88" i="33"/>
  <c r="J88" i="33"/>
  <c r="K88" i="33"/>
  <c r="L88" i="33"/>
  <c r="H89" i="33"/>
  <c r="J89" i="33"/>
  <c r="L89" i="33"/>
  <c r="M89" i="33" s="1"/>
  <c r="H90" i="33"/>
  <c r="J90" i="33"/>
  <c r="L90" i="33"/>
  <c r="H92" i="33"/>
  <c r="J92" i="33"/>
  <c r="L92" i="33"/>
  <c r="H96" i="33"/>
  <c r="J96" i="33"/>
  <c r="L96" i="33"/>
  <c r="J101" i="33"/>
  <c r="K101" i="33"/>
  <c r="H102" i="33"/>
  <c r="J102" i="33"/>
  <c r="K102" i="33"/>
  <c r="L102" i="33"/>
  <c r="H103" i="33"/>
  <c r="J103" i="33"/>
  <c r="K103" i="33"/>
  <c r="L103" i="33"/>
  <c r="J130" i="33"/>
  <c r="J135" i="33"/>
  <c r="K135" i="33"/>
  <c r="M135" i="33" s="1"/>
  <c r="C10" i="191"/>
  <c r="C13" i="191" s="1"/>
  <c r="C12" i="191"/>
  <c r="G12" i="191"/>
  <c r="G15" i="191"/>
  <c r="C18" i="191"/>
  <c r="C40" i="191" s="1"/>
  <c r="C65" i="191" s="1"/>
  <c r="G19" i="191"/>
  <c r="C21" i="191"/>
  <c r="G22" i="191"/>
  <c r="G26" i="191"/>
  <c r="C24" i="191"/>
  <c r="G25" i="191"/>
  <c r="C27" i="191"/>
  <c r="G29" i="191"/>
  <c r="C30" i="191"/>
  <c r="G32" i="191"/>
  <c r="C33" i="191"/>
  <c r="N34" i="191"/>
  <c r="C36" i="191"/>
  <c r="G36" i="191"/>
  <c r="C39" i="191"/>
  <c r="G39" i="191"/>
  <c r="C43" i="191"/>
  <c r="G43" i="191"/>
  <c r="G47" i="191" s="1"/>
  <c r="C46" i="191"/>
  <c r="G46" i="191"/>
  <c r="C49" i="191"/>
  <c r="G50" i="191"/>
  <c r="G54" i="191"/>
  <c r="C52" i="191"/>
  <c r="G53" i="191"/>
  <c r="C55" i="191"/>
  <c r="G57" i="191"/>
  <c r="G61" i="191" s="1"/>
  <c r="C58" i="191"/>
  <c r="G60" i="191"/>
  <c r="C61" i="191"/>
  <c r="C64" i="191"/>
  <c r="G64" i="191"/>
  <c r="C76" i="191"/>
  <c r="C77" i="191" s="1"/>
  <c r="G76" i="191"/>
  <c r="G79" i="191"/>
  <c r="C80" i="191"/>
  <c r="C83" i="191"/>
  <c r="G83" i="191"/>
  <c r="G90" i="191" s="1"/>
  <c r="C86" i="191"/>
  <c r="G86" i="191"/>
  <c r="G89" i="191"/>
  <c r="C90" i="191"/>
  <c r="C94" i="191" s="1"/>
  <c r="C93" i="191"/>
  <c r="G93" i="191"/>
  <c r="G96" i="191"/>
  <c r="C97" i="191"/>
  <c r="G99" i="191"/>
  <c r="C100" i="191"/>
  <c r="C103" i="191"/>
  <c r="C107" i="191"/>
  <c r="G103" i="191"/>
  <c r="C106" i="191"/>
  <c r="G106" i="191"/>
  <c r="G107" i="191"/>
  <c r="C110" i="191"/>
  <c r="G110" i="191"/>
  <c r="C113" i="191"/>
  <c r="C117" i="191"/>
  <c r="G113" i="191"/>
  <c r="C116" i="191"/>
  <c r="G116" i="191"/>
  <c r="G117" i="191"/>
  <c r="C120" i="191"/>
  <c r="G121" i="191"/>
  <c r="C123" i="191"/>
  <c r="C124" i="191"/>
  <c r="G124" i="191"/>
  <c r="G125" i="191" s="1"/>
  <c r="C127" i="191"/>
  <c r="G80" i="191"/>
  <c r="C130" i="191"/>
  <c r="C147" i="191"/>
  <c r="C148" i="191" s="1"/>
  <c r="H13" i="124"/>
  <c r="J13" i="124"/>
  <c r="K13" i="124"/>
  <c r="L13" i="124"/>
  <c r="H14" i="124"/>
  <c r="J14" i="124"/>
  <c r="K14" i="124"/>
  <c r="L14" i="124"/>
  <c r="H15" i="124"/>
  <c r="J15" i="124"/>
  <c r="K15" i="124"/>
  <c r="L15" i="124"/>
  <c r="H16" i="124"/>
  <c r="J16" i="124"/>
  <c r="K16" i="124"/>
  <c r="L16" i="124"/>
  <c r="J17" i="124"/>
  <c r="K17" i="124"/>
  <c r="H18" i="124"/>
  <c r="J18" i="124"/>
  <c r="K18" i="124"/>
  <c r="L18" i="124"/>
  <c r="H22" i="124"/>
  <c r="J22" i="124"/>
  <c r="K22" i="124"/>
  <c r="L22" i="124"/>
  <c r="H23" i="124"/>
  <c r="J23" i="124"/>
  <c r="K23" i="124"/>
  <c r="L23" i="124"/>
  <c r="H25" i="124"/>
  <c r="J25" i="124"/>
  <c r="K25" i="124"/>
  <c r="L25" i="124"/>
  <c r="H27" i="124"/>
  <c r="J27" i="124"/>
  <c r="K27" i="124"/>
  <c r="L27" i="124"/>
  <c r="H29" i="124"/>
  <c r="J29" i="124"/>
  <c r="K29" i="124"/>
  <c r="L29" i="124"/>
  <c r="H30" i="124"/>
  <c r="J30" i="124"/>
  <c r="K30" i="124"/>
  <c r="L30" i="124"/>
  <c r="H31" i="124"/>
  <c r="J31" i="124"/>
  <c r="K31" i="124"/>
  <c r="L31" i="124"/>
  <c r="H32" i="124"/>
  <c r="J32" i="124"/>
  <c r="J33" i="124" s="1"/>
  <c r="K32" i="124"/>
  <c r="K33" i="124" s="1"/>
  <c r="E15" i="125" s="1"/>
  <c r="L32" i="124"/>
  <c r="H35" i="124"/>
  <c r="J35" i="124"/>
  <c r="K35" i="124"/>
  <c r="L35" i="124"/>
  <c r="H36" i="124"/>
  <c r="J36" i="124"/>
  <c r="K36" i="124"/>
  <c r="L36" i="124"/>
  <c r="H41" i="124"/>
  <c r="J41" i="124"/>
  <c r="K41" i="124"/>
  <c r="L41" i="124"/>
  <c r="H42" i="124"/>
  <c r="J42" i="124"/>
  <c r="K42" i="124"/>
  <c r="L42" i="124"/>
  <c r="H43" i="124"/>
  <c r="J43" i="124"/>
  <c r="K43" i="124"/>
  <c r="L43" i="124"/>
  <c r="H45" i="124"/>
  <c r="J45" i="124"/>
  <c r="K45" i="124"/>
  <c r="L45" i="124"/>
  <c r="H46" i="124"/>
  <c r="J46" i="124"/>
  <c r="K46" i="124"/>
  <c r="L46" i="124"/>
  <c r="H47" i="124"/>
  <c r="J47" i="124"/>
  <c r="K47" i="124"/>
  <c r="L47" i="124"/>
  <c r="H49" i="124"/>
  <c r="J49" i="124"/>
  <c r="K49" i="124"/>
  <c r="L49" i="124"/>
  <c r="H50" i="124"/>
  <c r="J50" i="124"/>
  <c r="K50" i="124"/>
  <c r="L50" i="124"/>
  <c r="H51" i="124"/>
  <c r="J51" i="124"/>
  <c r="K51" i="124"/>
  <c r="L51" i="124"/>
  <c r="J52" i="124"/>
  <c r="K52" i="124"/>
  <c r="L52" i="124"/>
  <c r="H55" i="124"/>
  <c r="J55" i="124"/>
  <c r="K55" i="124"/>
  <c r="L55" i="124"/>
  <c r="H56" i="124"/>
  <c r="J56" i="124"/>
  <c r="K56" i="124"/>
  <c r="L56" i="124"/>
  <c r="H59" i="124"/>
  <c r="J59" i="124"/>
  <c r="K59" i="124"/>
  <c r="L59" i="124"/>
  <c r="H60" i="124"/>
  <c r="J60" i="124"/>
  <c r="K60" i="124"/>
  <c r="L60" i="124"/>
  <c r="H61" i="124"/>
  <c r="J61" i="124"/>
  <c r="K61" i="124"/>
  <c r="L61" i="124"/>
  <c r="H64" i="124"/>
  <c r="J64" i="124"/>
  <c r="K64" i="124"/>
  <c r="L64" i="124"/>
  <c r="H65" i="124"/>
  <c r="J65" i="124"/>
  <c r="K65" i="124"/>
  <c r="L65" i="124"/>
  <c r="H66" i="124"/>
  <c r="J66" i="124"/>
  <c r="K66" i="124"/>
  <c r="L66" i="124"/>
  <c r="H67" i="124"/>
  <c r="J67" i="124"/>
  <c r="K67" i="124"/>
  <c r="L67" i="124"/>
  <c r="H69" i="124"/>
  <c r="J69" i="124"/>
  <c r="K69" i="124"/>
  <c r="L69" i="124"/>
  <c r="H70" i="124"/>
  <c r="J70" i="124"/>
  <c r="K70" i="124"/>
  <c r="L70" i="124"/>
  <c r="H71" i="124"/>
  <c r="J71" i="124"/>
  <c r="K71" i="124"/>
  <c r="L71" i="124"/>
  <c r="H72" i="124"/>
  <c r="J72" i="124"/>
  <c r="K72" i="124"/>
  <c r="L72" i="124"/>
  <c r="H73" i="124"/>
  <c r="J73" i="124"/>
  <c r="K73" i="124"/>
  <c r="L73" i="124"/>
  <c r="H74" i="124"/>
  <c r="J74" i="124"/>
  <c r="K74" i="124"/>
  <c r="L74" i="124"/>
  <c r="H75" i="124"/>
  <c r="J75" i="124"/>
  <c r="K75" i="124"/>
  <c r="L75" i="124"/>
  <c r="H76" i="124"/>
  <c r="J76" i="124"/>
  <c r="K76" i="124"/>
  <c r="L76" i="124"/>
  <c r="H81" i="124"/>
  <c r="J81" i="124"/>
  <c r="K81" i="124"/>
  <c r="L81" i="124"/>
  <c r="H82" i="124"/>
  <c r="J82" i="124"/>
  <c r="K82" i="124"/>
  <c r="L82" i="124"/>
  <c r="H83" i="124"/>
  <c r="J83" i="124"/>
  <c r="K83" i="124"/>
  <c r="L83" i="124"/>
  <c r="H84" i="124"/>
  <c r="J84" i="124"/>
  <c r="K84" i="124"/>
  <c r="L84" i="124"/>
  <c r="H85" i="124"/>
  <c r="J85" i="124"/>
  <c r="K85" i="124"/>
  <c r="L85" i="124"/>
  <c r="H87" i="124"/>
  <c r="J87" i="124"/>
  <c r="K87" i="124"/>
  <c r="L87" i="124"/>
  <c r="H88" i="124"/>
  <c r="J88" i="124"/>
  <c r="K88" i="124"/>
  <c r="L88" i="124"/>
  <c r="H89" i="124"/>
  <c r="J89" i="124"/>
  <c r="K89" i="124"/>
  <c r="L89" i="124"/>
  <c r="H90" i="124"/>
  <c r="J90" i="124"/>
  <c r="K90" i="124"/>
  <c r="L90" i="124"/>
  <c r="H93" i="124"/>
  <c r="J93" i="124"/>
  <c r="K93" i="124"/>
  <c r="L93" i="124"/>
  <c r="H94" i="124"/>
  <c r="J94" i="124"/>
  <c r="K94" i="124"/>
  <c r="L94" i="124"/>
  <c r="H95" i="124"/>
  <c r="J95" i="124"/>
  <c r="K95" i="124"/>
  <c r="L95" i="124"/>
  <c r="H96" i="124"/>
  <c r="J96" i="124"/>
  <c r="K96" i="124"/>
  <c r="L96" i="124"/>
  <c r="J97" i="124"/>
  <c r="K97" i="124"/>
  <c r="H98" i="124"/>
  <c r="J98" i="124"/>
  <c r="K98" i="124"/>
  <c r="L98" i="124"/>
  <c r="H99" i="124"/>
  <c r="J99" i="124"/>
  <c r="K99" i="124"/>
  <c r="L99" i="124"/>
  <c r="H100" i="124"/>
  <c r="J100" i="124"/>
  <c r="K100" i="124"/>
  <c r="L100" i="124"/>
  <c r="H101" i="124"/>
  <c r="J101" i="124"/>
  <c r="K101" i="124"/>
  <c r="L101" i="124"/>
  <c r="J102" i="124"/>
  <c r="K102" i="124"/>
  <c r="H103" i="124"/>
  <c r="J103" i="124"/>
  <c r="K103" i="124"/>
  <c r="L103" i="124"/>
  <c r="J106" i="124"/>
  <c r="K106" i="124"/>
  <c r="H107" i="124"/>
  <c r="J107" i="124"/>
  <c r="K107" i="124"/>
  <c r="L107" i="124"/>
  <c r="H108" i="124"/>
  <c r="J108" i="124"/>
  <c r="K108" i="124"/>
  <c r="L108" i="124"/>
  <c r="G8" i="190"/>
  <c r="C11" i="190"/>
  <c r="C14" i="190"/>
  <c r="G11" i="190"/>
  <c r="G15" i="190" s="1"/>
  <c r="C13" i="190"/>
  <c r="G14" i="190"/>
  <c r="G18" i="190"/>
  <c r="G22" i="190" s="1"/>
  <c r="C19" i="190"/>
  <c r="G21" i="190"/>
  <c r="C22" i="190"/>
  <c r="C25" i="190"/>
  <c r="C26" i="190" s="1"/>
  <c r="G25" i="190"/>
  <c r="G29" i="190" s="1"/>
  <c r="G28" i="190"/>
  <c r="C29" i="190"/>
  <c r="C32" i="190"/>
  <c r="G32" i="190"/>
  <c r="G35" i="190"/>
  <c r="G36" i="190" s="1"/>
  <c r="C36" i="190"/>
  <c r="C40" i="190" s="1"/>
  <c r="C39" i="190"/>
  <c r="G39" i="190"/>
  <c r="G42" i="190"/>
  <c r="C43" i="190"/>
  <c r="C47" i="190" s="1"/>
  <c r="G45" i="190"/>
  <c r="C46" i="190"/>
  <c r="G49" i="190"/>
  <c r="G53" i="190" s="1"/>
  <c r="C50" i="190"/>
  <c r="C54" i="190" s="1"/>
  <c r="G52" i="190"/>
  <c r="C53" i="190"/>
  <c r="G56" i="190"/>
  <c r="C57" i="190"/>
  <c r="C61" i="190"/>
  <c r="G59" i="190"/>
  <c r="G60" i="190" s="1"/>
  <c r="C60" i="190"/>
  <c r="G63" i="190"/>
  <c r="C73" i="190"/>
  <c r="C77" i="190"/>
  <c r="C80" i="190"/>
  <c r="C81" i="190"/>
  <c r="C84" i="190"/>
  <c r="C88" i="190" s="1"/>
  <c r="C87" i="190"/>
  <c r="C91" i="190"/>
  <c r="C95" i="190"/>
  <c r="C94" i="190"/>
  <c r="C98" i="190"/>
  <c r="C101" i="190"/>
  <c r="C104" i="190"/>
  <c r="C108" i="190"/>
  <c r="C112" i="190" s="1"/>
  <c r="C111" i="190"/>
  <c r="C115" i="190"/>
  <c r="C119" i="190"/>
  <c r="C122" i="190"/>
  <c r="C138" i="190"/>
  <c r="C141" i="190"/>
  <c r="C142" i="190"/>
  <c r="H13" i="31"/>
  <c r="J13" i="31"/>
  <c r="K13" i="31"/>
  <c r="L13" i="31"/>
  <c r="H14" i="31"/>
  <c r="J14" i="31"/>
  <c r="K14" i="31"/>
  <c r="L14" i="31"/>
  <c r="H15" i="31"/>
  <c r="J15" i="31"/>
  <c r="K15" i="31"/>
  <c r="L15" i="31"/>
  <c r="H16" i="31"/>
  <c r="J16" i="31"/>
  <c r="K16" i="31"/>
  <c r="L16" i="31"/>
  <c r="J17" i="31"/>
  <c r="K17" i="31"/>
  <c r="H18" i="31"/>
  <c r="J18" i="31"/>
  <c r="K18" i="31"/>
  <c r="L18" i="31"/>
  <c r="H22" i="31"/>
  <c r="J22" i="31"/>
  <c r="K22" i="31"/>
  <c r="L22" i="31"/>
  <c r="H23" i="31"/>
  <c r="J23" i="31"/>
  <c r="K23" i="31"/>
  <c r="L23" i="31"/>
  <c r="H25" i="31"/>
  <c r="J25" i="31"/>
  <c r="K25" i="31"/>
  <c r="L25" i="31"/>
  <c r="H27" i="31"/>
  <c r="J27" i="31"/>
  <c r="K27" i="31"/>
  <c r="L27" i="31"/>
  <c r="H28" i="31"/>
  <c r="J28" i="31"/>
  <c r="K28" i="31"/>
  <c r="L28" i="31"/>
  <c r="H30" i="31"/>
  <c r="J30" i="31"/>
  <c r="K30" i="31"/>
  <c r="L30" i="31"/>
  <c r="H31" i="31"/>
  <c r="J31" i="31"/>
  <c r="K31" i="31"/>
  <c r="L31" i="31"/>
  <c r="H32" i="31"/>
  <c r="J32" i="31"/>
  <c r="K32" i="31"/>
  <c r="L32" i="31"/>
  <c r="H33" i="31"/>
  <c r="J33" i="31"/>
  <c r="K33" i="31"/>
  <c r="L33" i="31"/>
  <c r="H36" i="31"/>
  <c r="J36" i="31"/>
  <c r="K36" i="31"/>
  <c r="L36" i="31"/>
  <c r="H37" i="31"/>
  <c r="J37" i="31"/>
  <c r="K37" i="31"/>
  <c r="L37" i="31"/>
  <c r="H42" i="31"/>
  <c r="J42" i="31"/>
  <c r="K42" i="31"/>
  <c r="L42" i="31"/>
  <c r="H43" i="31"/>
  <c r="J43" i="31"/>
  <c r="K43" i="31"/>
  <c r="L43" i="31"/>
  <c r="H44" i="31"/>
  <c r="J44" i="31"/>
  <c r="K44" i="31"/>
  <c r="L44" i="31"/>
  <c r="H46" i="31"/>
  <c r="J46" i="31"/>
  <c r="K46" i="31"/>
  <c r="L46" i="31"/>
  <c r="H47" i="31"/>
  <c r="J47" i="31"/>
  <c r="K47" i="31"/>
  <c r="L47" i="31"/>
  <c r="H48" i="31"/>
  <c r="J48" i="31"/>
  <c r="K48" i="31"/>
  <c r="L48" i="31"/>
  <c r="H50" i="31"/>
  <c r="J50" i="31"/>
  <c r="K50" i="31"/>
  <c r="L50" i="31"/>
  <c r="H51" i="31"/>
  <c r="J51" i="31"/>
  <c r="K51" i="31"/>
  <c r="L51" i="31"/>
  <c r="H52" i="31"/>
  <c r="J52" i="31"/>
  <c r="K52" i="31"/>
  <c r="L52" i="31"/>
  <c r="H53" i="31"/>
  <c r="J53" i="31"/>
  <c r="K53" i="31"/>
  <c r="L53" i="31"/>
  <c r="H56" i="31"/>
  <c r="J56" i="31"/>
  <c r="K56" i="31"/>
  <c r="L56" i="31"/>
  <c r="H57" i="31"/>
  <c r="J57" i="31"/>
  <c r="K57" i="31"/>
  <c r="L57" i="31"/>
  <c r="H60" i="31"/>
  <c r="J60" i="31"/>
  <c r="K60" i="31"/>
  <c r="L60" i="31"/>
  <c r="H61" i="31"/>
  <c r="J61" i="31"/>
  <c r="K61" i="31"/>
  <c r="L61" i="31"/>
  <c r="H62" i="31"/>
  <c r="J62" i="31"/>
  <c r="K62" i="31"/>
  <c r="L62" i="31"/>
  <c r="H63" i="31"/>
  <c r="J63" i="31"/>
  <c r="K63" i="31"/>
  <c r="L63" i="31"/>
  <c r="H67" i="31"/>
  <c r="J67" i="31"/>
  <c r="K67" i="31"/>
  <c r="L67" i="31"/>
  <c r="H68" i="31"/>
  <c r="J68" i="31"/>
  <c r="K68" i="31"/>
  <c r="L68" i="31"/>
  <c r="H69" i="31"/>
  <c r="J69" i="31"/>
  <c r="K69" i="31"/>
  <c r="L69" i="31"/>
  <c r="H70" i="31"/>
  <c r="J70" i="31"/>
  <c r="K70" i="31"/>
  <c r="L70" i="31"/>
  <c r="H72" i="31"/>
  <c r="J72" i="31"/>
  <c r="K72" i="31"/>
  <c r="L72" i="31"/>
  <c r="H73" i="31"/>
  <c r="J73" i="31"/>
  <c r="K73" i="31"/>
  <c r="L73" i="31"/>
  <c r="H74" i="31"/>
  <c r="J74" i="31"/>
  <c r="K74" i="31"/>
  <c r="L74" i="31"/>
  <c r="H75" i="31"/>
  <c r="J75" i="31"/>
  <c r="K75" i="31"/>
  <c r="L75" i="31"/>
  <c r="H76" i="31"/>
  <c r="J76" i="31"/>
  <c r="K76" i="31"/>
  <c r="L76" i="31"/>
  <c r="H80" i="31"/>
  <c r="J80" i="31"/>
  <c r="K80" i="31"/>
  <c r="L80" i="31"/>
  <c r="H81" i="31"/>
  <c r="J81" i="31"/>
  <c r="K81" i="31"/>
  <c r="L81" i="31"/>
  <c r="H82" i="31"/>
  <c r="J82" i="31"/>
  <c r="K82" i="31"/>
  <c r="L82" i="31"/>
  <c r="H83" i="31"/>
  <c r="J83" i="31"/>
  <c r="K83" i="31"/>
  <c r="L83" i="31"/>
  <c r="H84" i="31"/>
  <c r="J84" i="31"/>
  <c r="K84" i="31"/>
  <c r="L84" i="31"/>
  <c r="H85" i="31"/>
  <c r="J85" i="31"/>
  <c r="K85" i="31"/>
  <c r="L85" i="31"/>
  <c r="H87" i="31"/>
  <c r="J87" i="31"/>
  <c r="K87" i="31"/>
  <c r="L87" i="31"/>
  <c r="H88" i="31"/>
  <c r="J88" i="31"/>
  <c r="K88" i="31"/>
  <c r="L88" i="31"/>
  <c r="H90" i="31"/>
  <c r="J90" i="31"/>
  <c r="K90" i="31"/>
  <c r="L90" i="31"/>
  <c r="H91" i="31"/>
  <c r="J91" i="31"/>
  <c r="K91" i="31"/>
  <c r="L91" i="31"/>
  <c r="H92" i="31"/>
  <c r="J92" i="31"/>
  <c r="K92" i="31"/>
  <c r="L92" i="31"/>
  <c r="H93" i="31"/>
  <c r="H95" i="31"/>
  <c r="J95" i="31"/>
  <c r="K95" i="31"/>
  <c r="L95" i="31"/>
  <c r="H96" i="31"/>
  <c r="J96" i="31"/>
  <c r="H97" i="31"/>
  <c r="J97" i="31"/>
  <c r="H98" i="31"/>
  <c r="J98" i="31"/>
  <c r="H99" i="31"/>
  <c r="J99" i="31"/>
  <c r="H100" i="31"/>
  <c r="J100" i="31"/>
  <c r="H101" i="31"/>
  <c r="J101" i="31"/>
  <c r="H102" i="31"/>
  <c r="J102" i="31"/>
  <c r="H103" i="31"/>
  <c r="J103" i="31"/>
  <c r="J104" i="31"/>
  <c r="H105" i="31"/>
  <c r="J105" i="31"/>
  <c r="J108" i="31"/>
  <c r="K108" i="31"/>
  <c r="H109" i="31"/>
  <c r="J109" i="31"/>
  <c r="K109" i="31"/>
  <c r="L109" i="31"/>
  <c r="H110" i="31"/>
  <c r="J110" i="31"/>
  <c r="K110" i="31"/>
  <c r="L110" i="31"/>
  <c r="J140" i="31"/>
  <c r="J162" i="31" s="1"/>
  <c r="K140" i="31"/>
  <c r="D18" i="60"/>
  <c r="D33" i="60"/>
  <c r="G11" i="189"/>
  <c r="C13" i="189"/>
  <c r="G14" i="189"/>
  <c r="C16" i="189"/>
  <c r="G17" i="189"/>
  <c r="C19" i="189"/>
  <c r="G20" i="189"/>
  <c r="C22" i="189"/>
  <c r="G23" i="189"/>
  <c r="C25" i="189"/>
  <c r="C28" i="189"/>
  <c r="G28" i="189"/>
  <c r="G32" i="189" s="1"/>
  <c r="C31" i="189"/>
  <c r="G31" i="189"/>
  <c r="C34" i="189"/>
  <c r="C37" i="189"/>
  <c r="C40" i="189"/>
  <c r="C46" i="189"/>
  <c r="C49" i="189"/>
  <c r="C52" i="189"/>
  <c r="C55" i="189"/>
  <c r="C58" i="189"/>
  <c r="C61" i="189"/>
  <c r="C64" i="189"/>
  <c r="C80" i="189"/>
  <c r="C84" i="189"/>
  <c r="C87" i="189"/>
  <c r="C90" i="189"/>
  <c r="C92" i="189"/>
  <c r="H13" i="2"/>
  <c r="I13" i="2"/>
  <c r="J13" i="2"/>
  <c r="K13" i="2"/>
  <c r="L13" i="2"/>
  <c r="L237" i="2" s="1"/>
  <c r="L239" i="2" s="1"/>
  <c r="M13" i="2"/>
  <c r="N13" i="2"/>
  <c r="H14" i="2"/>
  <c r="I14" i="2"/>
  <c r="J14" i="2"/>
  <c r="K14" i="2"/>
  <c r="L14" i="2"/>
  <c r="M14" i="2"/>
  <c r="N14" i="2"/>
  <c r="H15" i="2"/>
  <c r="I15" i="2"/>
  <c r="J15" i="2"/>
  <c r="J28" i="2" s="1"/>
  <c r="J30" i="2" s="1"/>
  <c r="K15" i="2"/>
  <c r="L15" i="2"/>
  <c r="M15" i="2"/>
  <c r="N15" i="2"/>
  <c r="H16" i="2"/>
  <c r="I16" i="2"/>
  <c r="J16" i="2"/>
  <c r="K16" i="2"/>
  <c r="L16" i="2"/>
  <c r="M16" i="2"/>
  <c r="N16" i="2"/>
  <c r="H17" i="2"/>
  <c r="I17" i="2"/>
  <c r="J17" i="2"/>
  <c r="K17" i="2"/>
  <c r="L17" i="2"/>
  <c r="M17" i="2"/>
  <c r="N17" i="2"/>
  <c r="H18" i="2"/>
  <c r="I18" i="2"/>
  <c r="J18" i="2"/>
  <c r="K18" i="2"/>
  <c r="L18" i="2"/>
  <c r="M18" i="2"/>
  <c r="N18" i="2"/>
  <c r="H19" i="2"/>
  <c r="I19" i="2"/>
  <c r="J19" i="2"/>
  <c r="K19" i="2"/>
  <c r="L19" i="2"/>
  <c r="M19" i="2"/>
  <c r="N19" i="2"/>
  <c r="H20" i="2"/>
  <c r="I20" i="2"/>
  <c r="J20" i="2"/>
  <c r="K20" i="2"/>
  <c r="L20" i="2"/>
  <c r="M20" i="2"/>
  <c r="N20" i="2"/>
  <c r="H21" i="2"/>
  <c r="I21" i="2"/>
  <c r="J21" i="2"/>
  <c r="K21" i="2"/>
  <c r="L21" i="2"/>
  <c r="M21" i="2"/>
  <c r="N21" i="2"/>
  <c r="H22" i="2"/>
  <c r="I22" i="2"/>
  <c r="J22" i="2"/>
  <c r="K22" i="2"/>
  <c r="L22" i="2"/>
  <c r="M22" i="2"/>
  <c r="N22" i="2"/>
  <c r="H24" i="2"/>
  <c r="I24" i="2"/>
  <c r="J24" i="2"/>
  <c r="K24" i="2"/>
  <c r="L24" i="2"/>
  <c r="M24" i="2"/>
  <c r="N24" i="2"/>
  <c r="H25" i="2"/>
  <c r="I25" i="2"/>
  <c r="J25" i="2"/>
  <c r="K25" i="2"/>
  <c r="L25" i="2"/>
  <c r="M25" i="2"/>
  <c r="N25" i="2"/>
  <c r="I26" i="2"/>
  <c r="L26" i="2"/>
  <c r="M26" i="2"/>
  <c r="N26" i="2"/>
  <c r="I27" i="2"/>
  <c r="L27" i="2"/>
  <c r="M27" i="2"/>
  <c r="N27" i="2"/>
  <c r="H48" i="2"/>
  <c r="I48" i="2"/>
  <c r="J48" i="2"/>
  <c r="K48" i="2"/>
  <c r="L48" i="2"/>
  <c r="M48" i="2"/>
  <c r="N48" i="2"/>
  <c r="H49" i="2"/>
  <c r="I49" i="2"/>
  <c r="J49" i="2"/>
  <c r="K49" i="2"/>
  <c r="L49" i="2"/>
  <c r="M49" i="2"/>
  <c r="N49" i="2"/>
  <c r="H50" i="2"/>
  <c r="I50" i="2"/>
  <c r="J50" i="2"/>
  <c r="K50" i="2"/>
  <c r="L50" i="2"/>
  <c r="M50" i="2"/>
  <c r="N50" i="2"/>
  <c r="I51" i="2"/>
  <c r="L51" i="2"/>
  <c r="M51" i="2"/>
  <c r="N51" i="2"/>
  <c r="H52" i="2"/>
  <c r="I52" i="2"/>
  <c r="J52" i="2"/>
  <c r="K52" i="2"/>
  <c r="L52" i="2"/>
  <c r="M52" i="2"/>
  <c r="N52" i="2"/>
  <c r="H53" i="2"/>
  <c r="H58" i="2" s="1"/>
  <c r="H60" i="2" s="1"/>
  <c r="I53" i="2"/>
  <c r="J53" i="2"/>
  <c r="K53" i="2"/>
  <c r="L53" i="2"/>
  <c r="M53" i="2"/>
  <c r="N53" i="2"/>
  <c r="I54" i="2"/>
  <c r="L54" i="2"/>
  <c r="M54" i="2"/>
  <c r="N54" i="2"/>
  <c r="I55" i="2"/>
  <c r="L55" i="2"/>
  <c r="M55" i="2"/>
  <c r="N55" i="2"/>
  <c r="I56" i="2"/>
  <c r="L56" i="2"/>
  <c r="M56" i="2"/>
  <c r="N56" i="2"/>
  <c r="I57" i="2"/>
  <c r="L57" i="2"/>
  <c r="M57" i="2"/>
  <c r="N57" i="2"/>
  <c r="H216" i="2"/>
  <c r="I216" i="2"/>
  <c r="J216" i="2"/>
  <c r="K216" i="2"/>
  <c r="L216" i="2"/>
  <c r="M216" i="2"/>
  <c r="N216" i="2"/>
  <c r="H217" i="2"/>
  <c r="I217" i="2"/>
  <c r="I237" i="2" s="1"/>
  <c r="I239" i="2" s="1"/>
  <c r="J217" i="2"/>
  <c r="K217" i="2"/>
  <c r="L217" i="2"/>
  <c r="M217" i="2"/>
  <c r="N217" i="2"/>
  <c r="H218" i="2"/>
  <c r="I218" i="2"/>
  <c r="J218" i="2"/>
  <c r="K218" i="2"/>
  <c r="L218" i="2"/>
  <c r="M218" i="2"/>
  <c r="N218" i="2"/>
  <c r="N237" i="2" s="1"/>
  <c r="N239" i="2" s="1"/>
  <c r="H219" i="2"/>
  <c r="I219" i="2"/>
  <c r="J219" i="2"/>
  <c r="K219" i="2"/>
  <c r="L219" i="2"/>
  <c r="M219" i="2"/>
  <c r="N219" i="2"/>
  <c r="H220" i="2"/>
  <c r="H221" i="2"/>
  <c r="I221" i="2"/>
  <c r="J221" i="2"/>
  <c r="K221" i="2"/>
  <c r="L221" i="2"/>
  <c r="M221" i="2"/>
  <c r="N221" i="2"/>
  <c r="H222" i="2"/>
  <c r="I222" i="2"/>
  <c r="J222" i="2"/>
  <c r="K222" i="2"/>
  <c r="L222" i="2"/>
  <c r="M222" i="2"/>
  <c r="N222" i="2"/>
  <c r="H223" i="2"/>
  <c r="I223" i="2"/>
  <c r="J223" i="2"/>
  <c r="K223" i="2"/>
  <c r="L223" i="2"/>
  <c r="M223" i="2"/>
  <c r="N223" i="2"/>
  <c r="H224" i="2"/>
  <c r="I224" i="2"/>
  <c r="J224" i="2"/>
  <c r="K224" i="2"/>
  <c r="L224" i="2"/>
  <c r="M224" i="2"/>
  <c r="N224" i="2"/>
  <c r="H225" i="2"/>
  <c r="I225" i="2"/>
  <c r="J225" i="2"/>
  <c r="K225" i="2"/>
  <c r="L225" i="2"/>
  <c r="M225" i="2"/>
  <c r="N225" i="2"/>
  <c r="H226" i="2"/>
  <c r="I226" i="2"/>
  <c r="J226" i="2"/>
  <c r="K226" i="2"/>
  <c r="L226" i="2"/>
  <c r="M226" i="2"/>
  <c r="N226" i="2"/>
  <c r="H227" i="2"/>
  <c r="I227" i="2"/>
  <c r="J227" i="2"/>
  <c r="K227" i="2"/>
  <c r="L227" i="2"/>
  <c r="M227" i="2"/>
  <c r="N227" i="2"/>
  <c r="H228" i="2"/>
  <c r="I228" i="2"/>
  <c r="J228" i="2"/>
  <c r="K228" i="2"/>
  <c r="L228" i="2"/>
  <c r="M228" i="2"/>
  <c r="N228" i="2"/>
  <c r="H229" i="2"/>
  <c r="I229" i="2"/>
  <c r="J229" i="2"/>
  <c r="K229" i="2"/>
  <c r="L229" i="2"/>
  <c r="M229" i="2"/>
  <c r="N229" i="2"/>
  <c r="H230" i="2"/>
  <c r="I230" i="2"/>
  <c r="J230" i="2"/>
  <c r="K230" i="2"/>
  <c r="L230" i="2"/>
  <c r="M230" i="2"/>
  <c r="N230" i="2"/>
  <c r="H231" i="2"/>
  <c r="I231" i="2"/>
  <c r="J231" i="2"/>
  <c r="K231" i="2"/>
  <c r="L231" i="2"/>
  <c r="M231" i="2"/>
  <c r="N231" i="2"/>
  <c r="H232" i="2"/>
  <c r="I232" i="2"/>
  <c r="J232" i="2"/>
  <c r="K232" i="2"/>
  <c r="L232" i="2"/>
  <c r="M232" i="2"/>
  <c r="N232" i="2"/>
  <c r="H233" i="2"/>
  <c r="I233" i="2"/>
  <c r="J233" i="2"/>
  <c r="K233" i="2"/>
  <c r="L233" i="2"/>
  <c r="M233" i="2"/>
  <c r="N233" i="2"/>
  <c r="H234" i="2"/>
  <c r="I234" i="2"/>
  <c r="J234" i="2"/>
  <c r="K234" i="2"/>
  <c r="L234" i="2"/>
  <c r="M234" i="2"/>
  <c r="N234" i="2"/>
  <c r="H235" i="2"/>
  <c r="I235" i="2"/>
  <c r="J235" i="2"/>
  <c r="K235" i="2"/>
  <c r="L235" i="2"/>
  <c r="M235" i="2"/>
  <c r="N235" i="2"/>
  <c r="H236" i="2"/>
  <c r="I236" i="2"/>
  <c r="J236" i="2"/>
  <c r="K236" i="2"/>
  <c r="L236" i="2"/>
  <c r="M236" i="2"/>
  <c r="N236" i="2"/>
  <c r="H255" i="2"/>
  <c r="I255" i="2"/>
  <c r="J255" i="2"/>
  <c r="K255" i="2"/>
  <c r="L255" i="2"/>
  <c r="M255" i="2"/>
  <c r="N255" i="2"/>
  <c r="N280" i="2" s="1"/>
  <c r="N282" i="2" s="1"/>
  <c r="O255" i="2"/>
  <c r="H256" i="2"/>
  <c r="I256" i="2"/>
  <c r="J256" i="2"/>
  <c r="K256" i="2"/>
  <c r="L256" i="2"/>
  <c r="M256" i="2"/>
  <c r="N256" i="2"/>
  <c r="O256" i="2"/>
  <c r="H257" i="2"/>
  <c r="I257" i="2"/>
  <c r="J257" i="2"/>
  <c r="K257" i="2"/>
  <c r="L257" i="2"/>
  <c r="M257" i="2"/>
  <c r="N257" i="2"/>
  <c r="O257" i="2"/>
  <c r="H258" i="2"/>
  <c r="I258" i="2"/>
  <c r="J258" i="2"/>
  <c r="K258" i="2"/>
  <c r="L258" i="2"/>
  <c r="M258" i="2"/>
  <c r="N258" i="2"/>
  <c r="O258" i="2"/>
  <c r="H259" i="2"/>
  <c r="I259" i="2"/>
  <c r="J259" i="2"/>
  <c r="K259" i="2"/>
  <c r="L259" i="2"/>
  <c r="M259" i="2"/>
  <c r="N259" i="2"/>
  <c r="O259" i="2"/>
  <c r="H260" i="2"/>
  <c r="I260" i="2"/>
  <c r="J260" i="2"/>
  <c r="K260" i="2"/>
  <c r="L260" i="2"/>
  <c r="M260" i="2"/>
  <c r="N260" i="2"/>
  <c r="O260" i="2"/>
  <c r="H261" i="2"/>
  <c r="I261" i="2"/>
  <c r="J261" i="2"/>
  <c r="K261" i="2"/>
  <c r="L261" i="2"/>
  <c r="M261" i="2"/>
  <c r="N261" i="2"/>
  <c r="O261" i="2"/>
  <c r="H262" i="2"/>
  <c r="I262" i="2"/>
  <c r="J262" i="2"/>
  <c r="K262" i="2"/>
  <c r="L262" i="2"/>
  <c r="M262" i="2"/>
  <c r="N262" i="2"/>
  <c r="O262" i="2"/>
  <c r="H263" i="2"/>
  <c r="I263" i="2"/>
  <c r="J263" i="2"/>
  <c r="K263" i="2"/>
  <c r="L263" i="2"/>
  <c r="M263" i="2"/>
  <c r="N263" i="2"/>
  <c r="O263" i="2"/>
  <c r="H264" i="2"/>
  <c r="I264" i="2"/>
  <c r="J264" i="2"/>
  <c r="K264" i="2"/>
  <c r="L264" i="2"/>
  <c r="M264" i="2"/>
  <c r="N264" i="2"/>
  <c r="O264" i="2"/>
  <c r="H265" i="2"/>
  <c r="I265" i="2"/>
  <c r="J265" i="2"/>
  <c r="K265" i="2"/>
  <c r="L265" i="2"/>
  <c r="M265" i="2"/>
  <c r="N265" i="2"/>
  <c r="O265" i="2"/>
  <c r="H266" i="2"/>
  <c r="I266" i="2"/>
  <c r="J266" i="2"/>
  <c r="K266" i="2"/>
  <c r="L266" i="2"/>
  <c r="M266" i="2"/>
  <c r="N266" i="2"/>
  <c r="O266" i="2"/>
  <c r="H267" i="2"/>
  <c r="I267" i="2"/>
  <c r="J267" i="2"/>
  <c r="K267" i="2"/>
  <c r="L267" i="2"/>
  <c r="M267" i="2"/>
  <c r="N267" i="2"/>
  <c r="O267" i="2"/>
  <c r="H268" i="2"/>
  <c r="I268" i="2"/>
  <c r="J268" i="2"/>
  <c r="K268" i="2"/>
  <c r="L268" i="2"/>
  <c r="M268" i="2"/>
  <c r="N268" i="2"/>
  <c r="O268" i="2"/>
  <c r="H269" i="2"/>
  <c r="I269" i="2"/>
  <c r="J269" i="2"/>
  <c r="K269" i="2"/>
  <c r="L269" i="2"/>
  <c r="M269" i="2"/>
  <c r="N269" i="2"/>
  <c r="O269" i="2"/>
  <c r="H270" i="2"/>
  <c r="I270" i="2"/>
  <c r="J270" i="2"/>
  <c r="K270" i="2"/>
  <c r="L270" i="2"/>
  <c r="M270" i="2"/>
  <c r="N270" i="2"/>
  <c r="O270" i="2"/>
  <c r="H271" i="2"/>
  <c r="I271" i="2"/>
  <c r="J271" i="2"/>
  <c r="K271" i="2"/>
  <c r="L271" i="2"/>
  <c r="M271" i="2"/>
  <c r="N271" i="2"/>
  <c r="O271" i="2"/>
  <c r="H272" i="2"/>
  <c r="I272" i="2"/>
  <c r="J272" i="2"/>
  <c r="K272" i="2"/>
  <c r="L272" i="2"/>
  <c r="M272" i="2"/>
  <c r="N272" i="2"/>
  <c r="O272" i="2"/>
  <c r="H273" i="2"/>
  <c r="I273" i="2"/>
  <c r="J273" i="2"/>
  <c r="K273" i="2"/>
  <c r="L273" i="2"/>
  <c r="M273" i="2"/>
  <c r="N273" i="2"/>
  <c r="O273" i="2"/>
  <c r="H274" i="2"/>
  <c r="I274" i="2"/>
  <c r="J274" i="2"/>
  <c r="K274" i="2"/>
  <c r="L274" i="2"/>
  <c r="M274" i="2"/>
  <c r="N274" i="2"/>
  <c r="O274" i="2"/>
  <c r="H275" i="2"/>
  <c r="I275" i="2"/>
  <c r="J275" i="2"/>
  <c r="K275" i="2"/>
  <c r="L275" i="2"/>
  <c r="M275" i="2"/>
  <c r="N275" i="2"/>
  <c r="O275" i="2"/>
  <c r="H276" i="2"/>
  <c r="I276" i="2"/>
  <c r="J276" i="2"/>
  <c r="K276" i="2"/>
  <c r="L276" i="2"/>
  <c r="M276" i="2"/>
  <c r="N276" i="2"/>
  <c r="O276" i="2"/>
  <c r="H277" i="2"/>
  <c r="I277" i="2"/>
  <c r="J277" i="2"/>
  <c r="K277" i="2"/>
  <c r="L277" i="2"/>
  <c r="M277" i="2"/>
  <c r="N277" i="2"/>
  <c r="O277" i="2"/>
  <c r="H278" i="2"/>
  <c r="I278" i="2"/>
  <c r="J278" i="2"/>
  <c r="K278" i="2"/>
  <c r="L278" i="2"/>
  <c r="M278" i="2"/>
  <c r="N278" i="2"/>
  <c r="O278" i="2"/>
  <c r="H279" i="2"/>
  <c r="I279" i="2"/>
  <c r="J279" i="2"/>
  <c r="K279" i="2"/>
  <c r="L279" i="2"/>
  <c r="M279" i="2"/>
  <c r="N279" i="2"/>
  <c r="O279" i="2"/>
  <c r="H280" i="2"/>
  <c r="H282" i="2" s="1"/>
  <c r="I280" i="2"/>
  <c r="I282" i="2" s="1"/>
  <c r="J280" i="2"/>
  <c r="J282" i="2" s="1"/>
  <c r="K280" i="2"/>
  <c r="K282" i="2" s="1"/>
  <c r="H297" i="2"/>
  <c r="H366" i="2" s="1"/>
  <c r="H368" i="2" s="1"/>
  <c r="I297" i="2"/>
  <c r="J297" i="2"/>
  <c r="K297" i="2"/>
  <c r="L297" i="2"/>
  <c r="M297" i="2"/>
  <c r="M366" i="2" s="1"/>
  <c r="M368" i="2" s="1"/>
  <c r="N297" i="2"/>
  <c r="N366" i="2" s="1"/>
  <c r="N368" i="2" s="1"/>
  <c r="O297" i="2"/>
  <c r="H298" i="2"/>
  <c r="I298" i="2"/>
  <c r="J298" i="2"/>
  <c r="K298" i="2"/>
  <c r="K366" i="2" s="1"/>
  <c r="K368" i="2" s="1"/>
  <c r="L298" i="2"/>
  <c r="M298" i="2"/>
  <c r="N298" i="2"/>
  <c r="O298" i="2"/>
  <c r="H299" i="2"/>
  <c r="I299" i="2"/>
  <c r="J299" i="2"/>
  <c r="K299" i="2"/>
  <c r="L299" i="2"/>
  <c r="M299" i="2"/>
  <c r="N299" i="2"/>
  <c r="O299" i="2"/>
  <c r="H300" i="2"/>
  <c r="I300" i="2"/>
  <c r="J300" i="2"/>
  <c r="K300" i="2"/>
  <c r="L300" i="2"/>
  <c r="M300" i="2"/>
  <c r="N300" i="2"/>
  <c r="O300" i="2"/>
  <c r="H301" i="2"/>
  <c r="I301" i="2"/>
  <c r="J301" i="2"/>
  <c r="K301" i="2"/>
  <c r="L301" i="2"/>
  <c r="M301" i="2"/>
  <c r="N301" i="2"/>
  <c r="O301" i="2"/>
  <c r="H302" i="2"/>
  <c r="I302" i="2"/>
  <c r="J302" i="2"/>
  <c r="K302" i="2"/>
  <c r="L302" i="2"/>
  <c r="M302" i="2"/>
  <c r="N302" i="2"/>
  <c r="O302" i="2"/>
  <c r="H303" i="2"/>
  <c r="I303" i="2"/>
  <c r="J303" i="2"/>
  <c r="K303" i="2"/>
  <c r="L303" i="2"/>
  <c r="M303" i="2"/>
  <c r="N303" i="2"/>
  <c r="O303" i="2"/>
  <c r="H304" i="2"/>
  <c r="I304" i="2"/>
  <c r="J304" i="2"/>
  <c r="K304" i="2"/>
  <c r="L304" i="2"/>
  <c r="M304" i="2"/>
  <c r="N304" i="2"/>
  <c r="O304" i="2"/>
  <c r="H305" i="2"/>
  <c r="I305" i="2"/>
  <c r="J305" i="2"/>
  <c r="K305" i="2"/>
  <c r="L305" i="2"/>
  <c r="M305" i="2"/>
  <c r="N305" i="2"/>
  <c r="O305" i="2"/>
  <c r="H306" i="2"/>
  <c r="I306" i="2"/>
  <c r="J306" i="2"/>
  <c r="K306" i="2"/>
  <c r="L306" i="2"/>
  <c r="M306" i="2"/>
  <c r="N306" i="2"/>
  <c r="O306" i="2"/>
  <c r="H307" i="2"/>
  <c r="I307" i="2"/>
  <c r="J307" i="2"/>
  <c r="K307" i="2"/>
  <c r="L307" i="2"/>
  <c r="M307" i="2"/>
  <c r="N307" i="2"/>
  <c r="O307" i="2"/>
  <c r="H308" i="2"/>
  <c r="I308" i="2"/>
  <c r="J308" i="2"/>
  <c r="K308" i="2"/>
  <c r="L308" i="2"/>
  <c r="M308" i="2"/>
  <c r="N308" i="2"/>
  <c r="O308" i="2"/>
  <c r="H309" i="2"/>
  <c r="I309" i="2"/>
  <c r="J309" i="2"/>
  <c r="K309" i="2"/>
  <c r="L309" i="2"/>
  <c r="M309" i="2"/>
  <c r="N309" i="2"/>
  <c r="O309" i="2"/>
  <c r="H310" i="2"/>
  <c r="I310" i="2"/>
  <c r="J310" i="2"/>
  <c r="K310" i="2"/>
  <c r="L310" i="2"/>
  <c r="M310" i="2"/>
  <c r="N310" i="2"/>
  <c r="O310" i="2"/>
  <c r="H311" i="2"/>
  <c r="I311" i="2"/>
  <c r="J311" i="2"/>
  <c r="K311" i="2"/>
  <c r="L311" i="2"/>
  <c r="M311" i="2"/>
  <c r="N311" i="2"/>
  <c r="O311" i="2"/>
  <c r="H312" i="2"/>
  <c r="I312" i="2"/>
  <c r="J312" i="2"/>
  <c r="K312" i="2"/>
  <c r="L312" i="2"/>
  <c r="M312" i="2"/>
  <c r="N312" i="2"/>
  <c r="O312" i="2"/>
  <c r="H313" i="2"/>
  <c r="I313" i="2"/>
  <c r="J313" i="2"/>
  <c r="K313" i="2"/>
  <c r="L313" i="2"/>
  <c r="M313" i="2"/>
  <c r="N313" i="2"/>
  <c r="O313" i="2"/>
  <c r="H314" i="2"/>
  <c r="I314" i="2"/>
  <c r="J314" i="2"/>
  <c r="K314" i="2"/>
  <c r="L314" i="2"/>
  <c r="M314" i="2"/>
  <c r="N314" i="2"/>
  <c r="O314" i="2"/>
  <c r="H315" i="2"/>
  <c r="I315" i="2"/>
  <c r="J315" i="2"/>
  <c r="K315" i="2"/>
  <c r="L315" i="2"/>
  <c r="M315" i="2"/>
  <c r="N315" i="2"/>
  <c r="O315" i="2"/>
  <c r="H316" i="2"/>
  <c r="I316" i="2"/>
  <c r="J316" i="2"/>
  <c r="K316" i="2"/>
  <c r="L316" i="2"/>
  <c r="M316" i="2"/>
  <c r="N316" i="2"/>
  <c r="O316" i="2"/>
  <c r="H317" i="2"/>
  <c r="I317" i="2"/>
  <c r="J317" i="2"/>
  <c r="K317" i="2"/>
  <c r="L317" i="2"/>
  <c r="M317" i="2"/>
  <c r="N317" i="2"/>
  <c r="O317" i="2"/>
  <c r="H318" i="2"/>
  <c r="I318" i="2"/>
  <c r="J318" i="2"/>
  <c r="K318" i="2"/>
  <c r="L318" i="2"/>
  <c r="M318" i="2"/>
  <c r="N318" i="2"/>
  <c r="H319" i="2"/>
  <c r="I319" i="2"/>
  <c r="J319" i="2"/>
  <c r="K319" i="2"/>
  <c r="L319" i="2"/>
  <c r="M319" i="2"/>
  <c r="N319" i="2"/>
  <c r="O319" i="2"/>
  <c r="H320" i="2"/>
  <c r="I320" i="2"/>
  <c r="J320" i="2"/>
  <c r="K320" i="2"/>
  <c r="L320" i="2"/>
  <c r="M320" i="2"/>
  <c r="N320" i="2"/>
  <c r="O320" i="2"/>
  <c r="H321" i="2"/>
  <c r="I321" i="2"/>
  <c r="J321" i="2"/>
  <c r="K321" i="2"/>
  <c r="L321" i="2"/>
  <c r="M321" i="2"/>
  <c r="N321" i="2"/>
  <c r="O321" i="2"/>
  <c r="H322" i="2"/>
  <c r="I322" i="2"/>
  <c r="J322" i="2"/>
  <c r="K322" i="2"/>
  <c r="L322" i="2"/>
  <c r="M322" i="2"/>
  <c r="N322" i="2"/>
  <c r="O322" i="2"/>
  <c r="H323" i="2"/>
  <c r="I323" i="2"/>
  <c r="J323" i="2"/>
  <c r="K323" i="2"/>
  <c r="L323" i="2"/>
  <c r="M323" i="2"/>
  <c r="N323" i="2"/>
  <c r="O323" i="2"/>
  <c r="H324" i="2"/>
  <c r="I324" i="2"/>
  <c r="J324" i="2"/>
  <c r="K324" i="2"/>
  <c r="L324" i="2"/>
  <c r="M324" i="2"/>
  <c r="N324" i="2"/>
  <c r="O324" i="2"/>
  <c r="H325" i="2"/>
  <c r="I325" i="2"/>
  <c r="J325" i="2"/>
  <c r="K325" i="2"/>
  <c r="L325" i="2"/>
  <c r="M325" i="2"/>
  <c r="N325" i="2"/>
  <c r="O325" i="2"/>
  <c r="H326" i="2"/>
  <c r="I326" i="2"/>
  <c r="J326" i="2"/>
  <c r="K326" i="2"/>
  <c r="L326" i="2"/>
  <c r="M326" i="2"/>
  <c r="N326" i="2"/>
  <c r="O326" i="2"/>
  <c r="H327" i="2"/>
  <c r="I327" i="2"/>
  <c r="J327" i="2"/>
  <c r="K327" i="2"/>
  <c r="L327" i="2"/>
  <c r="M327" i="2"/>
  <c r="N327" i="2"/>
  <c r="O327" i="2"/>
  <c r="H328" i="2"/>
  <c r="I328" i="2"/>
  <c r="J328" i="2"/>
  <c r="K328" i="2"/>
  <c r="L328" i="2"/>
  <c r="M328" i="2"/>
  <c r="N328" i="2"/>
  <c r="O328" i="2"/>
  <c r="H329" i="2"/>
  <c r="I329" i="2"/>
  <c r="J329" i="2"/>
  <c r="K329" i="2"/>
  <c r="L329" i="2"/>
  <c r="M329" i="2"/>
  <c r="N329" i="2"/>
  <c r="O329" i="2"/>
  <c r="H331" i="2"/>
  <c r="I331" i="2"/>
  <c r="J331" i="2"/>
  <c r="K331" i="2"/>
  <c r="L331" i="2"/>
  <c r="M331" i="2"/>
  <c r="N331" i="2"/>
  <c r="O331" i="2"/>
  <c r="H332" i="2"/>
  <c r="I332" i="2"/>
  <c r="J332" i="2"/>
  <c r="K332" i="2"/>
  <c r="L332" i="2"/>
  <c r="M332" i="2"/>
  <c r="N332" i="2"/>
  <c r="O332" i="2"/>
  <c r="H333" i="2"/>
  <c r="I333" i="2"/>
  <c r="J333" i="2"/>
  <c r="K333" i="2"/>
  <c r="L333" i="2"/>
  <c r="M333" i="2"/>
  <c r="N333" i="2"/>
  <c r="O333" i="2"/>
  <c r="H334" i="2"/>
  <c r="I334" i="2"/>
  <c r="J334" i="2"/>
  <c r="K334" i="2"/>
  <c r="L334" i="2"/>
  <c r="M334" i="2"/>
  <c r="N334" i="2"/>
  <c r="O334" i="2"/>
  <c r="H335" i="2"/>
  <c r="I335" i="2"/>
  <c r="J335" i="2"/>
  <c r="K335" i="2"/>
  <c r="L335" i="2"/>
  <c r="M335" i="2"/>
  <c r="N335" i="2"/>
  <c r="O335" i="2"/>
  <c r="H336" i="2"/>
  <c r="I336" i="2"/>
  <c r="J336" i="2"/>
  <c r="K336" i="2"/>
  <c r="L336" i="2"/>
  <c r="M336" i="2"/>
  <c r="N336" i="2"/>
  <c r="O336" i="2"/>
  <c r="H337" i="2"/>
  <c r="I337" i="2"/>
  <c r="J337" i="2"/>
  <c r="K337" i="2"/>
  <c r="L337" i="2"/>
  <c r="M337" i="2"/>
  <c r="N337" i="2"/>
  <c r="O337" i="2"/>
  <c r="H338" i="2"/>
  <c r="I338" i="2"/>
  <c r="J338" i="2"/>
  <c r="K338" i="2"/>
  <c r="L338" i="2"/>
  <c r="M338" i="2"/>
  <c r="N338" i="2"/>
  <c r="O338" i="2"/>
  <c r="H339" i="2"/>
  <c r="I339" i="2"/>
  <c r="J339" i="2"/>
  <c r="K339" i="2"/>
  <c r="L339" i="2"/>
  <c r="M339" i="2"/>
  <c r="N339" i="2"/>
  <c r="O339" i="2"/>
  <c r="H340" i="2"/>
  <c r="I340" i="2"/>
  <c r="J340" i="2"/>
  <c r="K340" i="2"/>
  <c r="L340" i="2"/>
  <c r="M340" i="2"/>
  <c r="N340" i="2"/>
  <c r="O340" i="2"/>
  <c r="H341" i="2"/>
  <c r="I341" i="2"/>
  <c r="J341" i="2"/>
  <c r="K341" i="2"/>
  <c r="L341" i="2"/>
  <c r="M341" i="2"/>
  <c r="N341" i="2"/>
  <c r="O341" i="2"/>
  <c r="H342" i="2"/>
  <c r="I342" i="2"/>
  <c r="J342" i="2"/>
  <c r="K342" i="2"/>
  <c r="L342" i="2"/>
  <c r="M342" i="2"/>
  <c r="N342" i="2"/>
  <c r="O342" i="2"/>
  <c r="H343" i="2"/>
  <c r="I343" i="2"/>
  <c r="J343" i="2"/>
  <c r="K343" i="2"/>
  <c r="L343" i="2"/>
  <c r="M343" i="2"/>
  <c r="N343" i="2"/>
  <c r="O343" i="2"/>
  <c r="H344" i="2"/>
  <c r="I344" i="2"/>
  <c r="J344" i="2"/>
  <c r="K344" i="2"/>
  <c r="L344" i="2"/>
  <c r="M344" i="2"/>
  <c r="N344" i="2"/>
  <c r="O344" i="2"/>
  <c r="H345" i="2"/>
  <c r="I345" i="2"/>
  <c r="J345" i="2"/>
  <c r="K345" i="2"/>
  <c r="L345" i="2"/>
  <c r="M345" i="2"/>
  <c r="N345" i="2"/>
  <c r="O345" i="2"/>
  <c r="H346" i="2"/>
  <c r="I346" i="2"/>
  <c r="J346" i="2"/>
  <c r="K346" i="2"/>
  <c r="L346" i="2"/>
  <c r="M346" i="2"/>
  <c r="N346" i="2"/>
  <c r="O346" i="2"/>
  <c r="H347" i="2"/>
  <c r="I347" i="2"/>
  <c r="J347" i="2"/>
  <c r="K347" i="2"/>
  <c r="L347" i="2"/>
  <c r="M347" i="2"/>
  <c r="N347" i="2"/>
  <c r="O347" i="2"/>
  <c r="H348" i="2"/>
  <c r="I348" i="2"/>
  <c r="J348" i="2"/>
  <c r="K348" i="2"/>
  <c r="L348" i="2"/>
  <c r="M348" i="2"/>
  <c r="N348" i="2"/>
  <c r="O348" i="2"/>
  <c r="H349" i="2"/>
  <c r="I349" i="2"/>
  <c r="J349" i="2"/>
  <c r="K349" i="2"/>
  <c r="L349" i="2"/>
  <c r="M349" i="2"/>
  <c r="N349" i="2"/>
  <c r="O349" i="2"/>
  <c r="H350" i="2"/>
  <c r="I350" i="2"/>
  <c r="J350" i="2"/>
  <c r="K350" i="2"/>
  <c r="L350" i="2"/>
  <c r="M350" i="2"/>
  <c r="N350" i="2"/>
  <c r="O350" i="2"/>
  <c r="H351" i="2"/>
  <c r="I351" i="2"/>
  <c r="J351" i="2"/>
  <c r="K351" i="2"/>
  <c r="L351" i="2"/>
  <c r="M351" i="2"/>
  <c r="N351" i="2"/>
  <c r="O351" i="2"/>
  <c r="H352" i="2"/>
  <c r="I352" i="2"/>
  <c r="J352" i="2"/>
  <c r="K352" i="2"/>
  <c r="L352" i="2"/>
  <c r="M352" i="2"/>
  <c r="N352" i="2"/>
  <c r="O352" i="2"/>
  <c r="H353" i="2"/>
  <c r="I353" i="2"/>
  <c r="J353" i="2"/>
  <c r="K353" i="2"/>
  <c r="L353" i="2"/>
  <c r="M353" i="2"/>
  <c r="N353" i="2"/>
  <c r="O353" i="2"/>
  <c r="H354" i="2"/>
  <c r="I354" i="2"/>
  <c r="J354" i="2"/>
  <c r="K354" i="2"/>
  <c r="L354" i="2"/>
  <c r="M354" i="2"/>
  <c r="N354" i="2"/>
  <c r="O354" i="2"/>
  <c r="H355" i="2"/>
  <c r="I355" i="2"/>
  <c r="J355" i="2"/>
  <c r="K355" i="2"/>
  <c r="L355" i="2"/>
  <c r="M355" i="2"/>
  <c r="N355" i="2"/>
  <c r="O355" i="2"/>
  <c r="H356" i="2"/>
  <c r="I356" i="2"/>
  <c r="J356" i="2"/>
  <c r="K356" i="2"/>
  <c r="L356" i="2"/>
  <c r="M356" i="2"/>
  <c r="N356" i="2"/>
  <c r="O356" i="2"/>
  <c r="H357" i="2"/>
  <c r="I357" i="2"/>
  <c r="J357" i="2"/>
  <c r="K357" i="2"/>
  <c r="L357" i="2"/>
  <c r="M357" i="2"/>
  <c r="N357" i="2"/>
  <c r="O357" i="2"/>
  <c r="H358" i="2"/>
  <c r="I358" i="2"/>
  <c r="J358" i="2"/>
  <c r="K358" i="2"/>
  <c r="L358" i="2"/>
  <c r="M358" i="2"/>
  <c r="N358" i="2"/>
  <c r="O358" i="2"/>
  <c r="H359" i="2"/>
  <c r="I359" i="2"/>
  <c r="J359" i="2"/>
  <c r="K359" i="2"/>
  <c r="L359" i="2"/>
  <c r="M359" i="2"/>
  <c r="N359" i="2"/>
  <c r="O359" i="2"/>
  <c r="H360" i="2"/>
  <c r="I360" i="2"/>
  <c r="J360" i="2"/>
  <c r="K360" i="2"/>
  <c r="L360" i="2"/>
  <c r="M360" i="2"/>
  <c r="N360" i="2"/>
  <c r="O360" i="2"/>
  <c r="H361" i="2"/>
  <c r="I361" i="2"/>
  <c r="J361" i="2"/>
  <c r="K361" i="2"/>
  <c r="L361" i="2"/>
  <c r="M361" i="2"/>
  <c r="N361" i="2"/>
  <c r="O361" i="2"/>
  <c r="H362" i="2"/>
  <c r="I362" i="2"/>
  <c r="J362" i="2"/>
  <c r="K362" i="2"/>
  <c r="L362" i="2"/>
  <c r="M362" i="2"/>
  <c r="N362" i="2"/>
  <c r="O362" i="2"/>
  <c r="H363" i="2"/>
  <c r="I363" i="2"/>
  <c r="J363" i="2"/>
  <c r="K363" i="2"/>
  <c r="L363" i="2"/>
  <c r="M363" i="2"/>
  <c r="N363" i="2"/>
  <c r="O363" i="2"/>
  <c r="H364" i="2"/>
  <c r="I364" i="2"/>
  <c r="J364" i="2"/>
  <c r="K364" i="2"/>
  <c r="L364" i="2"/>
  <c r="M364" i="2"/>
  <c r="N364" i="2"/>
  <c r="O364" i="2"/>
  <c r="H12" i="30"/>
  <c r="J12" i="30"/>
  <c r="K12" i="30"/>
  <c r="L12" i="30"/>
  <c r="H13" i="30"/>
  <c r="J13" i="30"/>
  <c r="K13" i="30"/>
  <c r="L13" i="30"/>
  <c r="H14" i="30"/>
  <c r="J14" i="30"/>
  <c r="K14" i="30"/>
  <c r="L14" i="30"/>
  <c r="H15" i="30"/>
  <c r="J15" i="30"/>
  <c r="K15" i="30"/>
  <c r="L15" i="30"/>
  <c r="J16" i="30"/>
  <c r="J18" i="30" s="1"/>
  <c r="K16" i="30"/>
  <c r="H17" i="30"/>
  <c r="J17" i="30"/>
  <c r="K17" i="30"/>
  <c r="L17" i="30"/>
  <c r="H21" i="30"/>
  <c r="J21" i="30"/>
  <c r="K21" i="30"/>
  <c r="L21" i="30"/>
  <c r="H22" i="30"/>
  <c r="J22" i="30"/>
  <c r="K22" i="30"/>
  <c r="L22" i="30"/>
  <c r="H24" i="30"/>
  <c r="J24" i="30"/>
  <c r="K24" i="30"/>
  <c r="L24" i="30"/>
  <c r="H26" i="30"/>
  <c r="J26" i="30"/>
  <c r="K26" i="30"/>
  <c r="L26" i="30"/>
  <c r="H27" i="30"/>
  <c r="J27" i="30"/>
  <c r="K27" i="30"/>
  <c r="L27" i="30"/>
  <c r="H29" i="30"/>
  <c r="J29" i="30"/>
  <c r="K29" i="30"/>
  <c r="L29" i="30"/>
  <c r="H30" i="30"/>
  <c r="J30" i="30"/>
  <c r="K30" i="30"/>
  <c r="L30" i="30"/>
  <c r="H31" i="30"/>
  <c r="J31" i="30"/>
  <c r="K31" i="30"/>
  <c r="L31" i="30"/>
  <c r="H32" i="30"/>
  <c r="J32" i="30"/>
  <c r="K32" i="30"/>
  <c r="L32" i="30"/>
  <c r="H35" i="30"/>
  <c r="J35" i="30"/>
  <c r="K35" i="30"/>
  <c r="L35" i="30"/>
  <c r="H36" i="30"/>
  <c r="J36" i="30"/>
  <c r="K36" i="30"/>
  <c r="L36" i="30"/>
  <c r="H41" i="30"/>
  <c r="J41" i="30"/>
  <c r="K41" i="30"/>
  <c r="L41" i="30"/>
  <c r="H42" i="30"/>
  <c r="J42" i="30"/>
  <c r="K42" i="30"/>
  <c r="L42" i="30"/>
  <c r="H44" i="30"/>
  <c r="J44" i="30"/>
  <c r="K44" i="30"/>
  <c r="L44" i="30"/>
  <c r="H45" i="30"/>
  <c r="J45" i="30"/>
  <c r="K45" i="30"/>
  <c r="L45" i="30"/>
  <c r="H47" i="30"/>
  <c r="J47" i="30"/>
  <c r="K47" i="30"/>
  <c r="L47" i="30"/>
  <c r="H48" i="30"/>
  <c r="J48" i="30"/>
  <c r="K48" i="30"/>
  <c r="L48" i="30"/>
  <c r="H52" i="30"/>
  <c r="J52" i="30"/>
  <c r="K52" i="30"/>
  <c r="L52" i="30"/>
  <c r="H53" i="30"/>
  <c r="J53" i="30"/>
  <c r="K53" i="30"/>
  <c r="L53" i="30"/>
  <c r="H56" i="30"/>
  <c r="J56" i="30"/>
  <c r="K56" i="30"/>
  <c r="L56" i="30"/>
  <c r="H57" i="30"/>
  <c r="J57" i="30"/>
  <c r="K57" i="30"/>
  <c r="M57" i="30" s="1"/>
  <c r="L57" i="30"/>
  <c r="H58" i="30"/>
  <c r="J58" i="30"/>
  <c r="K58" i="30"/>
  <c r="L58" i="30"/>
  <c r="H59" i="30"/>
  <c r="J59" i="30"/>
  <c r="K59" i="30"/>
  <c r="L59" i="30"/>
  <c r="H63" i="30"/>
  <c r="J63" i="30"/>
  <c r="K63" i="30"/>
  <c r="L63" i="30"/>
  <c r="H64" i="30"/>
  <c r="J64" i="30"/>
  <c r="K64" i="30"/>
  <c r="L64" i="30"/>
  <c r="H65" i="30"/>
  <c r="J65" i="30"/>
  <c r="K65" i="30"/>
  <c r="M65" i="30" s="1"/>
  <c r="L65" i="30"/>
  <c r="H66" i="30"/>
  <c r="J66" i="30"/>
  <c r="K66" i="30"/>
  <c r="M66" i="30" s="1"/>
  <c r="L66" i="30"/>
  <c r="H70" i="30"/>
  <c r="J70" i="30"/>
  <c r="K70" i="30"/>
  <c r="L70" i="30"/>
  <c r="H71" i="30"/>
  <c r="J71" i="30"/>
  <c r="K71" i="30"/>
  <c r="L71" i="30"/>
  <c r="H73" i="30"/>
  <c r="J73" i="30"/>
  <c r="K73" i="30"/>
  <c r="L73" i="30"/>
  <c r="H74" i="30"/>
  <c r="J74" i="30"/>
  <c r="K74" i="30"/>
  <c r="L74" i="30"/>
  <c r="H77" i="30"/>
  <c r="J77" i="30"/>
  <c r="K77" i="30"/>
  <c r="L77" i="30"/>
  <c r="H78" i="30"/>
  <c r="J78" i="30"/>
  <c r="K78" i="30"/>
  <c r="L78" i="30"/>
  <c r="H79" i="30"/>
  <c r="J79" i="30"/>
  <c r="K79" i="30"/>
  <c r="L79" i="30"/>
  <c r="H80" i="30"/>
  <c r="J80" i="30"/>
  <c r="K80" i="30"/>
  <c r="L80" i="30"/>
  <c r="J81" i="30"/>
  <c r="K81" i="30"/>
  <c r="H82" i="30"/>
  <c r="J82" i="30"/>
  <c r="K82" i="30"/>
  <c r="L82" i="30"/>
  <c r="H83" i="30"/>
  <c r="J83" i="30"/>
  <c r="K83" i="30"/>
  <c r="L83" i="30"/>
  <c r="H84" i="30"/>
  <c r="J84" i="30"/>
  <c r="K84" i="30"/>
  <c r="L84" i="30"/>
  <c r="H85" i="30"/>
  <c r="J85" i="30"/>
  <c r="K85" i="30"/>
  <c r="L85" i="30"/>
  <c r="H88" i="30"/>
  <c r="J88" i="30"/>
  <c r="K88" i="30"/>
  <c r="L88" i="30"/>
  <c r="G29" i="59" s="1"/>
  <c r="H89" i="30"/>
  <c r="J89" i="30"/>
  <c r="K89" i="30"/>
  <c r="L89" i="30"/>
  <c r="H90" i="30"/>
  <c r="J90" i="30"/>
  <c r="K90" i="30"/>
  <c r="L90" i="30"/>
  <c r="D18" i="59"/>
  <c r="D33" i="59" s="1"/>
  <c r="G9" i="188"/>
  <c r="G12" i="188"/>
  <c r="C13" i="188"/>
  <c r="C23" i="188" s="1"/>
  <c r="C35" i="188" s="1"/>
  <c r="G15" i="188"/>
  <c r="C16" i="188"/>
  <c r="C19" i="188"/>
  <c r="G19" i="188"/>
  <c r="G23" i="188"/>
  <c r="C22" i="188"/>
  <c r="G22" i="188"/>
  <c r="G26" i="188"/>
  <c r="G30" i="188" s="1"/>
  <c r="C27" i="188"/>
  <c r="C31" i="188" s="1"/>
  <c r="G29" i="188"/>
  <c r="C30" i="188"/>
  <c r="G33" i="188"/>
  <c r="C34" i="188"/>
  <c r="G36" i="188"/>
  <c r="G40" i="188"/>
  <c r="C41" i="188"/>
  <c r="G43" i="188"/>
  <c r="C44" i="188"/>
  <c r="G46" i="188"/>
  <c r="G47" i="188" s="1"/>
  <c r="C48" i="188"/>
  <c r="C52" i="188" s="1"/>
  <c r="G50" i="188"/>
  <c r="C51" i="188"/>
  <c r="G53" i="188"/>
  <c r="G57" i="188" s="1"/>
  <c r="C55" i="188"/>
  <c r="G56" i="188"/>
  <c r="C58" i="188"/>
  <c r="G60" i="188"/>
  <c r="C72" i="188"/>
  <c r="C76" i="188"/>
  <c r="C80" i="188"/>
  <c r="C79" i="188"/>
  <c r="C83" i="188"/>
  <c r="C86" i="188"/>
  <c r="C87" i="188" s="1"/>
  <c r="C90" i="188"/>
  <c r="C94" i="188" s="1"/>
  <c r="C93" i="188"/>
  <c r="C97" i="188"/>
  <c r="C100" i="188"/>
  <c r="C104" i="188"/>
  <c r="C107" i="188"/>
  <c r="C111" i="188"/>
  <c r="C137" i="188"/>
  <c r="C147" i="188" s="1"/>
  <c r="C140" i="188"/>
  <c r="C143" i="188"/>
  <c r="C146" i="188"/>
  <c r="C148" i="188"/>
  <c r="H13" i="29"/>
  <c r="J13" i="29"/>
  <c r="K13" i="29"/>
  <c r="L13" i="29"/>
  <c r="M13" i="29" s="1"/>
  <c r="H14" i="29"/>
  <c r="J14" i="29"/>
  <c r="K14" i="29"/>
  <c r="L14" i="29"/>
  <c r="H15" i="29"/>
  <c r="J15" i="29"/>
  <c r="K15" i="29"/>
  <c r="L15" i="29"/>
  <c r="H16" i="29"/>
  <c r="J16" i="29"/>
  <c r="K16" i="29"/>
  <c r="L16" i="29"/>
  <c r="M16" i="29" s="1"/>
  <c r="J17" i="29"/>
  <c r="K17" i="29"/>
  <c r="H18" i="29"/>
  <c r="J18" i="29"/>
  <c r="K18" i="29"/>
  <c r="L18" i="29"/>
  <c r="H22" i="29"/>
  <c r="J22" i="29"/>
  <c r="K22" i="29"/>
  <c r="L22" i="29"/>
  <c r="H23" i="29"/>
  <c r="J23" i="29"/>
  <c r="K23" i="29"/>
  <c r="L23" i="29"/>
  <c r="H25" i="29"/>
  <c r="J25" i="29"/>
  <c r="K25" i="29"/>
  <c r="L25" i="29"/>
  <c r="H27" i="29"/>
  <c r="J27" i="29"/>
  <c r="K27" i="29"/>
  <c r="L27" i="29"/>
  <c r="H29" i="29"/>
  <c r="J29" i="29"/>
  <c r="K29" i="29"/>
  <c r="L29" i="29"/>
  <c r="H30" i="29"/>
  <c r="J30" i="29"/>
  <c r="K30" i="29"/>
  <c r="L30" i="29"/>
  <c r="H31" i="29"/>
  <c r="J31" i="29"/>
  <c r="K31" i="29"/>
  <c r="L31" i="29"/>
  <c r="H32" i="29"/>
  <c r="J32" i="29"/>
  <c r="K32" i="29"/>
  <c r="L32" i="29"/>
  <c r="H35" i="29"/>
  <c r="J35" i="29"/>
  <c r="K35" i="29"/>
  <c r="L35" i="29"/>
  <c r="H36" i="29"/>
  <c r="J36" i="29"/>
  <c r="K36" i="29"/>
  <c r="K37" i="29" s="1"/>
  <c r="E16" i="58" s="1"/>
  <c r="G16" i="58" s="1"/>
  <c r="L36" i="29"/>
  <c r="H41" i="29"/>
  <c r="J41" i="29"/>
  <c r="K41" i="29"/>
  <c r="L41" i="29"/>
  <c r="H42" i="29"/>
  <c r="J42" i="29"/>
  <c r="K42" i="29"/>
  <c r="L42" i="29"/>
  <c r="H43" i="29"/>
  <c r="J43" i="29"/>
  <c r="K43" i="29"/>
  <c r="L43" i="29"/>
  <c r="H45" i="29"/>
  <c r="J45" i="29"/>
  <c r="K45" i="29"/>
  <c r="L45" i="29"/>
  <c r="H46" i="29"/>
  <c r="J46" i="29"/>
  <c r="K46" i="29"/>
  <c r="L46" i="29"/>
  <c r="H47" i="29"/>
  <c r="J47" i="29"/>
  <c r="K47" i="29"/>
  <c r="L47" i="29"/>
  <c r="H49" i="29"/>
  <c r="J49" i="29"/>
  <c r="K49" i="29"/>
  <c r="L49" i="29"/>
  <c r="H50" i="29"/>
  <c r="J50" i="29"/>
  <c r="K50" i="29"/>
  <c r="L50" i="29"/>
  <c r="H51" i="29"/>
  <c r="J51" i="29"/>
  <c r="K51" i="29"/>
  <c r="L51" i="29"/>
  <c r="H52" i="29"/>
  <c r="J52" i="29"/>
  <c r="K52" i="29"/>
  <c r="L52" i="29"/>
  <c r="H55" i="29"/>
  <c r="J55" i="29"/>
  <c r="K55" i="29"/>
  <c r="L55" i="29"/>
  <c r="H56" i="29"/>
  <c r="J56" i="29"/>
  <c r="K56" i="29"/>
  <c r="L56" i="29"/>
  <c r="H59" i="29"/>
  <c r="J59" i="29"/>
  <c r="K59" i="29"/>
  <c r="L59" i="29"/>
  <c r="H60" i="29"/>
  <c r="J60" i="29"/>
  <c r="K60" i="29"/>
  <c r="L60" i="29"/>
  <c r="H61" i="29"/>
  <c r="J61" i="29"/>
  <c r="K61" i="29"/>
  <c r="L61" i="29"/>
  <c r="H62" i="29"/>
  <c r="J62" i="29"/>
  <c r="K62" i="29"/>
  <c r="L62" i="29"/>
  <c r="H66" i="29"/>
  <c r="J66" i="29"/>
  <c r="K66" i="29"/>
  <c r="L66" i="29"/>
  <c r="H67" i="29"/>
  <c r="J67" i="29"/>
  <c r="K67" i="29"/>
  <c r="L67" i="29"/>
  <c r="H68" i="29"/>
  <c r="J68" i="29"/>
  <c r="K68" i="29"/>
  <c r="L68" i="29"/>
  <c r="H69" i="29"/>
  <c r="J69" i="29"/>
  <c r="K69" i="29"/>
  <c r="L69" i="29"/>
  <c r="H71" i="29"/>
  <c r="J71" i="29"/>
  <c r="K71" i="29"/>
  <c r="L71" i="29"/>
  <c r="H72" i="29"/>
  <c r="J72" i="29"/>
  <c r="K72" i="29"/>
  <c r="L72" i="29"/>
  <c r="H73" i="29"/>
  <c r="J73" i="29"/>
  <c r="K73" i="29"/>
  <c r="L73" i="29"/>
  <c r="H74" i="29"/>
  <c r="J74" i="29"/>
  <c r="K74" i="29"/>
  <c r="L74" i="29"/>
  <c r="H78" i="29"/>
  <c r="J78" i="29"/>
  <c r="K78" i="29"/>
  <c r="L78" i="29"/>
  <c r="H79" i="29"/>
  <c r="J79" i="29"/>
  <c r="K79" i="29"/>
  <c r="L79" i="29"/>
  <c r="H80" i="29"/>
  <c r="J80" i="29"/>
  <c r="K80" i="29"/>
  <c r="L80" i="29"/>
  <c r="H81" i="29"/>
  <c r="J81" i="29"/>
  <c r="K81" i="29"/>
  <c r="L81" i="29"/>
  <c r="H82" i="29"/>
  <c r="J82" i="29"/>
  <c r="K82" i="29"/>
  <c r="L82" i="29"/>
  <c r="H84" i="29"/>
  <c r="J84" i="29"/>
  <c r="K84" i="29"/>
  <c r="L84" i="29"/>
  <c r="H85" i="29"/>
  <c r="J85" i="29"/>
  <c r="K85" i="29"/>
  <c r="L85" i="29"/>
  <c r="H88" i="29"/>
  <c r="J88" i="29"/>
  <c r="K88" i="29"/>
  <c r="L88" i="29"/>
  <c r="H89" i="29"/>
  <c r="L101" i="29" s="1"/>
  <c r="J89" i="29"/>
  <c r="K89" i="29"/>
  <c r="L89" i="29"/>
  <c r="H90" i="29"/>
  <c r="J90" i="29"/>
  <c r="K90" i="29"/>
  <c r="L90" i="29"/>
  <c r="H91" i="29"/>
  <c r="J91" i="29"/>
  <c r="K91" i="29"/>
  <c r="L91" i="29"/>
  <c r="H92" i="29"/>
  <c r="J92" i="29"/>
  <c r="K92" i="29"/>
  <c r="L92" i="29"/>
  <c r="H93" i="29"/>
  <c r="J93" i="29"/>
  <c r="K93" i="29"/>
  <c r="L93" i="29"/>
  <c r="H94" i="29"/>
  <c r="J94" i="29"/>
  <c r="K94" i="29"/>
  <c r="L94" i="29"/>
  <c r="H95" i="29"/>
  <c r="J95" i="29"/>
  <c r="K95" i="29"/>
  <c r="L95" i="29"/>
  <c r="H96" i="29"/>
  <c r="J96" i="29"/>
  <c r="K96" i="29"/>
  <c r="L96" i="29"/>
  <c r="J97" i="29"/>
  <c r="K97" i="29"/>
  <c r="H98" i="29"/>
  <c r="J98" i="29"/>
  <c r="K98" i="29"/>
  <c r="L98" i="29"/>
  <c r="J101" i="29"/>
  <c r="K101" i="29"/>
  <c r="H102" i="29"/>
  <c r="J102" i="29"/>
  <c r="K102" i="29"/>
  <c r="L102" i="29"/>
  <c r="H103" i="29"/>
  <c r="J103" i="29"/>
  <c r="K103" i="29"/>
  <c r="L103" i="29"/>
  <c r="K132" i="29"/>
  <c r="D18" i="58"/>
  <c r="G29" i="58"/>
  <c r="D33" i="58"/>
  <c r="D29" i="53"/>
  <c r="D30" i="53" s="1"/>
  <c r="D31" i="53" s="1"/>
  <c r="D33" i="53" s="1"/>
  <c r="J17" i="47"/>
  <c r="D35" i="47"/>
  <c r="H46" i="47"/>
  <c r="C720" i="202"/>
  <c r="G358" i="202"/>
  <c r="K26" i="164"/>
  <c r="K28" i="164" s="1"/>
  <c r="G26" i="164"/>
  <c r="G28" i="164"/>
  <c r="H26" i="164"/>
  <c r="H28" i="164" s="1"/>
  <c r="L16" i="120"/>
  <c r="F13" i="119" s="1"/>
  <c r="G438" i="202"/>
  <c r="C311" i="202"/>
  <c r="J26" i="164"/>
  <c r="J28" i="164"/>
  <c r="L35" i="133"/>
  <c r="F16" i="132" s="1"/>
  <c r="C104" i="194"/>
  <c r="G17" i="165"/>
  <c r="C41" i="198"/>
  <c r="G639" i="202"/>
  <c r="C693" i="202"/>
  <c r="J53" i="164"/>
  <c r="J55" i="164"/>
  <c r="C606" i="202"/>
  <c r="K53" i="164"/>
  <c r="K55" i="164" s="1"/>
  <c r="G53" i="164"/>
  <c r="G55" i="164" s="1"/>
  <c r="C270" i="202"/>
  <c r="C232" i="202"/>
  <c r="M24" i="79"/>
  <c r="I53" i="164"/>
  <c r="I55" i="164" s="1"/>
  <c r="G543" i="202"/>
  <c r="G170" i="202"/>
  <c r="M25" i="79"/>
  <c r="I26" i="164"/>
  <c r="I28" i="164"/>
  <c r="M19" i="178"/>
  <c r="M20" i="178" s="1"/>
  <c r="D32" i="214"/>
  <c r="C123" i="190"/>
  <c r="G58" i="193"/>
  <c r="G33" i="191"/>
  <c r="M77" i="74"/>
  <c r="C47" i="200"/>
  <c r="C33" i="200"/>
  <c r="D17" i="214"/>
  <c r="D33" i="214" s="1"/>
  <c r="D18" i="127"/>
  <c r="C27" i="197"/>
  <c r="C19" i="197"/>
  <c r="D18" i="135"/>
  <c r="D34" i="135" s="1"/>
  <c r="D18" i="66"/>
  <c r="C470" i="202"/>
  <c r="C22" i="165"/>
  <c r="C562" i="202"/>
  <c r="G212" i="202"/>
  <c r="C737" i="202"/>
  <c r="C406" i="202"/>
  <c r="C399" i="202"/>
  <c r="C340" i="202"/>
  <c r="G566" i="202"/>
  <c r="M94" i="185"/>
  <c r="D18" i="61"/>
  <c r="D18" i="125"/>
  <c r="L102" i="124"/>
  <c r="H122" i="124"/>
  <c r="L121" i="124"/>
  <c r="L132" i="29"/>
  <c r="L119" i="31"/>
  <c r="H132" i="29"/>
  <c r="J89" i="185"/>
  <c r="M37" i="185"/>
  <c r="L109" i="185"/>
  <c r="M29" i="143"/>
  <c r="L34" i="143"/>
  <c r="F16" i="144" s="1"/>
  <c r="L80" i="37"/>
  <c r="L115" i="136"/>
  <c r="L130" i="136" s="1"/>
  <c r="L137" i="136"/>
  <c r="M137" i="136" s="1"/>
  <c r="H139" i="136"/>
  <c r="M28" i="120"/>
  <c r="M24" i="120"/>
  <c r="M27" i="120"/>
  <c r="M12" i="120"/>
  <c r="L34" i="120"/>
  <c r="F14" i="119" s="1"/>
  <c r="K53" i="133"/>
  <c r="E23" i="132" s="1"/>
  <c r="J67" i="133"/>
  <c r="J53" i="133"/>
  <c r="K35" i="133"/>
  <c r="E16" i="132" s="1"/>
  <c r="J18" i="133"/>
  <c r="D14" i="132" s="1"/>
  <c r="M57" i="133"/>
  <c r="J49" i="133"/>
  <c r="M75" i="133"/>
  <c r="H154" i="213"/>
  <c r="H146" i="213"/>
  <c r="E29" i="65"/>
  <c r="H142" i="34"/>
  <c r="L134" i="34"/>
  <c r="L125" i="34"/>
  <c r="H120" i="34"/>
  <c r="H97" i="33"/>
  <c r="K57" i="33"/>
  <c r="E23" i="61" s="1"/>
  <c r="K116" i="185"/>
  <c r="J85" i="185"/>
  <c r="M91" i="185"/>
  <c r="J49" i="185"/>
  <c r="M39" i="185"/>
  <c r="J57" i="185"/>
  <c r="K29" i="185"/>
  <c r="M113" i="185"/>
  <c r="M78" i="185"/>
  <c r="M50" i="185"/>
  <c r="L27" i="79"/>
  <c r="F15" i="167" s="1"/>
  <c r="M54" i="146"/>
  <c r="M76" i="37"/>
  <c r="L49" i="37"/>
  <c r="F22" i="66" s="1"/>
  <c r="L144" i="136"/>
  <c r="H134" i="136"/>
  <c r="L142" i="136"/>
  <c r="H133" i="136"/>
  <c r="L69" i="74"/>
  <c r="F24" i="75" s="1"/>
  <c r="H131" i="35"/>
  <c r="H114" i="35"/>
  <c r="H119" i="34"/>
  <c r="L117" i="34"/>
  <c r="L116" i="33"/>
  <c r="H14" i="185"/>
  <c r="L148" i="136"/>
  <c r="H135" i="136"/>
  <c r="H138" i="136"/>
  <c r="H124" i="136"/>
  <c r="L67" i="143"/>
  <c r="F25" i="144" s="1"/>
  <c r="K68" i="177"/>
  <c r="K17" i="79"/>
  <c r="E14" i="167" s="1"/>
  <c r="M22" i="79"/>
  <c r="M13" i="178"/>
  <c r="L92" i="185"/>
  <c r="H112" i="213"/>
  <c r="H140" i="34"/>
  <c r="L115" i="33"/>
  <c r="L112" i="33"/>
  <c r="L113" i="33"/>
  <c r="H118" i="124"/>
  <c r="H117" i="124"/>
  <c r="L152" i="124"/>
  <c r="L161" i="124" s="1"/>
  <c r="L97" i="124"/>
  <c r="L120" i="124"/>
  <c r="L147" i="34"/>
  <c r="M147" i="34" s="1"/>
  <c r="L134" i="29"/>
  <c r="L111" i="29"/>
  <c r="H111" i="29"/>
  <c r="H115" i="29"/>
  <c r="L115" i="29"/>
  <c r="H112" i="29"/>
  <c r="L112" i="29"/>
  <c r="H129" i="29"/>
  <c r="L116" i="29"/>
  <c r="H127" i="29"/>
  <c r="L80" i="141"/>
  <c r="H127" i="213"/>
  <c r="H135" i="213"/>
  <c r="H148" i="213"/>
  <c r="H156" i="213"/>
  <c r="H147" i="213"/>
  <c r="L14" i="177"/>
  <c r="M14" i="177" s="1"/>
  <c r="H14" i="177"/>
  <c r="L18" i="177"/>
  <c r="M18" i="177" s="1"/>
  <c r="H18" i="177"/>
  <c r="H83" i="141"/>
  <c r="L67" i="30"/>
  <c r="F25" i="59" s="1"/>
  <c r="H237" i="2"/>
  <c r="H239" i="2" s="1"/>
  <c r="H369" i="2" s="1"/>
  <c r="C64" i="193"/>
  <c r="L28" i="2"/>
  <c r="L30" i="2" s="1"/>
  <c r="C41" i="189"/>
  <c r="C42" i="189" s="1"/>
  <c r="G100" i="191"/>
  <c r="K36" i="33"/>
  <c r="E16" i="61" s="1"/>
  <c r="O366" i="2"/>
  <c r="O368" i="2" s="1"/>
  <c r="L366" i="2"/>
  <c r="L368" i="2" s="1"/>
  <c r="L35" i="74"/>
  <c r="F15" i="75" s="1"/>
  <c r="M29" i="74"/>
  <c r="L99" i="35"/>
  <c r="F29" i="65"/>
  <c r="K31" i="37"/>
  <c r="E15" i="66" s="1"/>
  <c r="L122" i="33"/>
  <c r="H102" i="124"/>
  <c r="L30" i="79"/>
  <c r="F16" i="167" s="1"/>
  <c r="G16" i="167" s="1"/>
  <c r="G24" i="189"/>
  <c r="L73" i="133"/>
  <c r="F26" i="132" s="1"/>
  <c r="J75" i="30"/>
  <c r="L58" i="2"/>
  <c r="L60" i="2" s="1"/>
  <c r="K28" i="2"/>
  <c r="K30" i="2"/>
  <c r="G484" i="202"/>
  <c r="G416" i="202"/>
  <c r="G37" i="188"/>
  <c r="M280" i="2"/>
  <c r="M282" i="2" s="1"/>
  <c r="C105" i="190"/>
  <c r="C87" i="193"/>
  <c r="G48" i="193"/>
  <c r="C97" i="193"/>
  <c r="G34" i="193"/>
  <c r="M26" i="120"/>
  <c r="L30" i="120"/>
  <c r="F15" i="119" s="1"/>
  <c r="C48" i="198"/>
  <c r="J52" i="120"/>
  <c r="D20" i="119" s="1"/>
  <c r="D23" i="119" s="1"/>
  <c r="F26" i="75"/>
  <c r="M25" i="74"/>
  <c r="M38" i="120"/>
  <c r="K30" i="120"/>
  <c r="E15" i="119"/>
  <c r="C676" i="202"/>
  <c r="C31" i="198"/>
  <c r="C361" i="202"/>
  <c r="C441" i="202"/>
  <c r="C154" i="202"/>
  <c r="H53" i="164"/>
  <c r="H55" i="164"/>
  <c r="C211" i="202"/>
  <c r="J17" i="79"/>
  <c r="D14" i="167"/>
  <c r="H89" i="177"/>
  <c r="L97" i="34"/>
  <c r="L79" i="141"/>
  <c r="H97" i="34"/>
  <c r="L84" i="177"/>
  <c r="H84" i="177"/>
  <c r="L89" i="177"/>
  <c r="L369" i="2" l="1"/>
  <c r="E33" i="166"/>
  <c r="G15" i="180"/>
  <c r="L89" i="185"/>
  <c r="K127" i="33"/>
  <c r="N58" i="2"/>
  <c r="N60" i="2" s="1"/>
  <c r="L39" i="34"/>
  <c r="F15" i="64" s="1"/>
  <c r="K59" i="133"/>
  <c r="E24" i="132" s="1"/>
  <c r="D34" i="58"/>
  <c r="C59" i="188"/>
  <c r="C45" i="188"/>
  <c r="M58" i="2"/>
  <c r="M60" i="2" s="1"/>
  <c r="C87" i="191"/>
  <c r="L78" i="34"/>
  <c r="G18" i="193"/>
  <c r="G19" i="193" s="1"/>
  <c r="G50" i="194"/>
  <c r="J59" i="133"/>
  <c r="M34" i="133"/>
  <c r="M35" i="133" s="1"/>
  <c r="M15" i="133"/>
  <c r="M12" i="133"/>
  <c r="M13" i="120"/>
  <c r="K16" i="120"/>
  <c r="E13" i="119" s="1"/>
  <c r="E24" i="127"/>
  <c r="K62" i="141"/>
  <c r="M11" i="141"/>
  <c r="K61" i="146"/>
  <c r="E26" i="147" s="1"/>
  <c r="M13" i="146"/>
  <c r="M12" i="146"/>
  <c r="C31" i="201"/>
  <c r="C18" i="201"/>
  <c r="C593" i="202"/>
  <c r="C194" i="202"/>
  <c r="M26" i="79"/>
  <c r="M21" i="79"/>
  <c r="L17" i="79"/>
  <c r="M14" i="79"/>
  <c r="M12" i="79"/>
  <c r="M12" i="178"/>
  <c r="K17" i="178"/>
  <c r="E14" i="180" s="1"/>
  <c r="M111" i="185"/>
  <c r="M107" i="185"/>
  <c r="M97" i="185"/>
  <c r="M90" i="185"/>
  <c r="M92" i="185" s="1"/>
  <c r="K89" i="185"/>
  <c r="M74" i="185"/>
  <c r="M72" i="185"/>
  <c r="M32" i="185"/>
  <c r="J158" i="35"/>
  <c r="G33" i="189"/>
  <c r="C101" i="188"/>
  <c r="C42" i="47"/>
  <c r="H26" i="47" s="1"/>
  <c r="D41" i="47"/>
  <c r="C73" i="188"/>
  <c r="J366" i="2"/>
  <c r="J368" i="2" s="1"/>
  <c r="M237" i="2"/>
  <c r="M239" i="2" s="1"/>
  <c r="C91" i="189"/>
  <c r="K78" i="34"/>
  <c r="C43" i="193"/>
  <c r="C79" i="194"/>
  <c r="K34" i="120"/>
  <c r="E14" i="119" s="1"/>
  <c r="M22" i="120"/>
  <c r="M30" i="120" s="1"/>
  <c r="J16" i="120"/>
  <c r="C24" i="198"/>
  <c r="M79" i="37"/>
  <c r="J62" i="141"/>
  <c r="D24" i="127" s="1"/>
  <c r="K38" i="141"/>
  <c r="E15" i="127" s="1"/>
  <c r="M31" i="141"/>
  <c r="M16" i="141"/>
  <c r="G559" i="202"/>
  <c r="G289" i="202"/>
  <c r="C147" i="202"/>
  <c r="G148" i="202" s="1"/>
  <c r="D18" i="167"/>
  <c r="J17" i="178"/>
  <c r="D14" i="180" s="1"/>
  <c r="D17" i="180" s="1"/>
  <c r="J109" i="185"/>
  <c r="E12" i="186"/>
  <c r="K15" i="185"/>
  <c r="K113" i="30"/>
  <c r="J151" i="213"/>
  <c r="I366" i="2"/>
  <c r="I368" i="2" s="1"/>
  <c r="O280" i="2"/>
  <c r="O282" i="2" s="1"/>
  <c r="K237" i="2"/>
  <c r="K239" i="2" s="1"/>
  <c r="D34" i="60"/>
  <c r="C74" i="190"/>
  <c r="C33" i="190"/>
  <c r="J78" i="34"/>
  <c r="M41" i="35"/>
  <c r="M29" i="35"/>
  <c r="M28" i="35"/>
  <c r="M25" i="35"/>
  <c r="C86" i="194"/>
  <c r="M66" i="133"/>
  <c r="M64" i="133"/>
  <c r="M52" i="133"/>
  <c r="L53" i="133"/>
  <c r="F23" i="132" s="1"/>
  <c r="M48" i="133"/>
  <c r="M47" i="133"/>
  <c r="M29" i="133"/>
  <c r="K82" i="74"/>
  <c r="M50" i="74"/>
  <c r="M45" i="74"/>
  <c r="M51" i="120"/>
  <c r="M50" i="120"/>
  <c r="M49" i="120"/>
  <c r="M12" i="37"/>
  <c r="K78" i="143"/>
  <c r="E27" i="144" s="1"/>
  <c r="M46" i="143"/>
  <c r="M36" i="143"/>
  <c r="M12" i="143"/>
  <c r="M59" i="146"/>
  <c r="M31" i="146"/>
  <c r="M30" i="146"/>
  <c r="M28" i="146"/>
  <c r="M67" i="177"/>
  <c r="M16" i="177"/>
  <c r="M15" i="177"/>
  <c r="C370" i="202"/>
  <c r="G229" i="202"/>
  <c r="G147" i="202"/>
  <c r="E16" i="166"/>
  <c r="M18" i="178"/>
  <c r="M15" i="178"/>
  <c r="M56" i="185"/>
  <c r="L57" i="185"/>
  <c r="F13" i="186" s="1"/>
  <c r="G13" i="186" s="1"/>
  <c r="L53" i="185"/>
  <c r="M46" i="185"/>
  <c r="M43" i="185"/>
  <c r="M22" i="185"/>
  <c r="M19" i="185"/>
  <c r="K151" i="213"/>
  <c r="E29" i="214" s="1"/>
  <c r="M77" i="133"/>
  <c r="L74" i="136"/>
  <c r="K74" i="136"/>
  <c r="E25" i="135" s="1"/>
  <c r="J74" i="136"/>
  <c r="K100" i="136"/>
  <c r="E27" i="135" s="1"/>
  <c r="L62" i="136"/>
  <c r="F24" i="135" s="1"/>
  <c r="M14" i="74"/>
  <c r="M13" i="74"/>
  <c r="M58" i="74"/>
  <c r="M61" i="74"/>
  <c r="F29" i="214"/>
  <c r="M134" i="213"/>
  <c r="G38" i="249"/>
  <c r="H39" i="249" s="1"/>
  <c r="G116" i="213" s="1"/>
  <c r="L116" i="213" s="1"/>
  <c r="M85" i="213"/>
  <c r="M75" i="213"/>
  <c r="M28" i="213"/>
  <c r="M93" i="213"/>
  <c r="M92" i="213"/>
  <c r="M65" i="35"/>
  <c r="M23" i="35"/>
  <c r="J126" i="35"/>
  <c r="M90" i="35"/>
  <c r="M64" i="35"/>
  <c r="L75" i="35"/>
  <c r="F24" i="65" s="1"/>
  <c r="M85" i="35"/>
  <c r="J75" i="35"/>
  <c r="K75" i="35"/>
  <c r="E24" i="65" s="1"/>
  <c r="L158" i="34"/>
  <c r="K91" i="34"/>
  <c r="E25" i="64" s="1"/>
  <c r="J91" i="34"/>
  <c r="L91" i="34"/>
  <c r="F25" i="64" s="1"/>
  <c r="K158" i="34"/>
  <c r="E30" i="64" s="1"/>
  <c r="M85" i="34"/>
  <c r="M84" i="34"/>
  <c r="M68" i="34"/>
  <c r="J158" i="34"/>
  <c r="M34" i="34"/>
  <c r="M32" i="34"/>
  <c r="L131" i="34"/>
  <c r="F29" i="64" s="1"/>
  <c r="J131" i="34"/>
  <c r="M53" i="34"/>
  <c r="M28" i="34"/>
  <c r="K131" i="34"/>
  <c r="E29" i="64" s="1"/>
  <c r="M86" i="34"/>
  <c r="M120" i="34"/>
  <c r="M96" i="33"/>
  <c r="M130" i="33"/>
  <c r="L152" i="33"/>
  <c r="F31" i="61" s="1"/>
  <c r="J152" i="33"/>
  <c r="M132" i="33"/>
  <c r="K152" i="33"/>
  <c r="E31" i="61" s="1"/>
  <c r="J127" i="33"/>
  <c r="L127" i="33"/>
  <c r="F30" i="61" s="1"/>
  <c r="M115" i="33"/>
  <c r="J52" i="33"/>
  <c r="M122" i="33"/>
  <c r="L52" i="33"/>
  <c r="F22" i="61" s="1"/>
  <c r="M30" i="33"/>
  <c r="K52" i="33"/>
  <c r="E22" i="61" s="1"/>
  <c r="K133" i="124"/>
  <c r="L78" i="124"/>
  <c r="F25" i="125" s="1"/>
  <c r="K78" i="124"/>
  <c r="E25" i="125" s="1"/>
  <c r="J78" i="124"/>
  <c r="J133" i="124"/>
  <c r="L133" i="124"/>
  <c r="F30" i="125" s="1"/>
  <c r="M16" i="124"/>
  <c r="E30" i="125"/>
  <c r="M118" i="124"/>
  <c r="K162" i="31"/>
  <c r="E31" i="60" s="1"/>
  <c r="L149" i="29"/>
  <c r="J149" i="29"/>
  <c r="K149" i="29"/>
  <c r="M90" i="31"/>
  <c r="K93" i="31"/>
  <c r="E26" i="60" s="1"/>
  <c r="M47" i="31"/>
  <c r="J137" i="31"/>
  <c r="K137" i="31"/>
  <c r="E30" i="60" s="1"/>
  <c r="M79" i="30"/>
  <c r="M70" i="30"/>
  <c r="K124" i="29"/>
  <c r="E30" i="58" s="1"/>
  <c r="K75" i="29"/>
  <c r="E25" i="58" s="1"/>
  <c r="M88" i="29"/>
  <c r="M85" i="29"/>
  <c r="M84" i="29"/>
  <c r="M79" i="29"/>
  <c r="M78" i="29"/>
  <c r="M74" i="29"/>
  <c r="M73" i="29"/>
  <c r="M72" i="29"/>
  <c r="M71" i="29"/>
  <c r="M69" i="29"/>
  <c r="M68" i="29"/>
  <c r="M67" i="29"/>
  <c r="M66" i="29"/>
  <c r="K57" i="29"/>
  <c r="E23" i="58" s="1"/>
  <c r="J124" i="29"/>
  <c r="M79" i="133"/>
  <c r="K81" i="133"/>
  <c r="E27" i="132" s="1"/>
  <c r="M94" i="35"/>
  <c r="M91" i="35"/>
  <c r="K56" i="35"/>
  <c r="E22" i="65" s="1"/>
  <c r="M90" i="33"/>
  <c r="M15" i="29"/>
  <c r="M16" i="178"/>
  <c r="L17" i="178"/>
  <c r="F14" i="180" s="1"/>
  <c r="M105" i="35"/>
  <c r="H106" i="34"/>
  <c r="J60" i="34"/>
  <c r="D22" i="64" s="1"/>
  <c r="M134" i="34"/>
  <c r="M158" i="34" s="1"/>
  <c r="M77" i="34"/>
  <c r="M73" i="34"/>
  <c r="M71" i="34"/>
  <c r="M70" i="34"/>
  <c r="M69" i="34"/>
  <c r="M18" i="124"/>
  <c r="M32" i="146"/>
  <c r="M16" i="146"/>
  <c r="J55" i="143"/>
  <c r="L54" i="141"/>
  <c r="F22" i="127" s="1"/>
  <c r="L84" i="37"/>
  <c r="J84" i="37"/>
  <c r="M51" i="37"/>
  <c r="K84" i="37"/>
  <c r="K52" i="120"/>
  <c r="E20" i="119" s="1"/>
  <c r="E23" i="119" s="1"/>
  <c r="L52" i="120"/>
  <c r="F20" i="119" s="1"/>
  <c r="F23" i="119" s="1"/>
  <c r="M59" i="74"/>
  <c r="M28" i="74"/>
  <c r="M84" i="133"/>
  <c r="J81" i="133"/>
  <c r="M80" i="133"/>
  <c r="K106" i="35"/>
  <c r="E27" i="65" s="1"/>
  <c r="M59" i="34"/>
  <c r="M33" i="34"/>
  <c r="M31" i="34"/>
  <c r="M29" i="34"/>
  <c r="M26" i="34"/>
  <c r="M25" i="34"/>
  <c r="M24" i="34"/>
  <c r="K39" i="34"/>
  <c r="E15" i="64" s="1"/>
  <c r="G15" i="64" s="1"/>
  <c r="M76" i="34"/>
  <c r="L60" i="34"/>
  <c r="F22" i="64" s="1"/>
  <c r="J55" i="34"/>
  <c r="D21" i="64" s="1"/>
  <c r="K35" i="34"/>
  <c r="E14" i="64" s="1"/>
  <c r="M31" i="31"/>
  <c r="J38" i="31"/>
  <c r="L54" i="31"/>
  <c r="F22" i="60" s="1"/>
  <c r="K54" i="31"/>
  <c r="E22" i="60" s="1"/>
  <c r="M50" i="31"/>
  <c r="M48" i="31"/>
  <c r="M46" i="31"/>
  <c r="M42" i="31"/>
  <c r="J111" i="31"/>
  <c r="K19" i="31"/>
  <c r="E14" i="60" s="1"/>
  <c r="M13" i="31"/>
  <c r="M127" i="29"/>
  <c r="L106" i="31"/>
  <c r="F27" i="60" s="1"/>
  <c r="M93" i="29"/>
  <c r="M96" i="29"/>
  <c r="M94" i="29"/>
  <c r="M92" i="29"/>
  <c r="M57" i="177"/>
  <c r="L68" i="177"/>
  <c r="K124" i="177"/>
  <c r="E20" i="139" s="1"/>
  <c r="M58" i="177"/>
  <c r="M25" i="177"/>
  <c r="L39" i="177"/>
  <c r="F15" i="139" s="1"/>
  <c r="J68" i="177"/>
  <c r="M27" i="177"/>
  <c r="M72" i="177"/>
  <c r="M70" i="177"/>
  <c r="M23" i="177"/>
  <c r="M94" i="177"/>
  <c r="M38" i="177"/>
  <c r="M35" i="177"/>
  <c r="M33" i="177"/>
  <c r="M123" i="177"/>
  <c r="M105" i="177"/>
  <c r="M104" i="177"/>
  <c r="M88" i="177"/>
  <c r="M87" i="177"/>
  <c r="M63" i="177"/>
  <c r="M64" i="177" s="1"/>
  <c r="M59" i="177"/>
  <c r="M24" i="177"/>
  <c r="M89" i="177"/>
  <c r="M95" i="177"/>
  <c r="M92" i="177"/>
  <c r="J96" i="177"/>
  <c r="M34" i="177"/>
  <c r="M62" i="177"/>
  <c r="K96" i="177"/>
  <c r="K85" i="177"/>
  <c r="L64" i="177"/>
  <c r="M101" i="177"/>
  <c r="J19" i="177"/>
  <c r="K19" i="177"/>
  <c r="E14" i="139" s="1"/>
  <c r="M122" i="177"/>
  <c r="M121" i="177"/>
  <c r="M107" i="177"/>
  <c r="J116" i="185"/>
  <c r="J117" i="185" s="1"/>
  <c r="J118" i="185" s="1"/>
  <c r="D17" i="186" s="1"/>
  <c r="K109" i="185"/>
  <c r="K101" i="185"/>
  <c r="K70" i="185"/>
  <c r="G28" i="185"/>
  <c r="M88" i="185"/>
  <c r="M102" i="185"/>
  <c r="M103" i="185" s="1"/>
  <c r="M105" i="185"/>
  <c r="L116" i="185"/>
  <c r="M82" i="185"/>
  <c r="M77" i="185"/>
  <c r="L85" i="185"/>
  <c r="M99" i="185"/>
  <c r="M96" i="185"/>
  <c r="J101" i="185"/>
  <c r="M68" i="185"/>
  <c r="M66" i="185"/>
  <c r="M65" i="185"/>
  <c r="M62" i="185"/>
  <c r="J45" i="185"/>
  <c r="J70" i="185"/>
  <c r="M55" i="185"/>
  <c r="M57" i="185" s="1"/>
  <c r="M54" i="185"/>
  <c r="M52" i="185"/>
  <c r="M51" i="185"/>
  <c r="M41" i="185"/>
  <c r="M40" i="185"/>
  <c r="M38" i="185"/>
  <c r="M33" i="185"/>
  <c r="M31" i="185"/>
  <c r="M25" i="185"/>
  <c r="M24" i="185"/>
  <c r="M23" i="185"/>
  <c r="M20" i="185"/>
  <c r="K47" i="146"/>
  <c r="E23" i="147" s="1"/>
  <c r="M60" i="146"/>
  <c r="J58" i="146"/>
  <c r="M35" i="146"/>
  <c r="J61" i="146"/>
  <c r="M27" i="143"/>
  <c r="M24" i="143"/>
  <c r="K34" i="143"/>
  <c r="E16" i="144" s="1"/>
  <c r="G16" i="144" s="1"/>
  <c r="K18" i="143"/>
  <c r="E14" i="144" s="1"/>
  <c r="M65" i="143"/>
  <c r="M64" i="143"/>
  <c r="J38" i="143"/>
  <c r="D15" i="144" s="1"/>
  <c r="M26" i="143"/>
  <c r="M22" i="143"/>
  <c r="M77" i="143"/>
  <c r="M76" i="143"/>
  <c r="M78" i="143" s="1"/>
  <c r="M44" i="143"/>
  <c r="M42" i="143"/>
  <c r="L66" i="37"/>
  <c r="F25" i="66" s="1"/>
  <c r="M65" i="37"/>
  <c r="M82" i="37"/>
  <c r="J66" i="37"/>
  <c r="M57" i="37"/>
  <c r="K59" i="37"/>
  <c r="E24" i="66" s="1"/>
  <c r="M34" i="37"/>
  <c r="K35" i="37"/>
  <c r="E16" i="66" s="1"/>
  <c r="L57" i="136"/>
  <c r="F23" i="135" s="1"/>
  <c r="M50" i="136"/>
  <c r="M49" i="136"/>
  <c r="M48" i="136"/>
  <c r="M46" i="136"/>
  <c r="M45" i="136"/>
  <c r="M44" i="136"/>
  <c r="M43" i="136"/>
  <c r="M39" i="136"/>
  <c r="M33" i="136"/>
  <c r="M30" i="136"/>
  <c r="M29" i="136"/>
  <c r="M28" i="136"/>
  <c r="K35" i="136"/>
  <c r="E16" i="135" s="1"/>
  <c r="G16" i="135" s="1"/>
  <c r="M13" i="136"/>
  <c r="M12" i="136"/>
  <c r="M11" i="136"/>
  <c r="M27" i="136"/>
  <c r="M23" i="136"/>
  <c r="M85" i="136"/>
  <c r="M72" i="136"/>
  <c r="F25" i="135"/>
  <c r="M61" i="136"/>
  <c r="M60" i="136"/>
  <c r="M55" i="136"/>
  <c r="M14" i="136"/>
  <c r="M139" i="136"/>
  <c r="M68" i="136"/>
  <c r="M67" i="136"/>
  <c r="J149" i="136"/>
  <c r="H103" i="136"/>
  <c r="L103" i="136"/>
  <c r="M86" i="136"/>
  <c r="M84" i="136"/>
  <c r="M83" i="136"/>
  <c r="M82" i="136"/>
  <c r="M80" i="136"/>
  <c r="M79" i="136"/>
  <c r="M73" i="136"/>
  <c r="J62" i="136"/>
  <c r="M90" i="136"/>
  <c r="L59" i="133"/>
  <c r="F24" i="132" s="1"/>
  <c r="G24" i="132" s="1"/>
  <c r="M66" i="74"/>
  <c r="M65" i="74"/>
  <c r="M44" i="74"/>
  <c r="M41" i="74"/>
  <c r="M39" i="74"/>
  <c r="K35" i="74"/>
  <c r="E15" i="75" s="1"/>
  <c r="G15" i="75" s="1"/>
  <c r="M27" i="74"/>
  <c r="L31" i="74"/>
  <c r="F14" i="75" s="1"/>
  <c r="M16" i="74"/>
  <c r="J51" i="74"/>
  <c r="D21" i="75" s="1"/>
  <c r="J69" i="74"/>
  <c r="D24" i="75" s="1"/>
  <c r="K31" i="74"/>
  <c r="E14" i="75" s="1"/>
  <c r="G14" i="75" s="1"/>
  <c r="M11" i="74"/>
  <c r="M69" i="74"/>
  <c r="G24" i="75" s="1"/>
  <c r="M49" i="74"/>
  <c r="M47" i="74"/>
  <c r="M46" i="74"/>
  <c r="J31" i="74"/>
  <c r="D14" i="75" s="1"/>
  <c r="M74" i="74"/>
  <c r="M23" i="74"/>
  <c r="M12" i="74"/>
  <c r="K17" i="74"/>
  <c r="E13" i="75" s="1"/>
  <c r="M72" i="74"/>
  <c r="K69" i="74"/>
  <c r="E24" i="75" s="1"/>
  <c r="L56" i="74"/>
  <c r="F22" i="75" s="1"/>
  <c r="M34" i="74"/>
  <c r="M33" i="74"/>
  <c r="L67" i="133"/>
  <c r="F25" i="132" s="1"/>
  <c r="G23" i="132"/>
  <c r="M40" i="133"/>
  <c r="M39" i="133"/>
  <c r="M49" i="133" s="1"/>
  <c r="M76" i="133"/>
  <c r="M81" i="133" s="1"/>
  <c r="G16" i="132"/>
  <c r="M51" i="133"/>
  <c r="M53" i="133" s="1"/>
  <c r="M65" i="133"/>
  <c r="M41" i="133"/>
  <c r="M62" i="133"/>
  <c r="M13" i="133"/>
  <c r="L49" i="133"/>
  <c r="F22" i="132" s="1"/>
  <c r="L81" i="133"/>
  <c r="F27" i="132" s="1"/>
  <c r="K67" i="133"/>
  <c r="E25" i="132" s="1"/>
  <c r="M58" i="133"/>
  <c r="M56" i="133"/>
  <c r="M43" i="133"/>
  <c r="J73" i="133"/>
  <c r="M63" i="133"/>
  <c r="M14" i="133"/>
  <c r="M66" i="213"/>
  <c r="M70" i="213" s="1"/>
  <c r="M48" i="213"/>
  <c r="M16" i="213"/>
  <c r="M13" i="213"/>
  <c r="M50" i="213"/>
  <c r="M49" i="213"/>
  <c r="L86" i="33"/>
  <c r="F26" i="61" s="1"/>
  <c r="M66" i="33"/>
  <c r="M59" i="33"/>
  <c r="J57" i="33"/>
  <c r="D23" i="61" s="1"/>
  <c r="M46" i="33"/>
  <c r="M45" i="33"/>
  <c r="M44" i="33"/>
  <c r="M40" i="33"/>
  <c r="M35" i="33"/>
  <c r="M34" i="33"/>
  <c r="K62" i="33"/>
  <c r="E24" i="61" s="1"/>
  <c r="M14" i="33"/>
  <c r="M84" i="33"/>
  <c r="M81" i="33"/>
  <c r="M50" i="33"/>
  <c r="M48" i="33"/>
  <c r="M18" i="33"/>
  <c r="M112" i="33"/>
  <c r="M113" i="33"/>
  <c r="M85" i="33"/>
  <c r="M80" i="33"/>
  <c r="M68" i="33"/>
  <c r="M49" i="33"/>
  <c r="M116" i="33"/>
  <c r="M16" i="33"/>
  <c r="G79" i="177"/>
  <c r="L24" i="213"/>
  <c r="F14" i="214" s="1"/>
  <c r="M11" i="213"/>
  <c r="M47" i="213"/>
  <c r="M42" i="213"/>
  <c r="J64" i="213"/>
  <c r="J82" i="213"/>
  <c r="M62" i="213"/>
  <c r="J60" i="213"/>
  <c r="K157" i="213"/>
  <c r="E30" i="214" s="1"/>
  <c r="M109" i="213"/>
  <c r="K24" i="213"/>
  <c r="E14" i="214" s="1"/>
  <c r="J20" i="213"/>
  <c r="L124" i="213"/>
  <c r="F27" i="214" s="1"/>
  <c r="M88" i="213"/>
  <c r="K94" i="213"/>
  <c r="E25" i="214" s="1"/>
  <c r="M78" i="213"/>
  <c r="M76" i="213"/>
  <c r="M74" i="213"/>
  <c r="M73" i="213"/>
  <c r="J94" i="213"/>
  <c r="M154" i="213"/>
  <c r="M157" i="213" s="1"/>
  <c r="M107" i="213"/>
  <c r="K70" i="213"/>
  <c r="E23" i="214" s="1"/>
  <c r="G23" i="214" s="1"/>
  <c r="M111" i="213"/>
  <c r="M89" i="213"/>
  <c r="M59" i="213"/>
  <c r="M53" i="213"/>
  <c r="M22" i="213"/>
  <c r="M23" i="213"/>
  <c r="M58" i="213"/>
  <c r="M56" i="213"/>
  <c r="M40" i="213"/>
  <c r="M38" i="213"/>
  <c r="M34" i="213"/>
  <c r="M32" i="213"/>
  <c r="M31" i="213"/>
  <c r="M27" i="213"/>
  <c r="M19" i="213"/>
  <c r="M18" i="213"/>
  <c r="M96" i="213"/>
  <c r="M97" i="213"/>
  <c r="M52" i="213"/>
  <c r="K114" i="213"/>
  <c r="E26" i="214" s="1"/>
  <c r="M112" i="213"/>
  <c r="M122" i="213"/>
  <c r="L82" i="213"/>
  <c r="F24" i="214" s="1"/>
  <c r="K60" i="213"/>
  <c r="E21" i="214" s="1"/>
  <c r="M113" i="213"/>
  <c r="M106" i="213"/>
  <c r="L94" i="213"/>
  <c r="F25" i="214" s="1"/>
  <c r="M87" i="213"/>
  <c r="M57" i="213"/>
  <c r="M54" i="213"/>
  <c r="M36" i="213"/>
  <c r="M33" i="213"/>
  <c r="M15" i="213"/>
  <c r="K36" i="35"/>
  <c r="E15" i="65" s="1"/>
  <c r="M98" i="35"/>
  <c r="M93" i="35"/>
  <c r="M82" i="35"/>
  <c r="M81" i="35"/>
  <c r="M79" i="35"/>
  <c r="M78" i="35"/>
  <c r="M40" i="35"/>
  <c r="M35" i="35"/>
  <c r="M34" i="35"/>
  <c r="M13" i="35"/>
  <c r="M12" i="35"/>
  <c r="M11" i="35"/>
  <c r="M96" i="35"/>
  <c r="M92" i="35"/>
  <c r="M16" i="35"/>
  <c r="J56" i="35"/>
  <c r="J17" i="35"/>
  <c r="J101" i="35"/>
  <c r="J106" i="35"/>
  <c r="K17" i="35"/>
  <c r="E13" i="65" s="1"/>
  <c r="J52" i="35"/>
  <c r="M99" i="35"/>
  <c r="M66" i="35"/>
  <c r="M59" i="35"/>
  <c r="K61" i="35"/>
  <c r="E23" i="65" s="1"/>
  <c r="M48" i="35"/>
  <c r="M45" i="35"/>
  <c r="M44" i="35"/>
  <c r="M30" i="35"/>
  <c r="M21" i="35"/>
  <c r="M20" i="35"/>
  <c r="M14" i="35"/>
  <c r="L101" i="35"/>
  <c r="F26" i="65" s="1"/>
  <c r="M95" i="35"/>
  <c r="M60" i="35"/>
  <c r="L88" i="35"/>
  <c r="F25" i="65" s="1"/>
  <c r="M51" i="35"/>
  <c r="M50" i="35"/>
  <c r="M80" i="35"/>
  <c r="M31" i="35"/>
  <c r="M67" i="35"/>
  <c r="K66" i="34"/>
  <c r="E23" i="64" s="1"/>
  <c r="M83" i="34"/>
  <c r="M81" i="34"/>
  <c r="J66" i="34"/>
  <c r="M51" i="34"/>
  <c r="M49" i="34"/>
  <c r="M48" i="34"/>
  <c r="M47" i="34"/>
  <c r="M45" i="34"/>
  <c r="M44" i="34"/>
  <c r="M43" i="34"/>
  <c r="M38" i="34"/>
  <c r="M37" i="34"/>
  <c r="K18" i="34"/>
  <c r="E13" i="64" s="1"/>
  <c r="M108" i="34"/>
  <c r="M74" i="34"/>
  <c r="M63" i="34"/>
  <c r="J39" i="34"/>
  <c r="D15" i="64" s="1"/>
  <c r="D17" i="64" s="1"/>
  <c r="J35" i="34"/>
  <c r="M58" i="34"/>
  <c r="K86" i="33"/>
  <c r="E26" i="61" s="1"/>
  <c r="J36" i="33"/>
  <c r="L32" i="33"/>
  <c r="F15" i="61" s="1"/>
  <c r="M88" i="33"/>
  <c r="J74" i="33"/>
  <c r="M31" i="33"/>
  <c r="E30" i="61"/>
  <c r="K19" i="33"/>
  <c r="E14" i="61" s="1"/>
  <c r="M92" i="33"/>
  <c r="L74" i="33"/>
  <c r="F25" i="61" s="1"/>
  <c r="M55" i="33"/>
  <c r="M42" i="33"/>
  <c r="M41" i="33"/>
  <c r="M29" i="33"/>
  <c r="M25" i="33"/>
  <c r="M23" i="33"/>
  <c r="M22" i="33"/>
  <c r="L99" i="33"/>
  <c r="F27" i="61" s="1"/>
  <c r="K99" i="33"/>
  <c r="E27" i="61" s="1"/>
  <c r="G23" i="61"/>
  <c r="K32" i="33"/>
  <c r="E15" i="61" s="1"/>
  <c r="L36" i="33"/>
  <c r="F16" i="61" s="1"/>
  <c r="G16" i="61" s="1"/>
  <c r="M102" i="33"/>
  <c r="K74" i="33"/>
  <c r="E25" i="61" s="1"/>
  <c r="M61" i="33"/>
  <c r="M60" i="33"/>
  <c r="M56" i="33"/>
  <c r="M15" i="33"/>
  <c r="J99" i="33"/>
  <c r="J104" i="33"/>
  <c r="M82" i="33"/>
  <c r="M78" i="33"/>
  <c r="M77" i="33"/>
  <c r="M65" i="33"/>
  <c r="J62" i="33"/>
  <c r="J19" i="33"/>
  <c r="L62" i="33"/>
  <c r="F24" i="61" s="1"/>
  <c r="M107" i="124"/>
  <c r="K109" i="124"/>
  <c r="E28" i="125" s="1"/>
  <c r="J91" i="124"/>
  <c r="L37" i="124"/>
  <c r="F16" i="125" s="1"/>
  <c r="M101" i="124"/>
  <c r="M85" i="124"/>
  <c r="M84" i="124"/>
  <c r="M81" i="124"/>
  <c r="M71" i="124"/>
  <c r="M66" i="124"/>
  <c r="M51" i="124"/>
  <c r="M50" i="124"/>
  <c r="M49" i="124"/>
  <c r="M47" i="124"/>
  <c r="M43" i="124"/>
  <c r="M42" i="124"/>
  <c r="K37" i="124"/>
  <c r="E16" i="125" s="1"/>
  <c r="K57" i="124"/>
  <c r="E23" i="125" s="1"/>
  <c r="M52" i="124"/>
  <c r="M95" i="124"/>
  <c r="J37" i="124"/>
  <c r="M31" i="124"/>
  <c r="M29" i="124"/>
  <c r="M27" i="124"/>
  <c r="M23" i="124"/>
  <c r="M22" i="124"/>
  <c r="M72" i="124"/>
  <c r="L91" i="124"/>
  <c r="F26" i="125" s="1"/>
  <c r="M108" i="124"/>
  <c r="M103" i="124"/>
  <c r="M67" i="124"/>
  <c r="M64" i="124"/>
  <c r="M56" i="124"/>
  <c r="J53" i="124"/>
  <c r="D22" i="125" s="1"/>
  <c r="M13" i="124"/>
  <c r="K19" i="124"/>
  <c r="E14" i="125" s="1"/>
  <c r="L57" i="124"/>
  <c r="F23" i="125" s="1"/>
  <c r="L62" i="124"/>
  <c r="F24" i="125" s="1"/>
  <c r="K104" i="124"/>
  <c r="E27" i="125" s="1"/>
  <c r="J19" i="124"/>
  <c r="F31" i="125"/>
  <c r="M120" i="124"/>
  <c r="M121" i="124"/>
  <c r="M98" i="124"/>
  <c r="J104" i="124"/>
  <c r="D27" i="125" s="1"/>
  <c r="M65" i="124"/>
  <c r="M35" i="124"/>
  <c r="M15" i="124"/>
  <c r="M14" i="124"/>
  <c r="J57" i="124"/>
  <c r="D23" i="125" s="1"/>
  <c r="M102" i="124"/>
  <c r="M93" i="124"/>
  <c r="M89" i="124"/>
  <c r="M88" i="124"/>
  <c r="M74" i="124"/>
  <c r="M73" i="124"/>
  <c r="M70" i="124"/>
  <c r="M61" i="124"/>
  <c r="M60" i="124"/>
  <c r="K62" i="124"/>
  <c r="E24" i="125" s="1"/>
  <c r="K91" i="124"/>
  <c r="E26" i="125" s="1"/>
  <c r="M59" i="124"/>
  <c r="M45" i="124"/>
  <c r="M122" i="124"/>
  <c r="M152" i="124"/>
  <c r="M161" i="124" s="1"/>
  <c r="M100" i="124"/>
  <c r="M76" i="124"/>
  <c r="M75" i="124"/>
  <c r="M69" i="124"/>
  <c r="M55" i="124"/>
  <c r="M25" i="124"/>
  <c r="M46" i="124"/>
  <c r="M36" i="124"/>
  <c r="M30" i="124"/>
  <c r="M96" i="124"/>
  <c r="M94" i="124"/>
  <c r="M90" i="124"/>
  <c r="M87" i="124"/>
  <c r="M83" i="124"/>
  <c r="M82" i="124"/>
  <c r="L58" i="31"/>
  <c r="F23" i="60" s="1"/>
  <c r="M84" i="31"/>
  <c r="M33" i="31"/>
  <c r="M32" i="31"/>
  <c r="M30" i="31"/>
  <c r="M25" i="31"/>
  <c r="M23" i="31"/>
  <c r="M18" i="31"/>
  <c r="J58" i="31"/>
  <c r="J54" i="31"/>
  <c r="K38" i="31"/>
  <c r="E16" i="60" s="1"/>
  <c r="J34" i="31"/>
  <c r="M15" i="31"/>
  <c r="M14" i="31"/>
  <c r="M95" i="31"/>
  <c r="M92" i="31"/>
  <c r="M91" i="31"/>
  <c r="M88" i="31"/>
  <c r="M87" i="31"/>
  <c r="M85" i="31"/>
  <c r="M69" i="31"/>
  <c r="M68" i="31"/>
  <c r="M67" i="31"/>
  <c r="M63" i="31"/>
  <c r="L64" i="31"/>
  <c r="F24" i="60" s="1"/>
  <c r="M57" i="31"/>
  <c r="M56" i="31"/>
  <c r="J19" i="31"/>
  <c r="K58" i="31"/>
  <c r="E23" i="60" s="1"/>
  <c r="M52" i="31"/>
  <c r="M51" i="31"/>
  <c r="M43" i="31"/>
  <c r="M37" i="31"/>
  <c r="M36" i="31"/>
  <c r="M62" i="31"/>
  <c r="L93" i="31"/>
  <c r="F26" i="60" s="1"/>
  <c r="M83" i="31"/>
  <c r="M82" i="31"/>
  <c r="M81" i="31"/>
  <c r="M75" i="31"/>
  <c r="M74" i="31"/>
  <c r="M73" i="31"/>
  <c r="M53" i="31"/>
  <c r="M44" i="31"/>
  <c r="M28" i="31"/>
  <c r="M140" i="31"/>
  <c r="M162" i="31" s="1"/>
  <c r="L38" i="31"/>
  <c r="F16" i="60" s="1"/>
  <c r="J106" i="31"/>
  <c r="C143" i="190"/>
  <c r="M110" i="31"/>
  <c r="M72" i="31"/>
  <c r="K77" i="31"/>
  <c r="E25" i="60" s="1"/>
  <c r="L106" i="30"/>
  <c r="M106" i="30" s="1"/>
  <c r="M15" i="30"/>
  <c r="M13" i="30"/>
  <c r="M12" i="30"/>
  <c r="M104" i="30"/>
  <c r="M84" i="30"/>
  <c r="M80" i="30"/>
  <c r="M53" i="30"/>
  <c r="L54" i="30"/>
  <c r="F23" i="59" s="1"/>
  <c r="M47" i="30"/>
  <c r="M45" i="30"/>
  <c r="M42" i="30"/>
  <c r="M41" i="30"/>
  <c r="M36" i="30"/>
  <c r="L37" i="30"/>
  <c r="F16" i="59" s="1"/>
  <c r="M31" i="30"/>
  <c r="M29" i="30"/>
  <c r="M27" i="30"/>
  <c r="M22" i="30"/>
  <c r="M88" i="30"/>
  <c r="J63" i="29"/>
  <c r="L86" i="29"/>
  <c r="F26" i="58" s="1"/>
  <c r="M61" i="29"/>
  <c r="M55" i="29"/>
  <c r="M49" i="29"/>
  <c r="M47" i="29"/>
  <c r="M46" i="29"/>
  <c r="M35" i="29"/>
  <c r="M31" i="29"/>
  <c r="M30" i="29"/>
  <c r="M27" i="29"/>
  <c r="M18" i="29"/>
  <c r="K19" i="29"/>
  <c r="E14" i="58" s="1"/>
  <c r="M130" i="29"/>
  <c r="C149" i="188"/>
  <c r="H101" i="29"/>
  <c r="M132" i="29"/>
  <c r="J57" i="29"/>
  <c r="J53" i="29"/>
  <c r="M116" i="29"/>
  <c r="L75" i="29"/>
  <c r="F25" i="58" s="1"/>
  <c r="M45" i="29"/>
  <c r="M43" i="29"/>
  <c r="M42" i="29"/>
  <c r="M32" i="29"/>
  <c r="M29" i="29"/>
  <c r="M134" i="29"/>
  <c r="J99" i="29"/>
  <c r="M95" i="29"/>
  <c r="M91" i="29"/>
  <c r="M90" i="29"/>
  <c r="M89" i="29"/>
  <c r="M41" i="29"/>
  <c r="M36" i="29"/>
  <c r="M25" i="29"/>
  <c r="M14" i="29"/>
  <c r="M98" i="29"/>
  <c r="M81" i="29"/>
  <c r="K86" i="29"/>
  <c r="E26" i="58" s="1"/>
  <c r="M60" i="29"/>
  <c r="L63" i="29"/>
  <c r="F24" i="58" s="1"/>
  <c r="J112" i="177"/>
  <c r="J85" i="177"/>
  <c r="M66" i="177"/>
  <c r="M68" i="177" s="1"/>
  <c r="L73" i="177"/>
  <c r="K39" i="177"/>
  <c r="J124" i="177"/>
  <c r="M32" i="177"/>
  <c r="L30" i="177"/>
  <c r="M120" i="177"/>
  <c r="M119" i="177"/>
  <c r="M118" i="177"/>
  <c r="M106" i="177"/>
  <c r="K108" i="177"/>
  <c r="M90" i="177"/>
  <c r="M82" i="177"/>
  <c r="M81" i="177"/>
  <c r="M71" i="177"/>
  <c r="J61" i="177"/>
  <c r="K112" i="177"/>
  <c r="L61" i="177"/>
  <c r="M29" i="177"/>
  <c r="K61" i="177"/>
  <c r="M36" i="177"/>
  <c r="J30" i="177"/>
  <c r="K58" i="146"/>
  <c r="E25" i="147" s="1"/>
  <c r="G15" i="147"/>
  <c r="M21" i="146"/>
  <c r="M22" i="146" s="1"/>
  <c r="K19" i="146"/>
  <c r="E14" i="147" s="1"/>
  <c r="M36" i="146"/>
  <c r="J19" i="146"/>
  <c r="D14" i="147" s="1"/>
  <c r="D17" i="147" s="1"/>
  <c r="K38" i="146"/>
  <c r="E21" i="147" s="1"/>
  <c r="L61" i="146"/>
  <c r="F26" i="147" s="1"/>
  <c r="G26" i="147" s="1"/>
  <c r="M57" i="146"/>
  <c r="M56" i="146"/>
  <c r="M55" i="146"/>
  <c r="L58" i="146"/>
  <c r="F25" i="147" s="1"/>
  <c r="M45" i="146"/>
  <c r="M44" i="146"/>
  <c r="M43" i="146"/>
  <c r="M27" i="146"/>
  <c r="M25" i="146"/>
  <c r="M50" i="146"/>
  <c r="M51" i="146" s="1"/>
  <c r="M40" i="146"/>
  <c r="M41" i="146" s="1"/>
  <c r="L47" i="146"/>
  <c r="F23" i="147" s="1"/>
  <c r="G23" i="147" s="1"/>
  <c r="G24" i="147"/>
  <c r="M46" i="146"/>
  <c r="M47" i="146" s="1"/>
  <c r="M34" i="146"/>
  <c r="J38" i="146"/>
  <c r="M17" i="146"/>
  <c r="M26" i="146"/>
  <c r="M15" i="146"/>
  <c r="M14" i="146"/>
  <c r="G18" i="146"/>
  <c r="E17" i="147"/>
  <c r="G22" i="147"/>
  <c r="L74" i="143"/>
  <c r="F26" i="144" s="1"/>
  <c r="J59" i="143"/>
  <c r="K38" i="143"/>
  <c r="E15" i="144" s="1"/>
  <c r="J67" i="143"/>
  <c r="L55" i="143"/>
  <c r="F22" i="144" s="1"/>
  <c r="J18" i="143"/>
  <c r="D14" i="144" s="1"/>
  <c r="L78" i="143"/>
  <c r="F27" i="144" s="1"/>
  <c r="M72" i="143"/>
  <c r="L59" i="143"/>
  <c r="F23" i="144" s="1"/>
  <c r="L38" i="143"/>
  <c r="F15" i="144" s="1"/>
  <c r="M33" i="143"/>
  <c r="M32" i="143"/>
  <c r="M66" i="143"/>
  <c r="M58" i="143"/>
  <c r="M59" i="143" s="1"/>
  <c r="M48" i="143"/>
  <c r="G16" i="143"/>
  <c r="K55" i="143"/>
  <c r="E22" i="144" s="1"/>
  <c r="K67" i="143"/>
  <c r="E25" i="144" s="1"/>
  <c r="G25" i="144" s="1"/>
  <c r="M70" i="143"/>
  <c r="M73" i="143"/>
  <c r="M54" i="143"/>
  <c r="M43" i="143"/>
  <c r="M37" i="143"/>
  <c r="M38" i="143" s="1"/>
  <c r="M21" i="143"/>
  <c r="M17" i="143"/>
  <c r="M15" i="143"/>
  <c r="M14" i="143"/>
  <c r="M13" i="143"/>
  <c r="M61" i="143"/>
  <c r="M62" i="143" s="1"/>
  <c r="G24" i="144"/>
  <c r="G27" i="144"/>
  <c r="G23" i="127"/>
  <c r="L75" i="141"/>
  <c r="F26" i="127" s="1"/>
  <c r="K75" i="141"/>
  <c r="E26" i="127" s="1"/>
  <c r="L84" i="141"/>
  <c r="F27" i="127" s="1"/>
  <c r="M32" i="141"/>
  <c r="M30" i="141"/>
  <c r="M28" i="141"/>
  <c r="M22" i="141"/>
  <c r="M21" i="141"/>
  <c r="M53" i="141"/>
  <c r="M46" i="141"/>
  <c r="M42" i="141"/>
  <c r="M37" i="141"/>
  <c r="M12" i="141"/>
  <c r="M68" i="141"/>
  <c r="M50" i="141"/>
  <c r="K54" i="141"/>
  <c r="E22" i="127" s="1"/>
  <c r="G22" i="127" s="1"/>
  <c r="K17" i="141"/>
  <c r="E14" i="127" s="1"/>
  <c r="J84" i="141"/>
  <c r="D27" i="127" s="1"/>
  <c r="M24" i="141"/>
  <c r="M14" i="141"/>
  <c r="M13" i="141"/>
  <c r="M67" i="141"/>
  <c r="M59" i="141"/>
  <c r="J17" i="141"/>
  <c r="J34" i="141"/>
  <c r="M52" i="141"/>
  <c r="M51" i="141"/>
  <c r="M48" i="141"/>
  <c r="M45" i="141"/>
  <c r="M43" i="141"/>
  <c r="J38" i="141"/>
  <c r="J54" i="141"/>
  <c r="D22" i="127" s="1"/>
  <c r="L38" i="141"/>
  <c r="F15" i="127" s="1"/>
  <c r="G15" i="127" s="1"/>
  <c r="K34" i="141"/>
  <c r="E16" i="127" s="1"/>
  <c r="G15" i="141"/>
  <c r="M72" i="141"/>
  <c r="M75" i="141" s="1"/>
  <c r="J59" i="37"/>
  <c r="M48" i="37"/>
  <c r="M42" i="37"/>
  <c r="M39" i="37"/>
  <c r="L53" i="37"/>
  <c r="F23" i="66" s="1"/>
  <c r="M33" i="37"/>
  <c r="L31" i="37"/>
  <c r="F15" i="66" s="1"/>
  <c r="G15" i="66" s="1"/>
  <c r="J53" i="37"/>
  <c r="K74" i="37"/>
  <c r="E26" i="66" s="1"/>
  <c r="M81" i="37"/>
  <c r="J74" i="37"/>
  <c r="M73" i="37"/>
  <c r="M55" i="37"/>
  <c r="M30" i="37"/>
  <c r="M29" i="37"/>
  <c r="M27" i="37"/>
  <c r="M23" i="37"/>
  <c r="M20" i="37"/>
  <c r="M16" i="37"/>
  <c r="K66" i="37"/>
  <c r="E25" i="66" s="1"/>
  <c r="G25" i="66" s="1"/>
  <c r="M69" i="37"/>
  <c r="K17" i="37"/>
  <c r="E14" i="66" s="1"/>
  <c r="M70" i="37"/>
  <c r="M62" i="37"/>
  <c r="M43" i="37"/>
  <c r="J35" i="37"/>
  <c r="J31" i="37"/>
  <c r="D34" i="66"/>
  <c r="K57" i="136"/>
  <c r="E23" i="135" s="1"/>
  <c r="M78" i="136"/>
  <c r="K87" i="136"/>
  <c r="E26" i="135" s="1"/>
  <c r="J35" i="136"/>
  <c r="M25" i="136"/>
  <c r="M21" i="136"/>
  <c r="K62" i="136"/>
  <c r="E24" i="135" s="1"/>
  <c r="G24" i="135" s="1"/>
  <c r="M34" i="136"/>
  <c r="M95" i="136"/>
  <c r="M93" i="136"/>
  <c r="M92" i="136"/>
  <c r="J87" i="136"/>
  <c r="M71" i="136"/>
  <c r="M70" i="136"/>
  <c r="M66" i="136"/>
  <c r="M65" i="136"/>
  <c r="J17" i="136"/>
  <c r="M134" i="136"/>
  <c r="K31" i="136"/>
  <c r="E15" i="135" s="1"/>
  <c r="M97" i="136"/>
  <c r="J31" i="136"/>
  <c r="K17" i="136"/>
  <c r="E14" i="135" s="1"/>
  <c r="M133" i="136"/>
  <c r="M96" i="136"/>
  <c r="M135" i="136"/>
  <c r="L31" i="136"/>
  <c r="F15" i="135" s="1"/>
  <c r="M40" i="136"/>
  <c r="L52" i="136"/>
  <c r="F22" i="135" s="1"/>
  <c r="G22" i="135" s="1"/>
  <c r="M59" i="136"/>
  <c r="M56" i="136"/>
  <c r="M51" i="136"/>
  <c r="M16" i="136"/>
  <c r="M138" i="136"/>
  <c r="M115" i="136"/>
  <c r="J130" i="136"/>
  <c r="K149" i="136"/>
  <c r="E31" i="135" s="1"/>
  <c r="J100" i="136"/>
  <c r="M94" i="136"/>
  <c r="G13" i="119"/>
  <c r="G14" i="119"/>
  <c r="D26" i="75"/>
  <c r="K51" i="74"/>
  <c r="E21" i="75" s="1"/>
  <c r="K56" i="74"/>
  <c r="E22" i="75" s="1"/>
  <c r="L62" i="74"/>
  <c r="F23" i="75" s="1"/>
  <c r="M79" i="74"/>
  <c r="J75" i="74"/>
  <c r="D25" i="75" s="1"/>
  <c r="M55" i="74"/>
  <c r="M56" i="74" s="1"/>
  <c r="G22" i="75" s="1"/>
  <c r="J56" i="74"/>
  <c r="D22" i="75" s="1"/>
  <c r="M42" i="74"/>
  <c r="M40" i="74"/>
  <c r="M21" i="74"/>
  <c r="M20" i="74"/>
  <c r="M83" i="133"/>
  <c r="J86" i="133"/>
  <c r="K124" i="213"/>
  <c r="E27" i="214" s="1"/>
  <c r="M127" i="213"/>
  <c r="M123" i="213"/>
  <c r="J124" i="213"/>
  <c r="M81" i="213"/>
  <c r="M80" i="213"/>
  <c r="M77" i="213"/>
  <c r="K82" i="213"/>
  <c r="E24" i="214" s="1"/>
  <c r="M104" i="35"/>
  <c r="M100" i="35"/>
  <c r="K101" i="35"/>
  <c r="E26" i="65" s="1"/>
  <c r="J109" i="34"/>
  <c r="M107" i="34"/>
  <c r="L35" i="34"/>
  <c r="F14" i="64" s="1"/>
  <c r="K109" i="34"/>
  <c r="E27" i="64" s="1"/>
  <c r="M75" i="34"/>
  <c r="M62" i="34"/>
  <c r="K55" i="34"/>
  <c r="M119" i="34"/>
  <c r="M125" i="34"/>
  <c r="M52" i="34"/>
  <c r="M21" i="34"/>
  <c r="M17" i="34"/>
  <c r="M15" i="34"/>
  <c r="M14" i="34"/>
  <c r="M13" i="34"/>
  <c r="M103" i="33"/>
  <c r="K104" i="33"/>
  <c r="E28" i="61" s="1"/>
  <c r="J109" i="124"/>
  <c r="M117" i="124"/>
  <c r="M44" i="30"/>
  <c r="K18" i="30"/>
  <c r="E14" i="59" s="1"/>
  <c r="M58" i="30"/>
  <c r="M56" i="30"/>
  <c r="J91" i="30"/>
  <c r="K49" i="30"/>
  <c r="E22" i="59" s="1"/>
  <c r="M90" i="30"/>
  <c r="J54" i="30"/>
  <c r="H16" i="30"/>
  <c r="M85" i="30"/>
  <c r="L104" i="29"/>
  <c r="F28" i="58" s="1"/>
  <c r="M103" i="29"/>
  <c r="L35" i="37"/>
  <c r="F16" i="66" s="1"/>
  <c r="M13" i="37"/>
  <c r="E27" i="66"/>
  <c r="M71" i="37"/>
  <c r="M64" i="37"/>
  <c r="M63" i="37"/>
  <c r="M46" i="37"/>
  <c r="M40" i="37"/>
  <c r="M21" i="37"/>
  <c r="G15" i="37"/>
  <c r="M14" i="37"/>
  <c r="L74" i="37"/>
  <c r="F26" i="66" s="1"/>
  <c r="G26" i="66" s="1"/>
  <c r="M78" i="37"/>
  <c r="H102" i="30"/>
  <c r="L102" i="30"/>
  <c r="M102" i="30" s="1"/>
  <c r="L99" i="30"/>
  <c r="H99" i="30"/>
  <c r="L101" i="30"/>
  <c r="M101" i="30" s="1"/>
  <c r="F14" i="167"/>
  <c r="G14" i="167" s="1"/>
  <c r="F25" i="139"/>
  <c r="M15" i="79"/>
  <c r="M17" i="79" s="1"/>
  <c r="L96" i="177"/>
  <c r="M84" i="177"/>
  <c r="M17" i="177"/>
  <c r="M79" i="141"/>
  <c r="M77" i="141"/>
  <c r="M80" i="141"/>
  <c r="M81" i="141"/>
  <c r="M83" i="141"/>
  <c r="L149" i="136"/>
  <c r="F31" i="135" s="1"/>
  <c r="M142" i="136"/>
  <c r="M148" i="136"/>
  <c r="M144" i="136"/>
  <c r="M146" i="136"/>
  <c r="M118" i="136"/>
  <c r="K130" i="136"/>
  <c r="E30" i="135" s="1"/>
  <c r="K18" i="133"/>
  <c r="E14" i="132" s="1"/>
  <c r="M17" i="133"/>
  <c r="L157" i="213"/>
  <c r="F30" i="214" s="1"/>
  <c r="M147" i="213"/>
  <c r="G29" i="65"/>
  <c r="M97" i="35"/>
  <c r="M117" i="34"/>
  <c r="M93" i="34"/>
  <c r="F30" i="64"/>
  <c r="H148" i="34"/>
  <c r="M99" i="124"/>
  <c r="M119" i="31"/>
  <c r="H140" i="31"/>
  <c r="L120" i="31"/>
  <c r="M120" i="31" s="1"/>
  <c r="F31" i="60"/>
  <c r="M115" i="29"/>
  <c r="F31" i="58"/>
  <c r="M129" i="29"/>
  <c r="M111" i="29"/>
  <c r="M89" i="30"/>
  <c r="M63" i="30"/>
  <c r="M59" i="30"/>
  <c r="M26" i="30"/>
  <c r="M14" i="30"/>
  <c r="J49" i="30"/>
  <c r="J33" i="30"/>
  <c r="H104" i="30"/>
  <c r="L60" i="30"/>
  <c r="F24" i="59" s="1"/>
  <c r="M83" i="30"/>
  <c r="M82" i="30"/>
  <c r="M77" i="30"/>
  <c r="M74" i="30"/>
  <c r="M73" i="30"/>
  <c r="M71" i="30"/>
  <c r="K60" i="30"/>
  <c r="E24" i="59" s="1"/>
  <c r="K54" i="30"/>
  <c r="E23" i="59" s="1"/>
  <c r="C93" i="189"/>
  <c r="M53" i="185"/>
  <c r="M67" i="185"/>
  <c r="K57" i="185"/>
  <c r="M114" i="185"/>
  <c r="M112" i="185"/>
  <c r="M116" i="185" s="1"/>
  <c r="M87" i="185"/>
  <c r="M89" i="185" s="1"/>
  <c r="M71" i="185"/>
  <c r="K53" i="185"/>
  <c r="M36" i="185"/>
  <c r="M35" i="185"/>
  <c r="L45" i="185"/>
  <c r="J29" i="185"/>
  <c r="J93" i="185"/>
  <c r="D15" i="186" s="1"/>
  <c r="M108" i="185"/>
  <c r="M109" i="185" s="1"/>
  <c r="M106" i="185"/>
  <c r="M75" i="185"/>
  <c r="M64" i="185"/>
  <c r="J53" i="185"/>
  <c r="J58" i="185" s="1"/>
  <c r="D14" i="186" s="1"/>
  <c r="M44" i="185"/>
  <c r="M26" i="185"/>
  <c r="F17" i="180"/>
  <c r="M78" i="177"/>
  <c r="M60" i="177"/>
  <c r="M61" i="177" s="1"/>
  <c r="M98" i="185"/>
  <c r="H102" i="177"/>
  <c r="L102" i="177"/>
  <c r="M97" i="34"/>
  <c r="L104" i="34"/>
  <c r="F26" i="64" s="1"/>
  <c r="L104" i="124"/>
  <c r="F27" i="125" s="1"/>
  <c r="M97" i="124"/>
  <c r="J37" i="30"/>
  <c r="M87" i="34"/>
  <c r="M65" i="34"/>
  <c r="L66" i="34"/>
  <c r="F23" i="64" s="1"/>
  <c r="M37" i="213"/>
  <c r="K43" i="213"/>
  <c r="E15" i="214" s="1"/>
  <c r="J24" i="213"/>
  <c r="M12" i="213"/>
  <c r="K20" i="213"/>
  <c r="E13" i="214" s="1"/>
  <c r="K49" i="133"/>
  <c r="E22" i="132" s="1"/>
  <c r="J31" i="133"/>
  <c r="D15" i="132" s="1"/>
  <c r="D18" i="132" s="1"/>
  <c r="G15" i="119"/>
  <c r="P368" i="2"/>
  <c r="M112" i="29"/>
  <c r="E17" i="180"/>
  <c r="G14" i="180"/>
  <c r="G17" i="180" s="1"/>
  <c r="H97" i="29"/>
  <c r="L97" i="29"/>
  <c r="M62" i="29"/>
  <c r="K63" i="29"/>
  <c r="E24" i="58" s="1"/>
  <c r="M56" i="29"/>
  <c r="L57" i="29"/>
  <c r="F23" i="58" s="1"/>
  <c r="M22" i="31"/>
  <c r="L34" i="31"/>
  <c r="F15" i="60" s="1"/>
  <c r="H111" i="177"/>
  <c r="L111" i="177"/>
  <c r="M111" i="177" s="1"/>
  <c r="F17" i="119"/>
  <c r="M16" i="31"/>
  <c r="J104" i="29"/>
  <c r="K75" i="30"/>
  <c r="E26" i="59" s="1"/>
  <c r="L75" i="30"/>
  <c r="F26" i="59" s="1"/>
  <c r="L33" i="30"/>
  <c r="F15" i="59" s="1"/>
  <c r="M21" i="30"/>
  <c r="M17" i="30"/>
  <c r="J62" i="124"/>
  <c r="K53" i="124"/>
  <c r="E22" i="125" s="1"/>
  <c r="L53" i="124"/>
  <c r="F22" i="125" s="1"/>
  <c r="M29" i="213"/>
  <c r="L43" i="213"/>
  <c r="F15" i="214" s="1"/>
  <c r="J369" i="2"/>
  <c r="E17" i="119"/>
  <c r="M52" i="30"/>
  <c r="M41" i="124"/>
  <c r="M59" i="29"/>
  <c r="M30" i="30"/>
  <c r="K33" i="30"/>
  <c r="E15" i="59" s="1"/>
  <c r="J86" i="33"/>
  <c r="D26" i="61" s="1"/>
  <c r="K104" i="34"/>
  <c r="E26" i="64" s="1"/>
  <c r="M57" i="34"/>
  <c r="K60" i="34"/>
  <c r="E22" i="64" s="1"/>
  <c r="M54" i="34"/>
  <c r="L55" i="34"/>
  <c r="F21" i="64" s="1"/>
  <c r="L56" i="35"/>
  <c r="F22" i="65" s="1"/>
  <c r="M54" i="35"/>
  <c r="M49" i="35"/>
  <c r="K52" i="35"/>
  <c r="E21" i="65" s="1"/>
  <c r="K32" i="35"/>
  <c r="E14" i="65" s="1"/>
  <c r="G15" i="194"/>
  <c r="K120" i="213"/>
  <c r="E28" i="214" s="1"/>
  <c r="J52" i="136"/>
  <c r="K53" i="37"/>
  <c r="E23" i="66" s="1"/>
  <c r="G23" i="66" s="1"/>
  <c r="F12" i="186"/>
  <c r="M14" i="185"/>
  <c r="M15" i="185" s="1"/>
  <c r="H80" i="141"/>
  <c r="L37" i="29"/>
  <c r="K33" i="29"/>
  <c r="E15" i="58" s="1"/>
  <c r="G15" i="58" s="1"/>
  <c r="L91" i="30"/>
  <c r="F28" i="59" s="1"/>
  <c r="M70" i="31"/>
  <c r="L77" i="31"/>
  <c r="F25" i="60" s="1"/>
  <c r="J77" i="31"/>
  <c r="J64" i="31"/>
  <c r="K34" i="31"/>
  <c r="E15" i="60" s="1"/>
  <c r="E31" i="125"/>
  <c r="J43" i="213"/>
  <c r="J69" i="141"/>
  <c r="D25" i="127" s="1"/>
  <c r="J47" i="146"/>
  <c r="F18" i="167"/>
  <c r="K53" i="29"/>
  <c r="E22" i="58" s="1"/>
  <c r="J33" i="29"/>
  <c r="K91" i="30"/>
  <c r="E28" i="59" s="1"/>
  <c r="M48" i="30"/>
  <c r="M49" i="30" s="1"/>
  <c r="K37" i="30"/>
  <c r="E16" i="59" s="1"/>
  <c r="G16" i="59" s="1"/>
  <c r="M35" i="30"/>
  <c r="J93" i="31"/>
  <c r="M13" i="33"/>
  <c r="M94" i="34"/>
  <c r="M89" i="34"/>
  <c r="M12" i="34"/>
  <c r="K49" i="37"/>
  <c r="E22" i="66" s="1"/>
  <c r="M45" i="37"/>
  <c r="J17" i="37"/>
  <c r="M26" i="141"/>
  <c r="L34" i="141"/>
  <c r="F16" i="127" s="1"/>
  <c r="H117" i="136"/>
  <c r="H80" i="37"/>
  <c r="M51" i="29"/>
  <c r="L53" i="29"/>
  <c r="F22" i="58" s="1"/>
  <c r="M50" i="29"/>
  <c r="J19" i="29"/>
  <c r="M64" i="30"/>
  <c r="L49" i="30"/>
  <c r="F22" i="59" s="1"/>
  <c r="K58" i="2"/>
  <c r="K60" i="2" s="1"/>
  <c r="K369" i="2" s="1"/>
  <c r="M28" i="2"/>
  <c r="M30" i="2" s="1"/>
  <c r="M369" i="2" s="1"/>
  <c r="H28" i="2"/>
  <c r="H30" i="2" s="1"/>
  <c r="N28" i="2"/>
  <c r="N30" i="2" s="1"/>
  <c r="N369" i="2" s="1"/>
  <c r="K111" i="31"/>
  <c r="E28" i="60" s="1"/>
  <c r="K88" i="35"/>
  <c r="E25" i="65" s="1"/>
  <c r="M58" i="35"/>
  <c r="L61" i="35"/>
  <c r="F23" i="65" s="1"/>
  <c r="J32" i="35"/>
  <c r="D14" i="65" s="1"/>
  <c r="D17" i="65" s="1"/>
  <c r="D33" i="65" s="1"/>
  <c r="L114" i="213"/>
  <c r="F26" i="214" s="1"/>
  <c r="L31" i="133"/>
  <c r="F15" i="132" s="1"/>
  <c r="M24" i="133"/>
  <c r="J17" i="74"/>
  <c r="D13" i="75" s="1"/>
  <c r="M89" i="136"/>
  <c r="L49" i="185"/>
  <c r="M47" i="185"/>
  <c r="M34" i="185"/>
  <c r="K45" i="185"/>
  <c r="H114" i="29"/>
  <c r="L114" i="29"/>
  <c r="M114" i="29" s="1"/>
  <c r="H56" i="37"/>
  <c r="L56" i="37"/>
  <c r="F27" i="66"/>
  <c r="M80" i="37"/>
  <c r="M101" i="29"/>
  <c r="K104" i="29"/>
  <c r="E28" i="58" s="1"/>
  <c r="M80" i="29"/>
  <c r="J86" i="29"/>
  <c r="J75" i="29"/>
  <c r="M23" i="29"/>
  <c r="M22" i="29"/>
  <c r="L33" i="29"/>
  <c r="G16" i="188"/>
  <c r="M78" i="30"/>
  <c r="K67" i="30"/>
  <c r="E25" i="59" s="1"/>
  <c r="G25" i="59" s="1"/>
  <c r="L280" i="2"/>
  <c r="L282" i="2" s="1"/>
  <c r="P282" i="2" s="1"/>
  <c r="J237" i="2"/>
  <c r="J239" i="2" s="1"/>
  <c r="P239" i="2" s="1"/>
  <c r="J58" i="2"/>
  <c r="J60" i="2" s="1"/>
  <c r="K64" i="31"/>
  <c r="E24" i="60" s="1"/>
  <c r="M60" i="31"/>
  <c r="G46" i="190"/>
  <c r="C116" i="190" s="1"/>
  <c r="M32" i="124"/>
  <c r="L33" i="124"/>
  <c r="F15" i="125" s="1"/>
  <c r="M63" i="213"/>
  <c r="K64" i="213"/>
  <c r="E22" i="214" s="1"/>
  <c r="G22" i="214" s="1"/>
  <c r="L20" i="213"/>
  <c r="F13" i="214" s="1"/>
  <c r="M85" i="133"/>
  <c r="L86" i="133"/>
  <c r="F28" i="132" s="1"/>
  <c r="K73" i="133"/>
  <c r="E26" i="132" s="1"/>
  <c r="G26" i="132" s="1"/>
  <c r="K31" i="133"/>
  <c r="E15" i="132" s="1"/>
  <c r="E26" i="75"/>
  <c r="K75" i="74"/>
  <c r="E25" i="75" s="1"/>
  <c r="K62" i="74"/>
  <c r="E23" i="75" s="1"/>
  <c r="M60" i="74"/>
  <c r="M11" i="37"/>
  <c r="K69" i="141"/>
  <c r="E25" i="127" s="1"/>
  <c r="M66" i="141"/>
  <c r="K27" i="79"/>
  <c r="E15" i="167" s="1"/>
  <c r="E18" i="167" s="1"/>
  <c r="E25" i="139" s="1"/>
  <c r="M102" i="29"/>
  <c r="M82" i="29"/>
  <c r="M52" i="29"/>
  <c r="J86" i="30"/>
  <c r="J60" i="30"/>
  <c r="M32" i="30"/>
  <c r="M24" i="30"/>
  <c r="M109" i="31"/>
  <c r="M80" i="31"/>
  <c r="M76" i="31"/>
  <c r="M61" i="31"/>
  <c r="M27" i="31"/>
  <c r="M79" i="33"/>
  <c r="M27" i="33"/>
  <c r="M82" i="34"/>
  <c r="M84" i="35"/>
  <c r="J88" i="35"/>
  <c r="M55" i="35"/>
  <c r="M26" i="35"/>
  <c r="L32" i="35"/>
  <c r="F14" i="65" s="1"/>
  <c r="J114" i="213"/>
  <c r="K86" i="133"/>
  <c r="E28" i="132" s="1"/>
  <c r="M26" i="133"/>
  <c r="L51" i="74"/>
  <c r="F21" i="75" s="1"/>
  <c r="J30" i="120"/>
  <c r="D15" i="119" s="1"/>
  <c r="L87" i="136"/>
  <c r="F26" i="135" s="1"/>
  <c r="M52" i="37"/>
  <c r="K84" i="141"/>
  <c r="E27" i="127" s="1"/>
  <c r="L69" i="141"/>
  <c r="F25" i="127" s="1"/>
  <c r="M65" i="141"/>
  <c r="M27" i="141"/>
  <c r="L38" i="146"/>
  <c r="F21" i="147" s="1"/>
  <c r="C533" i="202"/>
  <c r="G335" i="202"/>
  <c r="K99" i="29"/>
  <c r="E27" i="58" s="1"/>
  <c r="J37" i="29"/>
  <c r="C108" i="188"/>
  <c r="C112" i="188" s="1"/>
  <c r="K86" i="30"/>
  <c r="E27" i="59" s="1"/>
  <c r="J67" i="30"/>
  <c r="I58" i="2"/>
  <c r="I60" i="2" s="1"/>
  <c r="I28" i="2"/>
  <c r="I30" i="2" s="1"/>
  <c r="K106" i="31"/>
  <c r="E27" i="60" s="1"/>
  <c r="F24" i="64"/>
  <c r="G24" i="64" s="1"/>
  <c r="C104" i="193"/>
  <c r="C105" i="193" s="1"/>
  <c r="L52" i="35"/>
  <c r="F21" i="65" s="1"/>
  <c r="L36" i="35"/>
  <c r="F15" i="65" s="1"/>
  <c r="M90" i="213"/>
  <c r="K73" i="177"/>
  <c r="G640" i="202"/>
  <c r="G374" i="202"/>
  <c r="M48" i="185"/>
  <c r="K49" i="185"/>
  <c r="M67" i="33"/>
  <c r="J32" i="33"/>
  <c r="J104" i="34"/>
  <c r="M22" i="34"/>
  <c r="M87" i="35"/>
  <c r="M86" i="35"/>
  <c r="L60" i="213"/>
  <c r="F21" i="214" s="1"/>
  <c r="M28" i="133"/>
  <c r="M30" i="74"/>
  <c r="M39" i="120"/>
  <c r="M52" i="120" s="1"/>
  <c r="M33" i="120"/>
  <c r="M34" i="120" s="1"/>
  <c r="M15" i="120"/>
  <c r="M16" i="120" s="1"/>
  <c r="M20" i="136"/>
  <c r="G15" i="198"/>
  <c r="G30" i="198" s="1"/>
  <c r="M77" i="37"/>
  <c r="M47" i="37"/>
  <c r="M82" i="141"/>
  <c r="J78" i="143"/>
  <c r="J74" i="143"/>
  <c r="K30" i="177"/>
  <c r="M19" i="79"/>
  <c r="M27" i="79" s="1"/>
  <c r="M61" i="185"/>
  <c r="G40" i="191"/>
  <c r="G16" i="191"/>
  <c r="J18" i="34"/>
  <c r="G57" i="194"/>
  <c r="C97" i="194" s="1"/>
  <c r="M108" i="213"/>
  <c r="M86" i="213"/>
  <c r="M41" i="213"/>
  <c r="M17" i="213"/>
  <c r="D13" i="119"/>
  <c r="J57" i="136"/>
  <c r="M38" i="141"/>
  <c r="K74" i="143"/>
  <c r="E26" i="144" s="1"/>
  <c r="J108" i="177"/>
  <c r="J34" i="143"/>
  <c r="D16" i="144" s="1"/>
  <c r="M37" i="146"/>
  <c r="M93" i="177"/>
  <c r="J73" i="177"/>
  <c r="M37" i="177"/>
  <c r="G671" i="202"/>
  <c r="C738" i="202" s="1"/>
  <c r="G527" i="202"/>
  <c r="G567" i="202" s="1"/>
  <c r="K575" i="202" s="1"/>
  <c r="C501" i="202"/>
  <c r="C385" i="202"/>
  <c r="G160" i="202"/>
  <c r="C246" i="202" s="1"/>
  <c r="K59" i="143"/>
  <c r="E23" i="144" s="1"/>
  <c r="L124" i="177"/>
  <c r="F20" i="139" s="1"/>
  <c r="J39" i="177"/>
  <c r="C419" i="202"/>
  <c r="G439" i="202" s="1"/>
  <c r="G381" i="202"/>
  <c r="G342" i="202"/>
  <c r="G308" i="202"/>
  <c r="C371" i="202" s="1"/>
  <c r="J370" i="202" s="1"/>
  <c r="G278" i="202"/>
  <c r="G279" i="202" s="1"/>
  <c r="K85" i="185"/>
  <c r="K93" i="185" s="1"/>
  <c r="E15" i="186" s="1"/>
  <c r="H130" i="35"/>
  <c r="C35" i="165"/>
  <c r="M80" i="185"/>
  <c r="M79" i="185"/>
  <c r="M27" i="185"/>
  <c r="J150" i="202" l="1"/>
  <c r="C373" i="202"/>
  <c r="K383" i="202" s="1"/>
  <c r="J153" i="202"/>
  <c r="G15" i="144"/>
  <c r="M61" i="146"/>
  <c r="G382" i="202"/>
  <c r="G118" i="191"/>
  <c r="M84" i="37"/>
  <c r="M45" i="185"/>
  <c r="G26" i="139"/>
  <c r="E26" i="139"/>
  <c r="M151" i="213"/>
  <c r="M36" i="33"/>
  <c r="M17" i="178"/>
  <c r="M74" i="136"/>
  <c r="E18" i="132"/>
  <c r="E24" i="119"/>
  <c r="G20" i="119"/>
  <c r="G23" i="119" s="1"/>
  <c r="M62" i="74"/>
  <c r="G23" i="75" s="1"/>
  <c r="M82" i="74"/>
  <c r="G26" i="75" s="1"/>
  <c r="G29" i="214"/>
  <c r="H116" i="213"/>
  <c r="M116" i="213"/>
  <c r="L120" i="213"/>
  <c r="F28" i="214" s="1"/>
  <c r="F32" i="214" s="1"/>
  <c r="G24" i="65"/>
  <c r="G15" i="65"/>
  <c r="G22" i="65"/>
  <c r="M36" i="35"/>
  <c r="M75" i="35"/>
  <c r="M78" i="34"/>
  <c r="M91" i="34"/>
  <c r="G30" i="64"/>
  <c r="D32" i="64"/>
  <c r="D33" i="64" s="1"/>
  <c r="M131" i="34"/>
  <c r="G29" i="64"/>
  <c r="M152" i="33"/>
  <c r="M127" i="33"/>
  <c r="G26" i="61"/>
  <c r="G22" i="61"/>
  <c r="M52" i="33"/>
  <c r="E17" i="64"/>
  <c r="G14" i="64"/>
  <c r="G30" i="125"/>
  <c r="M78" i="124"/>
  <c r="M133" i="124"/>
  <c r="L113" i="30"/>
  <c r="F30" i="59" s="1"/>
  <c r="G30" i="59" s="1"/>
  <c r="G31" i="60"/>
  <c r="G26" i="60"/>
  <c r="M149" i="29"/>
  <c r="M137" i="31"/>
  <c r="L137" i="31"/>
  <c r="F30" i="60" s="1"/>
  <c r="G30" i="60" s="1"/>
  <c r="M99" i="30"/>
  <c r="M113" i="30" s="1"/>
  <c r="M37" i="30"/>
  <c r="G28" i="59"/>
  <c r="G23" i="59"/>
  <c r="G23" i="58"/>
  <c r="G25" i="58"/>
  <c r="M75" i="29"/>
  <c r="M124" i="29"/>
  <c r="G28" i="58"/>
  <c r="L124" i="29"/>
  <c r="F30" i="58" s="1"/>
  <c r="G30" i="58" s="1"/>
  <c r="G27" i="132"/>
  <c r="E33" i="132"/>
  <c r="H103" i="35"/>
  <c r="L103" i="35"/>
  <c r="H101" i="33"/>
  <c r="L101" i="33"/>
  <c r="M101" i="33" s="1"/>
  <c r="M104" i="33" s="1"/>
  <c r="M99" i="33"/>
  <c r="G24" i="61"/>
  <c r="L106" i="124"/>
  <c r="H106" i="124"/>
  <c r="E18" i="60"/>
  <c r="G16" i="60"/>
  <c r="H108" i="31"/>
  <c r="L108" i="31"/>
  <c r="L111" i="31" s="1"/>
  <c r="F28" i="60" s="1"/>
  <c r="G28" i="60" s="1"/>
  <c r="L106" i="34"/>
  <c r="L109" i="34" s="1"/>
  <c r="F27" i="64" s="1"/>
  <c r="G27" i="64" s="1"/>
  <c r="G25" i="132"/>
  <c r="M53" i="37"/>
  <c r="M35" i="34"/>
  <c r="M66" i="34"/>
  <c r="G22" i="64"/>
  <c r="G21" i="64"/>
  <c r="M39" i="34"/>
  <c r="G22" i="60"/>
  <c r="M54" i="31"/>
  <c r="H104" i="31"/>
  <c r="G23" i="60"/>
  <c r="M38" i="31"/>
  <c r="L40" i="177"/>
  <c r="M106" i="31"/>
  <c r="G20" i="139"/>
  <c r="M39" i="177"/>
  <c r="K74" i="177"/>
  <c r="E17" i="139" s="1"/>
  <c r="M30" i="177"/>
  <c r="M73" i="177"/>
  <c r="M74" i="177" s="1"/>
  <c r="L74" i="177"/>
  <c r="F17" i="139" s="1"/>
  <c r="M96" i="177"/>
  <c r="K40" i="177"/>
  <c r="E15" i="139" s="1"/>
  <c r="G15" i="139" s="1"/>
  <c r="K116" i="177"/>
  <c r="E18" i="139" s="1"/>
  <c r="M124" i="177"/>
  <c r="L28" i="185"/>
  <c r="H28" i="185"/>
  <c r="D19" i="186"/>
  <c r="H100" i="185"/>
  <c r="L100" i="185"/>
  <c r="M85" i="185"/>
  <c r="E32" i="147"/>
  <c r="E33" i="147" s="1"/>
  <c r="M58" i="146"/>
  <c r="F32" i="147"/>
  <c r="G25" i="147"/>
  <c r="G26" i="144"/>
  <c r="G22" i="144"/>
  <c r="M34" i="143"/>
  <c r="E18" i="144"/>
  <c r="M67" i="143"/>
  <c r="F33" i="144"/>
  <c r="G27" i="127"/>
  <c r="G26" i="127"/>
  <c r="E18" i="66"/>
  <c r="G16" i="66"/>
  <c r="M35" i="37"/>
  <c r="M35" i="136"/>
  <c r="G23" i="135"/>
  <c r="G25" i="135"/>
  <c r="M62" i="136"/>
  <c r="M87" i="136"/>
  <c r="M57" i="136"/>
  <c r="G15" i="135"/>
  <c r="M31" i="136"/>
  <c r="M103" i="136"/>
  <c r="M107" i="136" s="1"/>
  <c r="L107" i="136"/>
  <c r="F29" i="135" s="1"/>
  <c r="G29" i="135" s="1"/>
  <c r="E33" i="135"/>
  <c r="G31" i="135"/>
  <c r="M35" i="74"/>
  <c r="E17" i="75"/>
  <c r="M75" i="74"/>
  <c r="G25" i="75" s="1"/>
  <c r="F29" i="75"/>
  <c r="M51" i="74"/>
  <c r="G21" i="75" s="1"/>
  <c r="M31" i="74"/>
  <c r="D29" i="75"/>
  <c r="D17" i="75"/>
  <c r="F33" i="132"/>
  <c r="M67" i="133"/>
  <c r="M59" i="133"/>
  <c r="M31" i="133"/>
  <c r="G15" i="132"/>
  <c r="G28" i="132"/>
  <c r="M57" i="33"/>
  <c r="D33" i="61"/>
  <c r="D34" i="61" s="1"/>
  <c r="E18" i="61"/>
  <c r="M32" i="33"/>
  <c r="H79" i="177"/>
  <c r="H83" i="177" s="1"/>
  <c r="L79" i="177"/>
  <c r="M79" i="177" s="1"/>
  <c r="M124" i="213"/>
  <c r="G30" i="214"/>
  <c r="M64" i="213"/>
  <c r="G25" i="214"/>
  <c r="M24" i="213"/>
  <c r="G14" i="214" s="1"/>
  <c r="G21" i="214"/>
  <c r="G27" i="214"/>
  <c r="G24" i="214"/>
  <c r="M60" i="213"/>
  <c r="M20" i="213"/>
  <c r="G13" i="214" s="1"/>
  <c r="M94" i="213"/>
  <c r="G26" i="214"/>
  <c r="M43" i="213"/>
  <c r="G15" i="214" s="1"/>
  <c r="M114" i="213"/>
  <c r="F17" i="214"/>
  <c r="E17" i="214"/>
  <c r="G26" i="65"/>
  <c r="M61" i="35"/>
  <c r="E17" i="65"/>
  <c r="G25" i="65"/>
  <c r="G23" i="65"/>
  <c r="M101" i="35"/>
  <c r="L15" i="35"/>
  <c r="H15" i="35"/>
  <c r="M52" i="35"/>
  <c r="M32" i="35"/>
  <c r="G23" i="64"/>
  <c r="M60" i="34"/>
  <c r="M62" i="33"/>
  <c r="G31" i="61"/>
  <c r="M86" i="33"/>
  <c r="G27" i="61"/>
  <c r="G25" i="61"/>
  <c r="L17" i="33"/>
  <c r="H17" i="33"/>
  <c r="G15" i="61"/>
  <c r="M74" i="33"/>
  <c r="G23" i="125"/>
  <c r="G16" i="125"/>
  <c r="G26" i="125"/>
  <c r="M57" i="124"/>
  <c r="E18" i="125"/>
  <c r="M37" i="124"/>
  <c r="D33" i="125"/>
  <c r="D34" i="125" s="1"/>
  <c r="G25" i="125"/>
  <c r="G31" i="125"/>
  <c r="G24" i="125"/>
  <c r="G27" i="125"/>
  <c r="M91" i="124"/>
  <c r="M62" i="124"/>
  <c r="M104" i="124"/>
  <c r="M33" i="124"/>
  <c r="M53" i="124"/>
  <c r="E33" i="125"/>
  <c r="H17" i="124"/>
  <c r="L17" i="124"/>
  <c r="G27" i="60"/>
  <c r="G25" i="60"/>
  <c r="L17" i="31"/>
  <c r="H17" i="31"/>
  <c r="M58" i="31"/>
  <c r="M93" i="31"/>
  <c r="M64" i="31"/>
  <c r="G15" i="60"/>
  <c r="M77" i="31"/>
  <c r="M60" i="30"/>
  <c r="M54" i="30"/>
  <c r="G24" i="59"/>
  <c r="G26" i="58"/>
  <c r="M37" i="29"/>
  <c r="M57" i="29"/>
  <c r="G24" i="58"/>
  <c r="M53" i="29"/>
  <c r="H17" i="29"/>
  <c r="L17" i="29"/>
  <c r="M86" i="29"/>
  <c r="G33" i="57"/>
  <c r="J40" i="177"/>
  <c r="J116" i="177"/>
  <c r="J74" i="177"/>
  <c r="G25" i="139"/>
  <c r="D33" i="147"/>
  <c r="L18" i="146"/>
  <c r="H18" i="146"/>
  <c r="M38" i="146"/>
  <c r="D18" i="144"/>
  <c r="M55" i="143"/>
  <c r="M74" i="143"/>
  <c r="E33" i="144"/>
  <c r="E34" i="144" s="1"/>
  <c r="H16" i="143"/>
  <c r="L16" i="143"/>
  <c r="E18" i="127"/>
  <c r="M54" i="141"/>
  <c r="M34" i="141"/>
  <c r="H15" i="141"/>
  <c r="L15" i="141"/>
  <c r="D33" i="127"/>
  <c r="D34" i="127" s="1"/>
  <c r="M66" i="37"/>
  <c r="M74" i="37"/>
  <c r="M31" i="37"/>
  <c r="E33" i="66"/>
  <c r="E34" i="66" s="1"/>
  <c r="G27" i="66"/>
  <c r="G26" i="135"/>
  <c r="E18" i="135"/>
  <c r="M52" i="136"/>
  <c r="M130" i="136"/>
  <c r="L15" i="136"/>
  <c r="H15" i="136"/>
  <c r="D17" i="119"/>
  <c r="D24" i="119" s="1"/>
  <c r="G17" i="119"/>
  <c r="E29" i="75"/>
  <c r="L15" i="74"/>
  <c r="H15" i="74"/>
  <c r="M86" i="133"/>
  <c r="D34" i="132"/>
  <c r="M120" i="213"/>
  <c r="M82" i="213"/>
  <c r="G26" i="64"/>
  <c r="L16" i="34"/>
  <c r="H16" i="34"/>
  <c r="G25" i="64"/>
  <c r="M91" i="30"/>
  <c r="M75" i="30"/>
  <c r="M67" i="30"/>
  <c r="G26" i="59"/>
  <c r="L16" i="30"/>
  <c r="M104" i="29"/>
  <c r="H15" i="37"/>
  <c r="L15" i="37"/>
  <c r="M84" i="141"/>
  <c r="M149" i="136"/>
  <c r="H16" i="133"/>
  <c r="L16" i="133"/>
  <c r="G30" i="61"/>
  <c r="G15" i="59"/>
  <c r="M104" i="34"/>
  <c r="K58" i="185"/>
  <c r="E14" i="186" s="1"/>
  <c r="H69" i="185"/>
  <c r="L69" i="185"/>
  <c r="L83" i="177"/>
  <c r="C375" i="202"/>
  <c r="K385" i="202" s="1"/>
  <c r="J280" i="202"/>
  <c r="I280" i="202"/>
  <c r="G25" i="127"/>
  <c r="G22" i="58"/>
  <c r="G12" i="186"/>
  <c r="F24" i="119"/>
  <c r="E30" i="65"/>
  <c r="E32" i="65" s="1"/>
  <c r="G15" i="167"/>
  <c r="G22" i="125"/>
  <c r="M34" i="31"/>
  <c r="H110" i="177"/>
  <c r="L110" i="177"/>
  <c r="K477" i="202"/>
  <c r="J440" i="202"/>
  <c r="G23" i="144"/>
  <c r="I246" i="202"/>
  <c r="I242" i="202"/>
  <c r="C374" i="202"/>
  <c r="J232" i="202"/>
  <c r="J151" i="202"/>
  <c r="L152" i="202" s="1"/>
  <c r="I737" i="202"/>
  <c r="J736" i="202"/>
  <c r="K639" i="202"/>
  <c r="J643" i="202"/>
  <c r="J641" i="202"/>
  <c r="G21" i="147"/>
  <c r="M69" i="141"/>
  <c r="G14" i="65"/>
  <c r="M88" i="35"/>
  <c r="E32" i="214"/>
  <c r="E32" i="59"/>
  <c r="M33" i="29"/>
  <c r="M56" i="37"/>
  <c r="M49" i="185"/>
  <c r="G22" i="59"/>
  <c r="M49" i="37"/>
  <c r="M63" i="29"/>
  <c r="M33" i="30"/>
  <c r="E18" i="58"/>
  <c r="H91" i="136"/>
  <c r="L91" i="136"/>
  <c r="L100" i="136" s="1"/>
  <c r="F30" i="135"/>
  <c r="G30" i="135" s="1"/>
  <c r="G16" i="127"/>
  <c r="G18" i="167"/>
  <c r="D34" i="144"/>
  <c r="I369" i="2"/>
  <c r="P369" i="2" s="1"/>
  <c r="Q369" i="2" s="1"/>
  <c r="C563" i="202"/>
  <c r="G15" i="125"/>
  <c r="M102" i="177"/>
  <c r="M108" i="177" s="1"/>
  <c r="L108" i="177"/>
  <c r="J376" i="202"/>
  <c r="J374" i="202" s="1"/>
  <c r="G21" i="65"/>
  <c r="E33" i="60"/>
  <c r="G24" i="60"/>
  <c r="E33" i="127"/>
  <c r="G22" i="66"/>
  <c r="M56" i="35"/>
  <c r="E32" i="64"/>
  <c r="E18" i="59"/>
  <c r="E33" i="61"/>
  <c r="G22" i="132"/>
  <c r="M97" i="29"/>
  <c r="M99" i="29" s="1"/>
  <c r="L99" i="29"/>
  <c r="F27" i="58" s="1"/>
  <c r="G27" i="58" s="1"/>
  <c r="E34" i="132" l="1"/>
  <c r="G28" i="214"/>
  <c r="G24" i="119"/>
  <c r="E20" i="53" s="1"/>
  <c r="E33" i="64"/>
  <c r="L104" i="33"/>
  <c r="F28" i="61" s="1"/>
  <c r="G28" i="61" s="1"/>
  <c r="G33" i="61" s="1"/>
  <c r="E34" i="60"/>
  <c r="M103" i="35"/>
  <c r="M106" i="35" s="1"/>
  <c r="L106" i="35"/>
  <c r="F27" i="65" s="1"/>
  <c r="G27" i="65" s="1"/>
  <c r="F32" i="64"/>
  <c r="M106" i="34"/>
  <c r="M109" i="34" s="1"/>
  <c r="M106" i="124"/>
  <c r="M109" i="124" s="1"/>
  <c r="L109" i="124"/>
  <c r="F28" i="125" s="1"/>
  <c r="M108" i="31"/>
  <c r="M111" i="31" s="1"/>
  <c r="D30" i="75"/>
  <c r="E30" i="75"/>
  <c r="F33" i="214"/>
  <c r="E33" i="65"/>
  <c r="G32" i="64"/>
  <c r="G17" i="139"/>
  <c r="M40" i="177"/>
  <c r="E28" i="139"/>
  <c r="M100" i="185"/>
  <c r="M101" i="185" s="1"/>
  <c r="M117" i="185" s="1"/>
  <c r="M118" i="185" s="1"/>
  <c r="L101" i="185"/>
  <c r="L117" i="185" s="1"/>
  <c r="L118" i="185" s="1"/>
  <c r="F17" i="186" s="1"/>
  <c r="L29" i="185"/>
  <c r="L58" i="185" s="1"/>
  <c r="F14" i="186" s="1"/>
  <c r="M28" i="185"/>
  <c r="M29" i="185" s="1"/>
  <c r="M58" i="185" s="1"/>
  <c r="G14" i="186" s="1"/>
  <c r="G32" i="147"/>
  <c r="E34" i="135"/>
  <c r="G29" i="75"/>
  <c r="G33" i="132"/>
  <c r="E34" i="61"/>
  <c r="G32" i="214"/>
  <c r="G17" i="214"/>
  <c r="E33" i="214"/>
  <c r="L17" i="35"/>
  <c r="F13" i="65" s="1"/>
  <c r="M15" i="35"/>
  <c r="M17" i="35" s="1"/>
  <c r="M17" i="33"/>
  <c r="M19" i="33" s="1"/>
  <c r="L19" i="33"/>
  <c r="F14" i="61" s="1"/>
  <c r="E34" i="125"/>
  <c r="M17" i="124"/>
  <c r="M19" i="124" s="1"/>
  <c r="L19" i="124"/>
  <c r="F14" i="125" s="1"/>
  <c r="M17" i="31"/>
  <c r="M19" i="31" s="1"/>
  <c r="L19" i="31"/>
  <c r="F14" i="60" s="1"/>
  <c r="F33" i="60"/>
  <c r="E33" i="59"/>
  <c r="M17" i="29"/>
  <c r="M19" i="29" s="1"/>
  <c r="L19" i="29"/>
  <c r="F14" i="58" s="1"/>
  <c r="M18" i="146"/>
  <c r="M19" i="146" s="1"/>
  <c r="L19" i="146"/>
  <c r="F14" i="147" s="1"/>
  <c r="M16" i="143"/>
  <c r="M18" i="143" s="1"/>
  <c r="L18" i="143"/>
  <c r="F14" i="144" s="1"/>
  <c r="G33" i="144"/>
  <c r="E34" i="127"/>
  <c r="M15" i="141"/>
  <c r="M17" i="141" s="1"/>
  <c r="L17" i="141"/>
  <c r="M15" i="136"/>
  <c r="M17" i="136" s="1"/>
  <c r="L17" i="136"/>
  <c r="F14" i="135" s="1"/>
  <c r="M15" i="74"/>
  <c r="M17" i="74" s="1"/>
  <c r="L17" i="74"/>
  <c r="M16" i="34"/>
  <c r="M18" i="34" s="1"/>
  <c r="L18" i="34"/>
  <c r="F13" i="64" s="1"/>
  <c r="M16" i="30"/>
  <c r="M18" i="30" s="1"/>
  <c r="L18" i="30"/>
  <c r="F14" i="59" s="1"/>
  <c r="M15" i="37"/>
  <c r="M17" i="37" s="1"/>
  <c r="L17" i="37"/>
  <c r="F14" i="66" s="1"/>
  <c r="M16" i="133"/>
  <c r="M18" i="133" s="1"/>
  <c r="L18" i="133"/>
  <c r="F14" i="132" s="1"/>
  <c r="F30" i="65"/>
  <c r="G33" i="60"/>
  <c r="F33" i="58"/>
  <c r="M69" i="185"/>
  <c r="M70" i="185" s="1"/>
  <c r="M93" i="185" s="1"/>
  <c r="L70" i="185"/>
  <c r="L93" i="185" s="1"/>
  <c r="F15" i="186" s="1"/>
  <c r="M83" i="177"/>
  <c r="M85" i="177" s="1"/>
  <c r="L85" i="177"/>
  <c r="H13" i="177"/>
  <c r="L13" i="177"/>
  <c r="M13" i="177" s="1"/>
  <c r="K384" i="202"/>
  <c r="C376" i="202"/>
  <c r="J379" i="202" s="1"/>
  <c r="I563" i="202"/>
  <c r="J557" i="202" s="1"/>
  <c r="J526" i="202"/>
  <c r="J565" i="202"/>
  <c r="L12" i="177"/>
  <c r="H12" i="177"/>
  <c r="M91" i="136"/>
  <c r="M100" i="136" s="1"/>
  <c r="F27" i="135"/>
  <c r="G27" i="135" s="1"/>
  <c r="M110" i="177"/>
  <c r="M112" i="177" s="1"/>
  <c r="L112" i="177"/>
  <c r="F33" i="61" l="1"/>
  <c r="G28" i="125"/>
  <c r="G33" i="125" s="1"/>
  <c r="F33" i="125"/>
  <c r="L116" i="177"/>
  <c r="F18" i="139" s="1"/>
  <c r="G18" i="139" s="1"/>
  <c r="G33" i="214"/>
  <c r="E17" i="53" s="1"/>
  <c r="G13" i="65"/>
  <c r="G17" i="65" s="1"/>
  <c r="F17" i="65"/>
  <c r="F18" i="61"/>
  <c r="G14" i="61"/>
  <c r="G18" i="61" s="1"/>
  <c r="G34" i="61" s="1"/>
  <c r="E14" i="53" s="1"/>
  <c r="G14" i="125"/>
  <c r="G18" i="125" s="1"/>
  <c r="F18" i="125"/>
  <c r="G14" i="60"/>
  <c r="G18" i="60" s="1"/>
  <c r="G34" i="60" s="1"/>
  <c r="E12" i="53" s="1"/>
  <c r="F18" i="60"/>
  <c r="F34" i="60" s="1"/>
  <c r="F18" i="58"/>
  <c r="F34" i="58" s="1"/>
  <c r="G14" i="58"/>
  <c r="G18" i="58" s="1"/>
  <c r="F17" i="147"/>
  <c r="F33" i="147" s="1"/>
  <c r="G14" i="147"/>
  <c r="G17" i="147" s="1"/>
  <c r="G33" i="147" s="1"/>
  <c r="E25" i="53" s="1"/>
  <c r="F18" i="144"/>
  <c r="F34" i="144" s="1"/>
  <c r="G14" i="144"/>
  <c r="G18" i="144" s="1"/>
  <c r="G34" i="144" s="1"/>
  <c r="E24" i="53" s="1"/>
  <c r="F14" i="127"/>
  <c r="F18" i="127" s="1"/>
  <c r="G14" i="135"/>
  <c r="G18" i="135" s="1"/>
  <c r="F18" i="135"/>
  <c r="F13" i="75"/>
  <c r="G13" i="75" s="1"/>
  <c r="G17" i="75" s="1"/>
  <c r="G30" i="75" s="1"/>
  <c r="E19" i="53" s="1"/>
  <c r="G13" i="64"/>
  <c r="G17" i="64" s="1"/>
  <c r="G33" i="64" s="1"/>
  <c r="E15" i="53" s="1"/>
  <c r="F17" i="64"/>
  <c r="F33" i="64" s="1"/>
  <c r="F18" i="59"/>
  <c r="G14" i="59"/>
  <c r="G18" i="59" s="1"/>
  <c r="G14" i="66"/>
  <c r="G18" i="66" s="1"/>
  <c r="F18" i="66"/>
  <c r="M116" i="177"/>
  <c r="G14" i="132"/>
  <c r="G18" i="132" s="1"/>
  <c r="G34" i="132" s="1"/>
  <c r="E18" i="53" s="1"/>
  <c r="F18" i="132"/>
  <c r="F34" i="132" s="1"/>
  <c r="F32" i="65"/>
  <c r="G30" i="65"/>
  <c r="G32" i="65" s="1"/>
  <c r="G15" i="186"/>
  <c r="F19" i="186"/>
  <c r="G33" i="135"/>
  <c r="F33" i="135"/>
  <c r="M12" i="177"/>
  <c r="M19" i="177" s="1"/>
  <c r="L19" i="177"/>
  <c r="F14" i="139" s="1"/>
  <c r="F34" i="61" l="1"/>
  <c r="F34" i="125"/>
  <c r="G34" i="125"/>
  <c r="E13" i="53" s="1"/>
  <c r="G34" i="135"/>
  <c r="E21" i="53" s="1"/>
  <c r="F33" i="65"/>
  <c r="F34" i="135"/>
  <c r="G33" i="65"/>
  <c r="E16" i="53" s="1"/>
  <c r="G14" i="127"/>
  <c r="G18" i="127" s="1"/>
  <c r="F17" i="75"/>
  <c r="F30" i="75" s="1"/>
  <c r="F28" i="139"/>
  <c r="G14" i="139"/>
  <c r="G28" i="139" s="1"/>
  <c r="E26" i="53" s="1"/>
  <c r="K117" i="185"/>
  <c r="K118" i="185" s="1"/>
  <c r="E17" i="186" s="1"/>
  <c r="E19" i="186" l="1"/>
  <c r="G17" i="186"/>
  <c r="G19" i="186" s="1"/>
  <c r="E27" i="53" s="1"/>
  <c r="H81" i="30"/>
  <c r="L81" i="30"/>
  <c r="M81" i="30" s="1"/>
  <c r="M86" i="30" s="1"/>
  <c r="L86" i="30" l="1"/>
  <c r="F27" i="59" s="1"/>
  <c r="G27" i="59" l="1"/>
  <c r="G32" i="59" s="1"/>
  <c r="G33" i="59" s="1"/>
  <c r="E11" i="53" s="1"/>
  <c r="F32" i="59"/>
  <c r="F33" i="59" s="1"/>
  <c r="H58" i="37"/>
  <c r="L58" i="37"/>
  <c r="M58" i="37" s="1"/>
  <c r="M59" i="37" s="1"/>
  <c r="L59" i="37"/>
  <c r="F24" i="66" s="1"/>
  <c r="F33" i="66" l="1"/>
  <c r="F34" i="66" s="1"/>
  <c r="G24" i="66"/>
  <c r="G33" i="66" s="1"/>
  <c r="G34" i="66" s="1"/>
  <c r="E22" i="53" s="1"/>
  <c r="D15" i="227" l="1"/>
  <c r="G61" i="141" s="1"/>
  <c r="H61" i="141" l="1"/>
  <c r="L61" i="141"/>
  <c r="M61" i="141" l="1"/>
  <c r="M62" i="141" s="1"/>
  <c r="L62" i="141"/>
  <c r="F24" i="127" s="1"/>
  <c r="G24" i="127" l="1"/>
  <c r="G33" i="127" s="1"/>
  <c r="G34" i="127" s="1"/>
  <c r="E23" i="53" s="1"/>
  <c r="F33" i="127"/>
  <c r="F34" i="127" s="1"/>
  <c r="E31" i="58"/>
  <c r="E33" i="58" s="1"/>
  <c r="E34" i="58" s="1"/>
  <c r="G31" i="58" l="1"/>
  <c r="G33" i="58" s="1"/>
  <c r="G34" i="58" s="1"/>
  <c r="E10" i="53" s="1"/>
  <c r="E29" i="53" s="1"/>
  <c r="E30" i="53" s="1"/>
  <c r="E31" i="53" s="1"/>
  <c r="E33" i="53" s="1"/>
  <c r="D46" i="47" l="1"/>
  <c r="E46" i="47" s="1"/>
  <c r="K23" i="47"/>
  <c r="K24" i="47" l="1"/>
  <c r="J46" i="47" s="1"/>
  <c r="H30" i="47"/>
  <c r="J47" i="47"/>
  <c r="K25" i="47" l="1"/>
  <c r="H34" i="47" s="1"/>
  <c r="H47" i="47" s="1"/>
  <c r="H48" i="47" s="1"/>
  <c r="J48" i="47"/>
  <c r="H36" i="47" l="1"/>
  <c r="J38" i="47" s="1"/>
  <c r="G50" i="47" s="1"/>
  <c r="D22" i="228"/>
</calcChain>
</file>

<file path=xl/comments1.xml><?xml version="1.0" encoding="utf-8"?>
<comments xmlns="http://schemas.openxmlformats.org/spreadsheetml/2006/main">
  <authors>
    <author>New User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New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<sst xmlns="http://schemas.openxmlformats.org/spreadsheetml/2006/main" count="8256" uniqueCount="2266">
  <si>
    <t>CLIENT :- Derba Midroc Cement Factory</t>
  </si>
  <si>
    <t>Block Type :-</t>
  </si>
  <si>
    <t>CONSULTANT :- Construction Design Share Company</t>
  </si>
  <si>
    <t>Block :-</t>
  </si>
  <si>
    <t>CONTRACTOR :- SA Construction PLC.</t>
  </si>
  <si>
    <t>Page No. :-</t>
  </si>
  <si>
    <t>LOCATION :- Derba</t>
  </si>
  <si>
    <t>Item No. and Description</t>
  </si>
  <si>
    <t>Signature</t>
  </si>
  <si>
    <t>Contractor</t>
  </si>
  <si>
    <t>Rebar Cutting, Bending and Fixing</t>
  </si>
  <si>
    <t>Item
 No.</t>
  </si>
  <si>
    <t>Location</t>
  </si>
  <si>
    <t>Shape</t>
  </si>
  <si>
    <t>Ø</t>
  </si>
  <si>
    <t>L</t>
  </si>
  <si>
    <t>Qty</t>
  </si>
  <si>
    <t>No.</t>
  </si>
  <si>
    <t>Re-bars</t>
  </si>
  <si>
    <t>Remark</t>
  </si>
  <si>
    <t>Total Length</t>
  </si>
  <si>
    <t>Unit Wt.(kg/mL)</t>
  </si>
  <si>
    <t>Total Weight</t>
  </si>
  <si>
    <t>Total Weight(For 1 Block)</t>
  </si>
  <si>
    <t>A. SUPER  STRUCTURE</t>
  </si>
  <si>
    <t xml:space="preserve">     Residence Type C</t>
  </si>
  <si>
    <t xml:space="preserve">         Supervisor/consultant</t>
  </si>
  <si>
    <t>Ø8</t>
  </si>
  <si>
    <t>Ø6</t>
  </si>
  <si>
    <t>Ø10</t>
  </si>
  <si>
    <t>Ø12</t>
  </si>
  <si>
    <t>Ø14</t>
  </si>
  <si>
    <t>Ø16</t>
  </si>
  <si>
    <t>Ø20</t>
  </si>
  <si>
    <t>PROJECT :- Staff Residence &amp; Facility Project Lot-III</t>
  </si>
  <si>
    <t>PROJECT :- DMC Staff Residence And Facility</t>
  </si>
  <si>
    <t>CLIENT :- DMC</t>
  </si>
  <si>
    <t>CONSULTANT:- CD S.Co.</t>
  </si>
  <si>
    <t>CONTRACTOR:-SA Construction</t>
  </si>
  <si>
    <t>LOCATION:-Derba</t>
  </si>
  <si>
    <t>Block Type</t>
  </si>
  <si>
    <t>Residence Type-C</t>
  </si>
  <si>
    <t>Block</t>
  </si>
  <si>
    <t>B. SUPER  STRUCTURE</t>
  </si>
  <si>
    <t>24&amp;25</t>
  </si>
  <si>
    <t>1. EXCAVATION &amp; EARTH WORKS</t>
  </si>
  <si>
    <t>TOTAL CARRIED TO SUMMARY</t>
  </si>
  <si>
    <t>2. CONCRETE WORKS</t>
  </si>
  <si>
    <t>1. CONCRETE WORKS</t>
  </si>
  <si>
    <t>Amount</t>
  </si>
  <si>
    <t>Axis A'</t>
  </si>
  <si>
    <t>Axis B'</t>
  </si>
  <si>
    <t>Axis 1-2&amp;5-6(A-D)</t>
  </si>
  <si>
    <t>1st &amp;2nd Floor slab</t>
  </si>
  <si>
    <t>Axis 2-3&amp;4-5(A-D)</t>
  </si>
  <si>
    <t>Axis 3-4(A-B')</t>
  </si>
  <si>
    <t>intermidate and floor beams</t>
  </si>
  <si>
    <t xml:space="preserve">1st and 2nd </t>
  </si>
  <si>
    <t>Axis -A</t>
  </si>
  <si>
    <t>Axis B''</t>
  </si>
  <si>
    <t>AXIS D</t>
  </si>
  <si>
    <t>AXIS 1&amp;6</t>
  </si>
  <si>
    <t>AXIS 2&amp;5</t>
  </si>
  <si>
    <t>AXIS 3&amp;4</t>
  </si>
  <si>
    <t>SECTION 3-3</t>
  </si>
  <si>
    <t>Stair Case 1ST&amp;2ND FLOOR</t>
  </si>
  <si>
    <t>SECTON 2-2</t>
  </si>
  <si>
    <t>Amount (Birr)</t>
  </si>
  <si>
    <t>A. SUB-STRUCTURE</t>
  </si>
  <si>
    <t>B. SUPER- STRUCTURE</t>
  </si>
  <si>
    <t>LOCATION :-          Dhedesa</t>
  </si>
  <si>
    <t>Total</t>
  </si>
  <si>
    <t>No</t>
  </si>
  <si>
    <r>
      <t>M</t>
    </r>
    <r>
      <rPr>
        <vertAlign val="superscript"/>
        <sz val="10"/>
        <color indexed="8"/>
        <rFont val="Book Antiqua"/>
        <family val="1"/>
      </rPr>
      <t>2</t>
    </r>
  </si>
  <si>
    <t>m</t>
  </si>
  <si>
    <t>Kg</t>
  </si>
  <si>
    <t>d) Dia. 6 mm deformed bar</t>
  </si>
  <si>
    <t>c) Dia. 8 mm deformed bar</t>
  </si>
  <si>
    <t>b) Dia. 12mm deformed bar</t>
  </si>
  <si>
    <t>a) Dia. 14mm deformed bar</t>
  </si>
  <si>
    <t>c) Lintel</t>
  </si>
  <si>
    <t>b) In beams</t>
  </si>
  <si>
    <t>a) In elevation column</t>
  </si>
  <si>
    <r>
      <t>M</t>
    </r>
    <r>
      <rPr>
        <vertAlign val="superscript"/>
        <sz val="10"/>
        <color indexed="8"/>
        <rFont val="Book Antiqua"/>
        <family val="1"/>
      </rPr>
      <t>3</t>
    </r>
  </si>
  <si>
    <t>B. SUPER STRUCTURE</t>
  </si>
  <si>
    <t>3. Masonry Work</t>
  </si>
  <si>
    <t>c) In footing column</t>
  </si>
  <si>
    <t>b) In footing pad</t>
  </si>
  <si>
    <t>a) In grade beam &amp; step</t>
  </si>
  <si>
    <t>b)</t>
  </si>
  <si>
    <t>a) massonary foundation</t>
  </si>
  <si>
    <t>A. SUB- STRUCTURE</t>
  </si>
  <si>
    <t>Rate</t>
  </si>
  <si>
    <t>Unit</t>
  </si>
  <si>
    <t>Description of Work</t>
  </si>
  <si>
    <t>Item</t>
  </si>
  <si>
    <t>RC C-25</t>
  </si>
  <si>
    <t>d) Steps</t>
  </si>
  <si>
    <t>10cm thick RC C-20</t>
  </si>
  <si>
    <t xml:space="preserve">Provide, cut and fix in position </t>
  </si>
  <si>
    <t>d) Lintels</t>
  </si>
  <si>
    <t>c) In concrete roof slab (10cm thick)</t>
  </si>
  <si>
    <t>b) In concrete roof slab (12cm thick)</t>
  </si>
  <si>
    <t xml:space="preserve"> </t>
  </si>
  <si>
    <t>OPD</t>
  </si>
  <si>
    <t>IPD</t>
  </si>
  <si>
    <t>Emergency</t>
  </si>
  <si>
    <t>Store</t>
  </si>
  <si>
    <t>Transformer House</t>
  </si>
  <si>
    <t>Morgue</t>
  </si>
  <si>
    <t>Guard House</t>
  </si>
  <si>
    <t>Site Sanitary Installation</t>
  </si>
  <si>
    <t>Civil Site work</t>
  </si>
  <si>
    <t>Dry Latrine</t>
  </si>
  <si>
    <t>Kitchen</t>
  </si>
  <si>
    <t>Generator House</t>
  </si>
  <si>
    <t>Administration</t>
  </si>
  <si>
    <t>Diagnostic Service</t>
  </si>
  <si>
    <t>OR and Delivery</t>
  </si>
  <si>
    <t>Waiting and Registration</t>
  </si>
  <si>
    <t>Block Name</t>
  </si>
  <si>
    <t>Item No</t>
  </si>
  <si>
    <t>PROJECT :- Dhedesa Primary Hospital</t>
  </si>
  <si>
    <t>CLIENT :- Oromia Health Bureau</t>
  </si>
  <si>
    <t xml:space="preserve">CONSULTANT :-Engineers of Oromia Health Bureau </t>
  </si>
  <si>
    <t xml:space="preserve">CONTRACTOR :-Trust Construction </t>
  </si>
  <si>
    <t>LOCATION :- Dhedesa</t>
  </si>
  <si>
    <t xml:space="preserve">Grade Beam </t>
  </si>
  <si>
    <t>TOTAL   B</t>
  </si>
  <si>
    <t>TOTAL   A</t>
  </si>
  <si>
    <t>EXCAVATION &amp; EARTH WORKS</t>
  </si>
  <si>
    <t>CONCRETE WORKS</t>
  </si>
  <si>
    <t>MASONARY WORKS</t>
  </si>
  <si>
    <t>BLOCK WORK</t>
  </si>
  <si>
    <t>ROOFING</t>
  </si>
  <si>
    <t>CARPENTRY &amp; JOINERY</t>
  </si>
  <si>
    <t xml:space="preserve"> FINISHING </t>
  </si>
  <si>
    <t xml:space="preserve">Material Description </t>
  </si>
  <si>
    <t>TOTAL  A+ B</t>
  </si>
  <si>
    <t>Elevation Column</t>
  </si>
  <si>
    <t>A. SUB  STRUCTURE</t>
  </si>
  <si>
    <t>Waiting</t>
  </si>
  <si>
    <t>Rebar Bar Detail</t>
  </si>
  <si>
    <t>Service Quarter</t>
  </si>
  <si>
    <t>No. of mebers</t>
  </si>
  <si>
    <t>1 of 2</t>
  </si>
  <si>
    <t>2 of 2</t>
  </si>
  <si>
    <t>Prepared by ……………………………</t>
  </si>
  <si>
    <t>C1</t>
  </si>
  <si>
    <t>Checked by ……………………………</t>
  </si>
  <si>
    <t xml:space="preserve">FINISHING </t>
  </si>
  <si>
    <t>Quantity</t>
  </si>
  <si>
    <t>OROMIA HEALTH BUREAU</t>
  </si>
  <si>
    <t>Contract</t>
  </si>
  <si>
    <t>Previous</t>
  </si>
  <si>
    <t>Current</t>
  </si>
  <si>
    <t>Contractor:- TRUST CONSTRUCTION</t>
  </si>
  <si>
    <t>Consultant:- Oromia Health Bureau</t>
  </si>
  <si>
    <t>Client:- Oromia Regional State Health Bureau</t>
  </si>
  <si>
    <t>MATERIAL ON SITE</t>
  </si>
  <si>
    <t>Trench Excavation</t>
  </si>
  <si>
    <t xml:space="preserve">Selected backfill material </t>
  </si>
  <si>
    <t>Cart away surplus excavated material</t>
  </si>
  <si>
    <t>*</t>
  </si>
  <si>
    <t>4.CARPENTRY &amp; JOINERY</t>
  </si>
  <si>
    <t xml:space="preserve">All structural member shall be free of harm full </t>
  </si>
  <si>
    <t xml:space="preserve">by 6mm plain bar carpentry swan eucalyptus truss </t>
  </si>
  <si>
    <t>a)Upper &amp; lower chord size-diameter 10 -12cm</t>
  </si>
  <si>
    <t>b) Diagonal &amp; vertical Members size diameter 8 - 10cm</t>
  </si>
  <si>
    <t>c) Purlin zigba size 5/7cm</t>
  </si>
  <si>
    <t>Amount after rebate</t>
  </si>
  <si>
    <t>Grand Sum</t>
  </si>
  <si>
    <t>Total Amount</t>
  </si>
  <si>
    <t>80% of material</t>
  </si>
  <si>
    <t>T</t>
  </si>
  <si>
    <t>D</t>
  </si>
  <si>
    <t>S</t>
  </si>
  <si>
    <t>Executed</t>
  </si>
  <si>
    <t xml:space="preserve">TRUST CONSTRUCTION </t>
  </si>
  <si>
    <t>Project:- Dhedhesa Primary Hospital</t>
  </si>
  <si>
    <t>MASONRY WORKS</t>
  </si>
  <si>
    <t>Rebate 5%</t>
  </si>
  <si>
    <t>Reinforcement Bar Schedule</t>
  </si>
  <si>
    <t xml:space="preserve">page :-   1    </t>
  </si>
  <si>
    <t>Axis</t>
  </si>
  <si>
    <t>Length</t>
  </si>
  <si>
    <t>No of bars</t>
  </si>
  <si>
    <t>Members</t>
  </si>
  <si>
    <t>Total  length of  Re-bars</t>
  </si>
  <si>
    <t>ml</t>
  </si>
  <si>
    <t>top</t>
  </si>
  <si>
    <t>3. ROOFING</t>
  </si>
  <si>
    <t>G-30 CIS Roof cover</t>
  </si>
  <si>
    <t>G-30 flat metal sheet</t>
  </si>
  <si>
    <t>PROJECT :-             Dhedesa Primary Hospital</t>
  </si>
  <si>
    <t xml:space="preserve">CLIENT :-                 Oromia Health Bureau </t>
  </si>
  <si>
    <t>CONSULTANT :-      Oromia Health Bureau</t>
  </si>
  <si>
    <t>CONTRACTOR :-    Trust Construction</t>
  </si>
  <si>
    <t>total</t>
  </si>
  <si>
    <t>m2</t>
  </si>
  <si>
    <t>A SUB STRUCTURE</t>
  </si>
  <si>
    <t>EXCAVATION &amp; EARTH WORK</t>
  </si>
  <si>
    <t>STONE MASONRY</t>
  </si>
  <si>
    <t>CONCRETE WORK</t>
  </si>
  <si>
    <t>B SUPER STRUCTURE</t>
  </si>
  <si>
    <t>CONCRTE WORK</t>
  </si>
  <si>
    <t>ROOFING WORK</t>
  </si>
  <si>
    <t>FINISHING ORK</t>
  </si>
  <si>
    <t>2. BLOCK WORK</t>
  </si>
  <si>
    <t xml:space="preserve">Concrete block wall class "B" beded in cement mortar </t>
  </si>
  <si>
    <t>a) 20 cm thick</t>
  </si>
  <si>
    <t>b) 15 cm thick</t>
  </si>
  <si>
    <t>a) 10 cm thick</t>
  </si>
  <si>
    <t xml:space="preserve">6. FINISHING </t>
  </si>
  <si>
    <t xml:space="preserve">Apply two coats of plastering and one coat of ren </t>
  </si>
  <si>
    <t>Ml</t>
  </si>
  <si>
    <t>2.5 Reinforcement Steel Bar</t>
  </si>
  <si>
    <t>Contractor :-  Trust  Construction</t>
  </si>
  <si>
    <t>Project :-        Dhedessa  Primary Hospital</t>
  </si>
  <si>
    <t>Client :-          Oromiya  Health Bureau</t>
  </si>
  <si>
    <t xml:space="preserve">Date:-  </t>
  </si>
  <si>
    <t>Ø In mm</t>
  </si>
  <si>
    <t>M2</t>
  </si>
  <si>
    <t>Executed Amount</t>
  </si>
  <si>
    <t>a) Under massonary foundation</t>
  </si>
  <si>
    <t>a) To grade beam &amp; step</t>
  </si>
  <si>
    <t>m3</t>
  </si>
  <si>
    <t>1.1 Excavation and earth work</t>
  </si>
  <si>
    <t>1.1.1</t>
  </si>
  <si>
    <t>1.1.2</t>
  </si>
  <si>
    <t>Fence Work</t>
  </si>
  <si>
    <t>a) To elevation column</t>
  </si>
  <si>
    <t>c) To Lintel</t>
  </si>
  <si>
    <t xml:space="preserve">Supply and construct 20cm thick hollow concrete block </t>
  </si>
  <si>
    <t>Ditto as item 2.1 but 15cm thick HCB</t>
  </si>
  <si>
    <t>a)</t>
  </si>
  <si>
    <t>Ditto but over 1.50mts but not exceding 4m</t>
  </si>
  <si>
    <t>1.3.1</t>
  </si>
  <si>
    <t>Ditto to Soft rock</t>
  </si>
  <si>
    <t>1.3.2</t>
  </si>
  <si>
    <t>2. Masonry Work</t>
  </si>
  <si>
    <t xml:space="preserve">  Contract Amount</t>
  </si>
  <si>
    <t>previous</t>
  </si>
  <si>
    <t>current</t>
  </si>
  <si>
    <t>Executed Qty</t>
  </si>
  <si>
    <t>a) Dia. 8mm deformed bar</t>
  </si>
  <si>
    <t>Construct and put in place eucalyptus truss from</t>
  </si>
  <si>
    <t>b) To top beams</t>
  </si>
  <si>
    <t>b) 20 cm thick</t>
  </si>
  <si>
    <t>Placenta</t>
  </si>
  <si>
    <t xml:space="preserve"> bottom slab</t>
  </si>
  <si>
    <t>Block :- Placenta  Pit</t>
  </si>
  <si>
    <t>1. SUB STRUCTURE</t>
  </si>
  <si>
    <t>1. Earth work</t>
  </si>
  <si>
    <t>2.3 form work</t>
  </si>
  <si>
    <t>1.1 Excavate for the pit in exceeding 150cm from NGL.</t>
  </si>
  <si>
    <t>a) for top slab</t>
  </si>
  <si>
    <t>1.2 Ditto over 150 cm but not exceeding 300 cm.</t>
  </si>
  <si>
    <t xml:space="preserve">1.3 Backfill around retaining wall </t>
  </si>
  <si>
    <t>W=1.09-.5=.59</t>
  </si>
  <si>
    <t>L=6.16+2*.59=7.36</t>
  </si>
  <si>
    <t>b)  for inspection manhole</t>
  </si>
  <si>
    <t>d=4.05+.20+.1=4.35</t>
  </si>
  <si>
    <t>c) to removable cover</t>
  </si>
  <si>
    <t xml:space="preserve">2.4 reinforcement </t>
  </si>
  <si>
    <t xml:space="preserve">1.4 Backfill on top of RC roof slab </t>
  </si>
  <si>
    <t>Not shown on drawing</t>
  </si>
  <si>
    <t xml:space="preserve">1.5 Cart away surplus excavated material </t>
  </si>
  <si>
    <t>a) Dia. 10mm deformed bar</t>
  </si>
  <si>
    <t>1.6  hard core</t>
  </si>
  <si>
    <t>2.1 lean concrete</t>
  </si>
  <si>
    <t>no detail drawing</t>
  </si>
  <si>
    <t>3 MASONRY WORK</t>
  </si>
  <si>
    <t>detail=average=0.795 spec.=60cm</t>
  </si>
  <si>
    <t xml:space="preserve"> 2.2 Reinforced concrete.</t>
  </si>
  <si>
    <t>at bottom</t>
  </si>
  <si>
    <t>Summary of Measurement for PLACENTA PIT</t>
  </si>
  <si>
    <t>PLACENTA PIT</t>
  </si>
  <si>
    <t>EXCAVATION AND EARTH WORK</t>
  </si>
  <si>
    <t>Excavate for the pit in ordinary soil to a depth not exceeding 150cm from</t>
  </si>
  <si>
    <t>Ditto over 150cm but not exceeding 300cm</t>
  </si>
  <si>
    <t>Backfill arround retaining wall with granular material from a quarry</t>
  </si>
  <si>
    <t>Backfill on top of RC roof slab to a depth of 50cm with good excavated</t>
  </si>
  <si>
    <t>Cart away surplus excavated material and deposit to where the engineer</t>
  </si>
  <si>
    <t>25cm thick Hardcore</t>
  </si>
  <si>
    <t>2. CONCRETE  WORKS</t>
  </si>
  <si>
    <r>
      <t>5cm thick concrete in class C-5, cement 150kg/m</t>
    </r>
    <r>
      <rPr>
        <vertAlign val="superscript"/>
        <sz val="9"/>
        <color indexed="8"/>
        <rFont val="Book Antiqua"/>
        <family val="1"/>
      </rPr>
      <t>3</t>
    </r>
    <r>
      <rPr>
        <sz val="9"/>
        <color indexed="8"/>
        <rFont val="Book Antiqua"/>
        <family val="1"/>
      </rPr>
      <t xml:space="preserve"> stone masonry retaining wall</t>
    </r>
  </si>
  <si>
    <t>Reinforced concrete in class C-20 cement 320 kg/m3 filled into form</t>
  </si>
  <si>
    <t xml:space="preserve">work and vibrated around rod reinforcement. Steel and formwork </t>
  </si>
  <si>
    <t>measured separately.</t>
  </si>
  <si>
    <t>a) In 15cm. Thick RC top slab</t>
  </si>
  <si>
    <t>b) In 10cm. Thick RC wall around an inspection hole of septic tank</t>
  </si>
  <si>
    <t>c) In 8cm thick RC removable cover for the manhole with handle in size</t>
  </si>
  <si>
    <t>Provide, cut and fix in position sawn zigba wood form work to</t>
  </si>
  <si>
    <t>a)RC top roof slab</t>
  </si>
  <si>
    <t>b) RC wall around an inspection hole of the pit</t>
  </si>
  <si>
    <t>d) removable cover</t>
  </si>
  <si>
    <t>Reinforcement steel bars according to structural drawings. Price shall</t>
  </si>
  <si>
    <t>a) Diameter 8mm deformed bar</t>
  </si>
  <si>
    <t>b) Diameter 10mm deformed bar</t>
  </si>
  <si>
    <t>c) Diameter 12mm deformed bar</t>
  </si>
  <si>
    <t>MASONRY WORK</t>
  </si>
  <si>
    <t xml:space="preserve">60cm thick hard traychaltic or equivalent stone masonry </t>
  </si>
  <si>
    <t>retaining wall bedded in cement mortar 1:3 internal part</t>
  </si>
  <si>
    <t>left for plastering</t>
  </si>
  <si>
    <t>PIPE WORK</t>
  </si>
  <si>
    <t>Dia. 110mm pvc pipe with vent cap over it</t>
  </si>
  <si>
    <t>FENCE WORK</t>
  </si>
  <si>
    <t xml:space="preserve">Fence for plocenta pit, and ash pit. Dia 10cm impregnated </t>
  </si>
  <si>
    <t xml:space="preserve">Eucalyptus poles erceted to c/c distance of 200cm and iter </t>
  </si>
  <si>
    <t xml:space="preserve"> connected with 14 rows of bar bed wire and two diagonals.</t>
  </si>
  <si>
    <t xml:space="preserve"> Price shall include diagonal eucalyptus bracing at every </t>
  </si>
  <si>
    <t>corner (both directions), mass every concrete base of C-15</t>
  </si>
  <si>
    <t>with diameter 30cm and depth of 50cm including excavation</t>
  </si>
  <si>
    <t>&amp; earth work.</t>
  </si>
  <si>
    <r>
      <t>TAKE OFF SHEET N</t>
    </r>
    <r>
      <rPr>
        <vertAlign val="superscript"/>
        <sz val="18"/>
        <rFont val="Times New Roman"/>
        <family val="1"/>
      </rPr>
      <t>o</t>
    </r>
    <r>
      <rPr>
        <sz val="18"/>
        <rFont val="Times New Roman"/>
        <family val="1"/>
      </rPr>
      <t xml:space="preserve"> 4</t>
    </r>
  </si>
  <si>
    <t>TOTAL</t>
  </si>
  <si>
    <t>Block :- PLACENTA PIT</t>
  </si>
  <si>
    <t>a) Dia. 6 mm deformed bar</t>
  </si>
  <si>
    <t>b) In top beams</t>
  </si>
  <si>
    <t>c) In Lintels</t>
  </si>
  <si>
    <t>b) Dia. 12 mm deformed bar</t>
  </si>
  <si>
    <t>Deductions</t>
  </si>
  <si>
    <t>Cart away</t>
  </si>
  <si>
    <t xml:space="preserve">Clear off site </t>
  </si>
  <si>
    <t xml:space="preserve">Bulk Excavation </t>
  </si>
  <si>
    <t>Selected backfill</t>
  </si>
  <si>
    <t xml:space="preserve">Cart away </t>
  </si>
  <si>
    <t>25cm thick hard core</t>
  </si>
  <si>
    <t>5cm thick lean concrete</t>
  </si>
  <si>
    <t xml:space="preserve">10cm thick reinforced concrete floor slab </t>
  </si>
  <si>
    <t xml:space="preserve">Reinforced concrete class C-25, </t>
  </si>
  <si>
    <t xml:space="preserve"> form work or metal panel. To:- </t>
  </si>
  <si>
    <t>Reinforcement steel bar</t>
  </si>
  <si>
    <t xml:space="preserve">12/2 cm chip wood expansion joint </t>
  </si>
  <si>
    <t>50cm high trychitic stone masonreyBNGL</t>
  </si>
  <si>
    <t>Ditto but ANGL</t>
  </si>
  <si>
    <t>Reinforced concrete class C-25</t>
  </si>
  <si>
    <t>Reinforcement steel bars</t>
  </si>
  <si>
    <t>Apply three coats of plastering</t>
  </si>
  <si>
    <t xml:space="preserve">Trench Excavation </t>
  </si>
  <si>
    <t xml:space="preserve">Selected backfill </t>
  </si>
  <si>
    <t>Car away</t>
  </si>
  <si>
    <t xml:space="preserve">25cm thick stone hard core </t>
  </si>
  <si>
    <t>Lean Concrete 5cm thick lean concrete</t>
  </si>
  <si>
    <t xml:space="preserve"> form work or  </t>
  </si>
  <si>
    <t xml:space="preserve">Reinforcement steel bar </t>
  </si>
  <si>
    <t xml:space="preserve">10/2 cm chip wood expansion joint </t>
  </si>
  <si>
    <t xml:space="preserve"> stone masonrey BNGL </t>
  </si>
  <si>
    <t xml:space="preserve"> form work </t>
  </si>
  <si>
    <t xml:space="preserve">Reinforcement steel bars </t>
  </si>
  <si>
    <t>Concrete block wall class "B"</t>
  </si>
  <si>
    <t xml:space="preserve"> carpentry swan eucalyptus truss </t>
  </si>
  <si>
    <t>b)  diameter 8 - 10cm</t>
  </si>
  <si>
    <t>a)diameter 10 -12cm</t>
  </si>
  <si>
    <t xml:space="preserve">Apply three coats of plastering </t>
  </si>
  <si>
    <t xml:space="preserve">Car away </t>
  </si>
  <si>
    <t>10/2 cm chip wood expansion joint</t>
  </si>
  <si>
    <t>a)-diameter 10 -12cm</t>
  </si>
  <si>
    <t>Clear of site</t>
  </si>
  <si>
    <t>Bulk Excavation</t>
  </si>
  <si>
    <t>5cm thick lean concrete class</t>
  </si>
  <si>
    <t>10cm thick reinforced concrete floor slab</t>
  </si>
  <si>
    <t>Reinforced concrete floor slab class C-25,</t>
  </si>
  <si>
    <t xml:space="preserve"> form work or metal panel To:-</t>
  </si>
  <si>
    <t>stone masonreyBNGL</t>
  </si>
  <si>
    <t>Reinforced concrete class C-25,</t>
  </si>
  <si>
    <t>form work or metal panel. To:-</t>
  </si>
  <si>
    <t xml:space="preserve">Clear of site </t>
  </si>
  <si>
    <t xml:space="preserve">25cm thick  stone hard core </t>
  </si>
  <si>
    <t xml:space="preserve"> form work or metal panel. To:-</t>
  </si>
  <si>
    <t xml:space="preserve">wooden fascia board price includes </t>
  </si>
  <si>
    <t xml:space="preserve">Reinforced concrete floor slab class C-25, </t>
  </si>
  <si>
    <t>12/2 cm chip wood expansion joint</t>
  </si>
  <si>
    <t xml:space="preserve"> stone masonrey BNGL</t>
  </si>
  <si>
    <t xml:space="preserve">25*2.5 cm Zigba wooden fascia board </t>
  </si>
  <si>
    <t xml:space="preserve">In 10cm thick RC ground slab in C-20, </t>
  </si>
  <si>
    <t xml:space="preserve">  form work which ever is appropriate</t>
  </si>
  <si>
    <t>Mild steel reinforcement</t>
  </si>
  <si>
    <t>Ditto butANGL</t>
  </si>
  <si>
    <t>Mild steel reinforcements</t>
  </si>
  <si>
    <t>Construct  stone masonryBNGL</t>
  </si>
  <si>
    <t xml:space="preserve"> steel form work</t>
  </si>
  <si>
    <t xml:space="preserve">Mild steel reinforcements </t>
  </si>
  <si>
    <t xml:space="preserve">diameter 10-12cm </t>
  </si>
  <si>
    <t>diameter 8-10cm</t>
  </si>
  <si>
    <t xml:space="preserve"> Zigba roof purlin c/c 90cm.</t>
  </si>
  <si>
    <t xml:space="preserve">25cm thickt stone hard core </t>
  </si>
  <si>
    <t xml:space="preserve">5cm thick lean concrete class C-7, </t>
  </si>
  <si>
    <t>10cm thick reinforced concrete floor slab class C-20,</t>
  </si>
  <si>
    <t>5cm thick lean concrete class C-7</t>
  </si>
  <si>
    <t xml:space="preserve">10cm thick reinforced concrete floor slab class C-20, </t>
  </si>
  <si>
    <t>12/2 cm chip wood expansion joint between</t>
  </si>
  <si>
    <t>50cm stone masonryB NGL</t>
  </si>
  <si>
    <t xml:space="preserve">5cm thick lean concrete class C-7 </t>
  </si>
  <si>
    <t xml:space="preserve"> wood form work or metal panel. To:-</t>
  </si>
  <si>
    <t xml:space="preserve">10/2 cm chip wood expansion joint between  </t>
  </si>
  <si>
    <t xml:space="preserve">50cm  stone masonrey BNGL </t>
  </si>
  <si>
    <t xml:space="preserve">12/2 cm chip wood expansion </t>
  </si>
  <si>
    <t>Ditto but BNGL</t>
  </si>
  <si>
    <t>25cm thick stone hard corecrushed stones.</t>
  </si>
  <si>
    <t>wood form work or metal panel. To:-</t>
  </si>
  <si>
    <t>50cm stone masonreyBNGL</t>
  </si>
  <si>
    <t>Zigba wooden fascia board</t>
  </si>
  <si>
    <t>Clear off site</t>
  </si>
  <si>
    <t xml:space="preserve">5cm thick lean concrete </t>
  </si>
  <si>
    <t xml:space="preserve">In 10cm thick RC ground slab </t>
  </si>
  <si>
    <t>l form work which</t>
  </si>
  <si>
    <t>Construct 50cm   BNGL</t>
  </si>
  <si>
    <t xml:space="preserve"> form work which</t>
  </si>
  <si>
    <t xml:space="preserve">Steel bars </t>
  </si>
  <si>
    <t xml:space="preserve">diameter 10-12cms </t>
  </si>
  <si>
    <t xml:space="preserve">diameter 8-10cms </t>
  </si>
  <si>
    <t xml:space="preserve"> 5x7cm Zigba roof purlin c/c 90cm</t>
  </si>
  <si>
    <t xml:space="preserve">Backfill arround retaining wall </t>
  </si>
  <si>
    <t xml:space="preserve">5cm thick concrete in class C-5, </t>
  </si>
  <si>
    <t>Reinforced concrete in class C-20</t>
  </si>
  <si>
    <t>Contract NO _____________</t>
  </si>
  <si>
    <t xml:space="preserve">Date of Signature __________ </t>
  </si>
  <si>
    <t>Tele - 011 - 3 - 69 - 01- 40</t>
  </si>
  <si>
    <t>AMOUNT (ETB)</t>
  </si>
  <si>
    <t xml:space="preserve">Main Contract </t>
  </si>
  <si>
    <t>Variation NO. 1</t>
  </si>
  <si>
    <t>Variation NO. 2</t>
  </si>
  <si>
    <t>Variation NO. 3</t>
  </si>
  <si>
    <t>Client - Oromia Health Bureau</t>
  </si>
  <si>
    <t>Supplentary Agr. 1</t>
  </si>
  <si>
    <t>Total (ETB)</t>
  </si>
  <si>
    <t>Previous Payment</t>
  </si>
  <si>
    <t>Exe.</t>
  </si>
  <si>
    <t>VAT</t>
  </si>
  <si>
    <t>Sum</t>
  </si>
  <si>
    <t>Advan.</t>
  </si>
  <si>
    <t>Rebate       %</t>
  </si>
  <si>
    <t>Penality</t>
  </si>
  <si>
    <t>Total Deductions</t>
  </si>
  <si>
    <t>Sub total</t>
  </si>
  <si>
    <t>Total + vat</t>
  </si>
  <si>
    <t>Total with VAT</t>
  </si>
  <si>
    <t>VAT Payment</t>
  </si>
  <si>
    <t>Previous Total work Executed (A)</t>
  </si>
  <si>
    <t>Up to date work executed (B)</t>
  </si>
  <si>
    <t>Difference  C = B-A</t>
  </si>
  <si>
    <t>Advance Payment = (0.2 *B)</t>
  </si>
  <si>
    <t>Total to date</t>
  </si>
  <si>
    <t>Repaid</t>
  </si>
  <si>
    <t>Previous + Advace VAT</t>
  </si>
  <si>
    <t>Out standing</t>
  </si>
  <si>
    <t>I certify that the Contractor is entitled to the sum of Birr</t>
  </si>
  <si>
    <t>Certified by__________________</t>
  </si>
  <si>
    <t>Date______________</t>
  </si>
  <si>
    <t>Approved by _____________________</t>
  </si>
  <si>
    <t>Project -  Dedessa Primary Hospital</t>
  </si>
  <si>
    <t>Contractor -Trust Construction</t>
  </si>
  <si>
    <t>Location - I/A/Bora  Zone</t>
  </si>
  <si>
    <t>50cm high BNGL</t>
  </si>
  <si>
    <t>pit excavation150cm from reduced level</t>
  </si>
  <si>
    <r>
      <t>M</t>
    </r>
    <r>
      <rPr>
        <vertAlign val="superscript"/>
        <sz val="12"/>
        <color indexed="8"/>
        <rFont val="Times New Roman"/>
        <family val="1"/>
      </rPr>
      <t>2</t>
    </r>
  </si>
  <si>
    <r>
      <t>M</t>
    </r>
    <r>
      <rPr>
        <vertAlign val="superscript"/>
        <sz val="12"/>
        <color indexed="8"/>
        <rFont val="Times New Roman"/>
        <family val="1"/>
      </rPr>
      <t>3</t>
    </r>
  </si>
  <si>
    <t>10cm thick floor slab class C-20,</t>
  </si>
  <si>
    <t xml:space="preserve">Excavate for site clearing </t>
  </si>
  <si>
    <t xml:space="preserve">Back fill </t>
  </si>
  <si>
    <t xml:space="preserve">cart away </t>
  </si>
  <si>
    <t xml:space="preserve">Apply two coats of plastering and one coat of rendering </t>
  </si>
  <si>
    <t>Ditto but not exceeding a depth of 30cm</t>
  </si>
  <si>
    <t>Ditto but not exceeding a depth of 450cm</t>
  </si>
  <si>
    <t>Ditto but not exceeding a depth of 550cm</t>
  </si>
  <si>
    <t>2. BLOCK WORKS</t>
  </si>
  <si>
    <t>60cm thick har trachytic or equivalents stone masonry retaining wall bedded in cement mortar 1:4 (Cement sand)</t>
  </si>
  <si>
    <t>d) To R.C removable cover</t>
  </si>
  <si>
    <t>SEPTIC TANK 50M3 CAPACITY</t>
  </si>
  <si>
    <t>drawing including all incidental works</t>
  </si>
  <si>
    <t>3.1 EARTH WORK</t>
  </si>
  <si>
    <t>3.1.1</t>
  </si>
  <si>
    <t>3.1.2</t>
  </si>
  <si>
    <t>Ditto over 1.5 mt but not exceeding 3.5 mt</t>
  </si>
  <si>
    <t>3.1.3</t>
  </si>
  <si>
    <t>Rock excavation</t>
  </si>
  <si>
    <t>a) Soft rock</t>
  </si>
  <si>
    <t>b) Bed (hard rock)</t>
  </si>
  <si>
    <t>c) Bolder rock</t>
  </si>
  <si>
    <t>3.1.4</t>
  </si>
  <si>
    <t>3.1.5</t>
  </si>
  <si>
    <t>well compacted in layers not exceeding 25cm Thick.</t>
  </si>
  <si>
    <t>3.1.6</t>
  </si>
  <si>
    <t>3.2 CONCRETE WORK</t>
  </si>
  <si>
    <t>3.2.1</t>
  </si>
  <si>
    <t>3.2.2</t>
  </si>
  <si>
    <t>3.2.3</t>
  </si>
  <si>
    <t>In 20cm. Thick top slanb</t>
  </si>
  <si>
    <t>3.2.4</t>
  </si>
  <si>
    <t>In 15cm. Thick inspection manhole wall</t>
  </si>
  <si>
    <t>3.2.5</t>
  </si>
  <si>
    <t>ditto but concrete cover to inspection manhole</t>
  </si>
  <si>
    <t>3.2.6</t>
  </si>
  <si>
    <t>a) To 20cm. Bottom slab</t>
  </si>
  <si>
    <t>b) To 15cm. Top slab</t>
  </si>
  <si>
    <t>c) To 10cm. Wall</t>
  </si>
  <si>
    <t>3.2.7</t>
  </si>
  <si>
    <t>Mild stone reinforcement according to the drawing</t>
  </si>
  <si>
    <t>a) Dia 8mm. Deformed bar</t>
  </si>
  <si>
    <t>b) Dia 10mm      "</t>
  </si>
  <si>
    <t>c) Dia 12mm      "</t>
  </si>
  <si>
    <t>3.3 MASONRY WORK</t>
  </si>
  <si>
    <t>3.3.1</t>
  </si>
  <si>
    <t>3.3.2</t>
  </si>
  <si>
    <t>15cm. Thick H.C.B pation wall</t>
  </si>
  <si>
    <t>3.4 PLASTERING WORK</t>
  </si>
  <si>
    <t>3.4.1</t>
  </si>
  <si>
    <t>3.4.2</t>
  </si>
  <si>
    <t>Ditto but to both sides of H.C.B partiion walls.</t>
  </si>
  <si>
    <t>3.5 PIPE WORK</t>
  </si>
  <si>
    <t>3.5.1</t>
  </si>
  <si>
    <t>3.5.2</t>
  </si>
  <si>
    <t>4.1 EARTH WORK</t>
  </si>
  <si>
    <t>4.1.1</t>
  </si>
  <si>
    <t>4.1.2</t>
  </si>
  <si>
    <t>Ditto over 1.5mt but not exceeding 3.5mt</t>
  </si>
  <si>
    <t>4.1.4</t>
  </si>
  <si>
    <t xml:space="preserve">Rock excavation </t>
  </si>
  <si>
    <t>4.1.5</t>
  </si>
  <si>
    <t>4.1.6</t>
  </si>
  <si>
    <t>4.1.7</t>
  </si>
  <si>
    <t>4.2 CONCRETE WORK</t>
  </si>
  <si>
    <t>4.2.1</t>
  </si>
  <si>
    <t>4.2.2</t>
  </si>
  <si>
    <t>4.2.3</t>
  </si>
  <si>
    <t>4.2.4</t>
  </si>
  <si>
    <t>In 10cm. Thick inspection manhole wall</t>
  </si>
  <si>
    <t>4.2.5</t>
  </si>
  <si>
    <t>Provide, cut and fix in position sawn zigba form work</t>
  </si>
  <si>
    <t>a) To 20cm. Bottom disb</t>
  </si>
  <si>
    <t>4.2.6</t>
  </si>
  <si>
    <t>a) dis. 8mm. Deformed bar</t>
  </si>
  <si>
    <t>b) dia 10mm      "</t>
  </si>
  <si>
    <t>c) dia 12mm      "</t>
  </si>
  <si>
    <t>4.3 MASONRY WORK</t>
  </si>
  <si>
    <t>4.3.1</t>
  </si>
  <si>
    <t>4.3.2</t>
  </si>
  <si>
    <t>10cm. Think H.C.B partion wall</t>
  </si>
  <si>
    <t>4.4.1</t>
  </si>
  <si>
    <t>4.4.2</t>
  </si>
  <si>
    <t>b) 150 cm thick</t>
  </si>
  <si>
    <t>Block Work</t>
  </si>
  <si>
    <t>Finishing Work</t>
  </si>
  <si>
    <t>G-30 Ribbed Sheet</t>
  </si>
  <si>
    <t>G-30 Flashing</t>
  </si>
  <si>
    <t>Block WORKS</t>
  </si>
  <si>
    <t>ROOFING WORKS</t>
  </si>
  <si>
    <t>CARPENTERY &amp; JOINERY</t>
  </si>
  <si>
    <t>To date Executed Amount</t>
  </si>
  <si>
    <t>b) W3- 1.50/1.60cm</t>
  </si>
  <si>
    <t>b) W10- 130/160cm</t>
  </si>
  <si>
    <t>e) W10 - 130/60cm</t>
  </si>
  <si>
    <t>a) D6 - 90/270cm</t>
  </si>
  <si>
    <t>b) D10 - 80/270cm</t>
  </si>
  <si>
    <t>c) D5 - 180/270Cm</t>
  </si>
  <si>
    <t>c) W5- 75/160cm</t>
  </si>
  <si>
    <t>d) W7- 90/60cm</t>
  </si>
  <si>
    <t>a) D2 - 80/270cm</t>
  </si>
  <si>
    <t>b) D4 - 150/270cm</t>
  </si>
  <si>
    <t>c) D7 - 120/270cm</t>
  </si>
  <si>
    <t>d) D1- 90/270cm</t>
  </si>
  <si>
    <t>5.METAL WORKS</t>
  </si>
  <si>
    <t>b)W3 - 150/160cm</t>
  </si>
  <si>
    <t>a) D1 - 90/270CM</t>
  </si>
  <si>
    <t>b) D7 - 140/270CM</t>
  </si>
  <si>
    <t>C) D10 - 80/270CM</t>
  </si>
  <si>
    <t>c)W12 - 110/160cm</t>
  </si>
  <si>
    <t>d)W13 - 150/60cm</t>
  </si>
  <si>
    <t>e)W7 - 100/60cm</t>
  </si>
  <si>
    <t>d) D9 - 160/270CM</t>
  </si>
  <si>
    <t>e) D5 - 1.20/2.70cm</t>
  </si>
  <si>
    <t>a) W1- 1.20/1.60cm</t>
  </si>
  <si>
    <t>a) D2- 80/2.70cm</t>
  </si>
  <si>
    <t>b)D3   -  70/2.70cm</t>
  </si>
  <si>
    <t xml:space="preserve">C) D4 - 1.50/2.70cm </t>
  </si>
  <si>
    <t>c) WT1  - 70/60cm</t>
  </si>
  <si>
    <t>c) W1T - 1.25/0.60cm</t>
  </si>
  <si>
    <t>d) W3T - 1.50/60cm</t>
  </si>
  <si>
    <t>e) W7- 1.00/1.60cm</t>
  </si>
  <si>
    <t>f) W9T -  4.25/60cm</t>
  </si>
  <si>
    <r>
      <t>a</t>
    </r>
    <r>
      <rPr>
        <sz val="12"/>
        <color indexed="8"/>
        <rFont val="Times New Roman"/>
        <family val="1"/>
      </rPr>
      <t>) D4 - 1.50/2.70cm</t>
    </r>
  </si>
  <si>
    <t>a) W1 - 120/150cm</t>
  </si>
  <si>
    <t xml:space="preserve">a) D1 - 280/270cm </t>
  </si>
  <si>
    <t>b) W2 - 150/60cm</t>
  </si>
  <si>
    <t>c) W3 - 200/60cm</t>
  </si>
  <si>
    <t>a) W1 - 110/60cm</t>
  </si>
  <si>
    <t>a) D3 - 90/270cm</t>
  </si>
  <si>
    <t>a) D1 - .98/2.0 m</t>
  </si>
  <si>
    <t>a) D1 - .90/2.70 m</t>
  </si>
  <si>
    <t xml:space="preserve">a) D6 - 98/2.60cm </t>
  </si>
  <si>
    <t>a) D3 - 2.0/2.7m</t>
  </si>
  <si>
    <t>A) Berbed wire fence</t>
  </si>
  <si>
    <t>2) Fence work</t>
  </si>
  <si>
    <t>1. EXCAVATION AND EARTH WORK</t>
  </si>
  <si>
    <t>3. MASONRY WORK</t>
  </si>
  <si>
    <t>B) Front side Masonary work</t>
  </si>
  <si>
    <r>
      <t>M</t>
    </r>
    <r>
      <rPr>
        <vertAlign val="superscript"/>
        <sz val="12"/>
        <color indexed="8"/>
        <rFont val="Times New Roman"/>
        <family val="1"/>
      </rPr>
      <t>3</t>
    </r>
  </si>
  <si>
    <r>
      <t>M</t>
    </r>
    <r>
      <rPr>
        <vertAlign val="superscript"/>
        <sz val="12"/>
        <color indexed="8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</si>
  <si>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r>
      <t>M</t>
    </r>
    <r>
      <rPr>
        <vertAlign val="superscript"/>
        <sz val="12"/>
        <color indexed="8"/>
        <rFont val="Times New Roman"/>
        <family val="1"/>
      </rPr>
      <t>2</t>
    </r>
  </si>
  <si>
    <t>Windows</t>
  </si>
  <si>
    <t>25*2.5cm Zigba wooden fascia board .</t>
  </si>
  <si>
    <t>no</t>
  </si>
  <si>
    <t>a) Type D10:  size-140/270cm</t>
  </si>
  <si>
    <t>G-30 ribbed sheet ceiling under eave</t>
  </si>
  <si>
    <t>METAL WORK</t>
  </si>
  <si>
    <t>10cm thick c-20 RC 1.2m wide pavement</t>
  </si>
  <si>
    <t>a) Type w3:  size-150/160cm</t>
  </si>
  <si>
    <t>b) type w7: size:-100/160cm</t>
  </si>
  <si>
    <t>Doors</t>
  </si>
  <si>
    <t>a) Type D2:  size-80/270cm</t>
  </si>
  <si>
    <t>b) type D1: size:-90/270cm</t>
  </si>
  <si>
    <t>Window-Doors</t>
  </si>
  <si>
    <t>f) W20 - 600/60cm</t>
  </si>
  <si>
    <t>a) W4 - 160/160cm</t>
  </si>
  <si>
    <t>c) W7 - 1.0/160cm</t>
  </si>
  <si>
    <t>d) WT1 - 80/60cm</t>
  </si>
  <si>
    <t>METAL WORKS</t>
  </si>
  <si>
    <t>a) W1-120/160cm</t>
  </si>
  <si>
    <t>FINISHING</t>
  </si>
  <si>
    <t>G-30 Ribbed sheet ceiling under eave</t>
  </si>
  <si>
    <t>a) W1- 1.20/1.60m</t>
  </si>
  <si>
    <t>b) W2- 1.40/1.60m</t>
  </si>
  <si>
    <t>c) W3- 1.50/1.60m</t>
  </si>
  <si>
    <t>d)WT - 0.90/0.60m</t>
  </si>
  <si>
    <t>a) WL1-  120/80cm (lead window)</t>
  </si>
  <si>
    <t>b) WL2-  50/50cm (lead window)</t>
  </si>
  <si>
    <t>FINISHING WORKS</t>
  </si>
  <si>
    <t>B.SUPERSTRUCTURE</t>
  </si>
  <si>
    <t>a) W7- 110/160cm</t>
  </si>
  <si>
    <t>Trench Excavation depth not exceeding 100cm</t>
  </si>
  <si>
    <t>50cm thick masonary BNGL</t>
  </si>
  <si>
    <t>ditto but well dressed</t>
  </si>
  <si>
    <t>cartaway surplus material</t>
  </si>
  <si>
    <t>50cm thick masonary (column)</t>
  </si>
  <si>
    <t>20cm thick HCB wall</t>
  </si>
  <si>
    <t>6.1.1</t>
  </si>
  <si>
    <t>Execcavte pit for septic tank to deth not exceeding 1.5m</t>
  </si>
  <si>
    <t>6.1.2</t>
  </si>
  <si>
    <t>Ditto but to not exceeding a depth of 30cm</t>
  </si>
  <si>
    <t>6.1.3</t>
  </si>
  <si>
    <t>6.1.4</t>
  </si>
  <si>
    <t>Ditto but to not exceeding a depth of 45cm</t>
  </si>
  <si>
    <t>Ditto but to not exceeding a depth of 55cm</t>
  </si>
  <si>
    <t>6.3.1</t>
  </si>
  <si>
    <t>a) Ditto but with coarse gravel to a depth of 30cm</t>
  </si>
  <si>
    <t>b) Ditto but with coarse gravel to a depth of 30cm</t>
  </si>
  <si>
    <t>c) Ditto but with coarse gravel to a depth of 30cm</t>
  </si>
  <si>
    <t>FENCE GRAND SUMMARY</t>
  </si>
  <si>
    <t>SOAK AWAY PIT FOR 5 UNIT</t>
  </si>
  <si>
    <t>a) W3- 150/160cm</t>
  </si>
  <si>
    <t>f) WT3 - 118/60cm</t>
  </si>
  <si>
    <t>e) WT2- 110/60cm</t>
  </si>
  <si>
    <t>Provide and instaal installation inpositon PVC "T" pipe Ø 200cm</t>
  </si>
  <si>
    <t>Provide and instaal elbow Ø 200mm</t>
  </si>
  <si>
    <t>b) D1 - .70/2.70 m</t>
  </si>
  <si>
    <t>B. Super structure</t>
  </si>
  <si>
    <t>A.sub-structure</t>
  </si>
  <si>
    <t>Contract Amount</t>
  </si>
  <si>
    <t>Total To Date</t>
  </si>
  <si>
    <t>Contract Qty</t>
  </si>
  <si>
    <t xml:space="preserve">Apply two coats of plastering and one coat of rendring </t>
  </si>
  <si>
    <t>a) diameter 10 -12cm</t>
  </si>
  <si>
    <t>Car away surplus excavated material</t>
  </si>
  <si>
    <t>Excavate for the pit not exceeding 150cm from</t>
  </si>
  <si>
    <t xml:space="preserve">All wooden member  </t>
  </si>
  <si>
    <t>Supply and fix 25x2.5cm Kerrer facia board</t>
  </si>
  <si>
    <t>HCB</t>
  </si>
  <si>
    <t>Construct stone masonry</t>
  </si>
  <si>
    <t>Bulk excavation ordinary soil to a depth not exceeding 150cm.</t>
  </si>
  <si>
    <t xml:space="preserve"> form work for concrete</t>
  </si>
  <si>
    <t>Excvate pit for not exceeding 1.5mt</t>
  </si>
  <si>
    <t xml:space="preserve">Back fill on top R.C slab </t>
  </si>
  <si>
    <t xml:space="preserve">Back fill around the masonry wall </t>
  </si>
  <si>
    <t>5cm, Thick lean concrete</t>
  </si>
  <si>
    <t xml:space="preserve">Reinforced concrete in C-20 </t>
  </si>
  <si>
    <t xml:space="preserve"> form work</t>
  </si>
  <si>
    <t xml:space="preserve">Supply and construct concealed stone masonry </t>
  </si>
  <si>
    <t xml:space="preserve"> platering to internal stone massonry wall surface</t>
  </si>
  <si>
    <t xml:space="preserve">Back fill on top R.C slab to a depth of 50cm. </t>
  </si>
  <si>
    <t xml:space="preserve">5cm, Thick lean concrete </t>
  </si>
  <si>
    <t>Supply and construct concealed stone masonry</t>
  </si>
  <si>
    <t>50 M3 SEPTIC TANK</t>
  </si>
  <si>
    <t xml:space="preserve">30M3 SEPTIC TANK </t>
  </si>
  <si>
    <t>C-25 Reinforced concret</t>
  </si>
  <si>
    <t>a) in  elevation Column</t>
  </si>
  <si>
    <t>b) In beam</t>
  </si>
  <si>
    <t>c) In concret roof slab</t>
  </si>
  <si>
    <t>d) Lintel</t>
  </si>
  <si>
    <t>Form Work</t>
  </si>
  <si>
    <t>b) In concret roof slab</t>
  </si>
  <si>
    <t>Re-Bar</t>
  </si>
  <si>
    <t>a) dia 14mm</t>
  </si>
  <si>
    <t>b) dia 12mm</t>
  </si>
  <si>
    <t>c) dia 10mm</t>
  </si>
  <si>
    <t>d) dia 6mm</t>
  </si>
  <si>
    <t>Unit Price</t>
  </si>
  <si>
    <t>a) WD2 - 120/270cm</t>
  </si>
  <si>
    <t>b)WD7 - 250/270cm</t>
  </si>
  <si>
    <t xml:space="preserve">25*2.5 cm Zigba wooden fascia board price includes </t>
  </si>
  <si>
    <t>10cm thick C-20 RC 1-2m wide pavement (including</t>
  </si>
  <si>
    <t xml:space="preserve">20cm  hollow concrete block class "B" </t>
  </si>
  <si>
    <t xml:space="preserve">Supply and fix 2.5x20cm zigba fascia board </t>
  </si>
  <si>
    <t>M3</t>
  </si>
  <si>
    <t>d) 10 cm thick parapet wall</t>
  </si>
  <si>
    <t>M</t>
  </si>
  <si>
    <t xml:space="preserve">50cm thick well dressed stone masonary wall bedded in </t>
  </si>
  <si>
    <t xml:space="preserve">10cm thick C-20 RC 1-2m wide pavement </t>
  </si>
  <si>
    <t>1 ROAD &amp; PARKING</t>
  </si>
  <si>
    <t>Bulk excavation for average depth of 600mm</t>
  </si>
  <si>
    <t xml:space="preserve">5cm thick final surface coarse </t>
  </si>
  <si>
    <t xml:space="preserve">Construct of 12x35cm curbstone along the 
drive way, walk way </t>
  </si>
  <si>
    <t>10cm thick gravel of 2/5cm watered and
 well rolled with 10(ten) tone roller in five passes</t>
  </si>
  <si>
    <t xml:space="preserve">The sub-base of the road shall consist 25cm
 thick hard basaltic stone </t>
  </si>
  <si>
    <t>7. Uncovered walk way</t>
  </si>
  <si>
    <t>Bulck excavation to the depth of 50cm</t>
  </si>
  <si>
    <t>Cart away to the distance of 2kms awy</t>
  </si>
  <si>
    <t>25cm thick hard core blinded with crushed stone</t>
  </si>
  <si>
    <t>Construct out of 12x35cm curbstone along the drive way, walk way bed</t>
  </si>
  <si>
    <t xml:space="preserve">selected material back fill with selected granular material </t>
  </si>
  <si>
    <t>8cm thick mass concrete in C-20 pavement flooring spaned at every one meter</t>
  </si>
  <si>
    <t>5. Covered walk way</t>
  </si>
  <si>
    <t>A. Sub structure</t>
  </si>
  <si>
    <t>1. Excavation &amp; earth work</t>
  </si>
  <si>
    <t xml:space="preserve">Removal of 20cm thick top soil </t>
  </si>
  <si>
    <t>Excavation of black cottons soil up to 35cm</t>
  </si>
  <si>
    <t>Excavation of trench</t>
  </si>
  <si>
    <t>Selected material back fill under floor slab</t>
  </si>
  <si>
    <t>Cart away (2kms away)</t>
  </si>
  <si>
    <t xml:space="preserve">25cm thick Hard core </t>
  </si>
  <si>
    <t>2. Concrete work</t>
  </si>
  <si>
    <t>C-7 lean concrete</t>
  </si>
  <si>
    <t>C-25 RC Concrete in grade beam</t>
  </si>
  <si>
    <t>form work</t>
  </si>
  <si>
    <t>Steel reinforcment</t>
  </si>
  <si>
    <t>a) Diameter 12 plain box</t>
  </si>
  <si>
    <t>kg</t>
  </si>
  <si>
    <t>b) Diameter 8 deformed bars</t>
  </si>
  <si>
    <t>c) Diameter 6 deformed bars</t>
  </si>
  <si>
    <t>Masonery wall below NGL pric shall includes pointing</t>
  </si>
  <si>
    <t xml:space="preserve">4mm thick best type plastic ceiling nailed on batens &amp; </t>
  </si>
  <si>
    <t>Fill pit from the bottom upto a depth of 1.8m with water absorbent light and clean coarse gravel</t>
  </si>
  <si>
    <t xml:space="preserve"> 6.4. Concrete work</t>
  </si>
  <si>
    <t>6.4.1</t>
  </si>
  <si>
    <t>6.4.2</t>
  </si>
  <si>
    <t>6.4.3</t>
  </si>
  <si>
    <t>To manhole cover slab(Size 60x60x60cm)</t>
  </si>
  <si>
    <t>SEPIC TANK 50M3 GRAND TOTAL CARRIED TO SUMMARY</t>
  </si>
  <si>
    <t>6.3.FILLWORK</t>
  </si>
  <si>
    <t>6.2 Stone Masonary retaining wall area</t>
  </si>
  <si>
    <t>SOACK AWAY  GRAND TOTAL CARRIED TO SUMMARY</t>
  </si>
  <si>
    <t>SEPIC TANK 30M3 GRAND TOTAL CARRIED TO SUMMARY</t>
  </si>
  <si>
    <t>PROJECT :- Dhedhesa Primary Hospital</t>
  </si>
  <si>
    <t xml:space="preserve">CLIENT :-   Oromia Health Bureau </t>
  </si>
  <si>
    <t>CONSULTANT :-   Oromia Health Bureau</t>
  </si>
  <si>
    <t>CONTRACTOR :-   Trust Construction</t>
  </si>
  <si>
    <t>6. Finishing Works</t>
  </si>
  <si>
    <t>6.3 4 mm Thick plastic ceiling</t>
  </si>
  <si>
    <t>Corrider</t>
  </si>
  <si>
    <t xml:space="preserve">      Waiting and Registration</t>
  </si>
  <si>
    <t xml:space="preserve">6. Finishing works </t>
  </si>
  <si>
    <t>6.3 4 mm thick plastic celing</t>
  </si>
  <si>
    <t xml:space="preserve">Deduction </t>
  </si>
  <si>
    <t>door edge</t>
  </si>
  <si>
    <t>central rtiangle of casher</t>
  </si>
  <si>
    <t>Rec/Reg</t>
  </si>
  <si>
    <t>Block :- IPD</t>
  </si>
  <si>
    <t>4. Carpentry And joinery</t>
  </si>
  <si>
    <t>6. Finishing work</t>
  </si>
  <si>
    <t>CONSULTANT :-  Oromia Health Bureau</t>
  </si>
  <si>
    <t>Block :-OR and delivery</t>
  </si>
  <si>
    <t>6. Finishing works</t>
  </si>
  <si>
    <t>6.9 Pavement 1.2m</t>
  </si>
  <si>
    <t>.</t>
  </si>
  <si>
    <t>6.3 4 mm Thick Plastic celing</t>
  </si>
  <si>
    <t>corrider</t>
  </si>
  <si>
    <t>Block :-Emergency</t>
  </si>
  <si>
    <t>Diagnostics Service (X-Ray)</t>
  </si>
  <si>
    <t xml:space="preserve">2. Block works </t>
  </si>
  <si>
    <t xml:space="preserve">6.9 1.20 m Pavment  </t>
  </si>
  <si>
    <t>Adminstration</t>
  </si>
  <si>
    <t>4. carpentry &amp; joinery</t>
  </si>
  <si>
    <t>4.2 25x2.5 cm Fascial Board</t>
  </si>
  <si>
    <t>6.9 Pavement 1.2 cm</t>
  </si>
  <si>
    <t>Total to item no 6.9</t>
  </si>
  <si>
    <t>Block :- Service Quarter</t>
  </si>
  <si>
    <t>2. Block Works</t>
  </si>
  <si>
    <t xml:space="preserve">( for Coping </t>
  </si>
  <si>
    <t>3. Roofing work</t>
  </si>
  <si>
    <t>4. Carpentery &amp; Joinery</t>
  </si>
  <si>
    <t>4.05 2.5x20 cm Fascial Board</t>
  </si>
  <si>
    <t>6.05 Pavement 1.2 cm</t>
  </si>
  <si>
    <t xml:space="preserve"> Generator House</t>
  </si>
  <si>
    <t>3.4 G-30 Flashing</t>
  </si>
  <si>
    <t>Ml total to item 3.4</t>
  </si>
  <si>
    <t xml:space="preserve">Block :-Transformer House </t>
  </si>
  <si>
    <t>3 Masonery wall</t>
  </si>
  <si>
    <t>3.1 50 cm thick stone massonery</t>
  </si>
  <si>
    <t>For electrical cable work</t>
  </si>
  <si>
    <t>6. Finishing</t>
  </si>
  <si>
    <t>6.7 1.2 m pavement</t>
  </si>
  <si>
    <t>Block :- Kitchen</t>
  </si>
  <si>
    <t>2. Block work</t>
  </si>
  <si>
    <t>2.1 Concreat block wall classB (for  coping walls</t>
  </si>
  <si>
    <t>20 cm Thick</t>
  </si>
  <si>
    <t xml:space="preserve">3. Roofing works </t>
  </si>
  <si>
    <t>3.3 G30 Flashing</t>
  </si>
  <si>
    <t>4. Carperntery &amp; joinery</t>
  </si>
  <si>
    <t>4.2 25x2.5 Fasical Boared</t>
  </si>
  <si>
    <t>6. Finishing Work</t>
  </si>
  <si>
    <t>6.9 1.2 cm pavment</t>
  </si>
  <si>
    <t>Block :- Guard House</t>
  </si>
  <si>
    <t>1. CONCREAT WORK</t>
  </si>
  <si>
    <t>1.01 Rc -25 concreat</t>
  </si>
  <si>
    <t>c) In lntels</t>
  </si>
  <si>
    <t>1.02 Formwork</t>
  </si>
  <si>
    <t>c) to lintels</t>
  </si>
  <si>
    <t>1.03 Steel Rainforcement</t>
  </si>
  <si>
    <t>a) 6mm plain bars</t>
  </si>
  <si>
    <t>a) 12mm</t>
  </si>
  <si>
    <t>6.8 30cm Dia1/2 stor water concreat pipe</t>
  </si>
  <si>
    <t>Total to item no 6.8</t>
  </si>
  <si>
    <t>Block :- Dry Latrine</t>
  </si>
  <si>
    <t>3. Roofing works</t>
  </si>
  <si>
    <t>3.3 G 30 Flashing</t>
  </si>
  <si>
    <t>4. Carpentery &amp; joinery</t>
  </si>
  <si>
    <t>4.2 25x25 cm Fascial Board</t>
  </si>
  <si>
    <t>5.Metal works</t>
  </si>
  <si>
    <t>5.21 Doors</t>
  </si>
  <si>
    <t xml:space="preserve">a) D6-  98x260 </t>
  </si>
  <si>
    <t>6.Finishing work</t>
  </si>
  <si>
    <t>6.5 Pavement 1.2cm</t>
  </si>
  <si>
    <t>1  Road and Parking</t>
  </si>
  <si>
    <t>Excavation and earth work</t>
  </si>
  <si>
    <t>1.101 Bulk excavation 600mm</t>
  </si>
  <si>
    <t>Morgue to inter.gate</t>
  </si>
  <si>
    <r>
      <t>m</t>
    </r>
    <r>
      <rPr>
        <vertAlign val="superscript"/>
        <sz val="11"/>
        <rFont val="Arial"/>
        <family val="2"/>
      </rPr>
      <t>3</t>
    </r>
  </si>
  <si>
    <t>1.02 Cart away</t>
  </si>
  <si>
    <t>Ditto above</t>
  </si>
  <si>
    <t>1.03  Back fill</t>
  </si>
  <si>
    <t>1.04 Curb stone</t>
  </si>
  <si>
    <t>7 Un Coverd waik way</t>
  </si>
  <si>
    <t>Morgue b/n IPD &amp; OR Block</t>
  </si>
  <si>
    <t>7.11 Bulk excavation</t>
  </si>
  <si>
    <r>
      <t>m</t>
    </r>
    <r>
      <rPr>
        <b/>
        <vertAlign val="superscript"/>
        <sz val="11"/>
        <color indexed="8"/>
        <rFont val="Calibri"/>
        <family val="2"/>
      </rPr>
      <t>3</t>
    </r>
  </si>
  <si>
    <t>7.21 Cart away</t>
  </si>
  <si>
    <r>
      <t>m</t>
    </r>
    <r>
      <rPr>
        <b/>
        <vertAlign val="superscript"/>
        <sz val="11"/>
        <color indexed="8"/>
        <rFont val="Calibri"/>
        <family val="2"/>
      </rPr>
      <t xml:space="preserve">3      </t>
    </r>
    <r>
      <rPr>
        <b/>
        <sz val="11"/>
        <color indexed="8"/>
        <rFont val="Calibri"/>
        <family val="2"/>
      </rPr>
      <t xml:space="preserve">      ditto above</t>
    </r>
    <r>
      <rPr>
        <b/>
        <vertAlign val="superscript"/>
        <sz val="11"/>
        <color indexed="8"/>
        <rFont val="Calibri"/>
        <family val="2"/>
      </rPr>
      <t xml:space="preserve">   </t>
    </r>
  </si>
  <si>
    <t>7.31 Back fill</t>
  </si>
  <si>
    <t>7.041  25cm hard core</t>
  </si>
  <si>
    <r>
      <t>m</t>
    </r>
    <r>
      <rPr>
        <b/>
        <vertAlign val="superscript"/>
        <sz val="11"/>
        <rFont val="Arial"/>
        <family val="2"/>
      </rPr>
      <t>2</t>
    </r>
  </si>
  <si>
    <t>7.51  8cm  Mass Concrete</t>
  </si>
  <si>
    <t>7.61  Curb stone</t>
  </si>
  <si>
    <t>OR and Delivery back side</t>
  </si>
  <si>
    <t>up to waiting and registration</t>
  </si>
  <si>
    <t>IPD Block back side</t>
  </si>
  <si>
    <r>
      <t>m</t>
    </r>
    <r>
      <rPr>
        <vertAlign val="superscript"/>
        <sz val="11"/>
        <color indexed="8"/>
        <rFont val="Calibri"/>
        <family val="2"/>
      </rPr>
      <t>3</t>
    </r>
  </si>
  <si>
    <t>Cross Center</t>
  </si>
  <si>
    <t>B/N IPD &amp; OR Delivery</t>
  </si>
  <si>
    <t>Front Side IPD &amp; OR Delivery</t>
  </si>
  <si>
    <r>
      <t>m</t>
    </r>
    <r>
      <rPr>
        <b/>
        <vertAlign val="superscript"/>
        <sz val="11"/>
        <color indexed="8"/>
        <rFont val="Calibri"/>
        <family val="2"/>
      </rPr>
      <t xml:space="preserve">3  </t>
    </r>
    <r>
      <rPr>
        <b/>
        <sz val="11"/>
        <color indexed="8"/>
        <rFont val="Calibri"/>
        <family val="2"/>
      </rPr>
      <t>Total 1.21</t>
    </r>
  </si>
  <si>
    <t>1.31 Excavation for Trench</t>
  </si>
  <si>
    <t>1.21 Excavation up to 35cm</t>
  </si>
  <si>
    <t>1.51 Cart away</t>
  </si>
  <si>
    <t>From site clearing</t>
  </si>
  <si>
    <t>From Bulk excvation</t>
  </si>
  <si>
    <t>From Trench</t>
  </si>
  <si>
    <r>
      <t>m</t>
    </r>
    <r>
      <rPr>
        <vertAlign val="superscript"/>
        <sz val="11"/>
        <color indexed="8"/>
        <rFont val="Calibri"/>
        <family val="2"/>
      </rPr>
      <t xml:space="preserve">3      </t>
    </r>
    <r>
      <rPr>
        <sz val="11"/>
        <color theme="1"/>
        <rFont val="Calibri"/>
        <family val="2"/>
        <scheme val="minor"/>
      </rPr>
      <t>Total 1.51</t>
    </r>
  </si>
  <si>
    <t>1.61 25cm Thick hard core</t>
  </si>
  <si>
    <t>1.41 Back fill</t>
  </si>
  <si>
    <t>2.21  C-25 RC Concrete work in grade beam</t>
  </si>
  <si>
    <t>m2     Total 1.61</t>
  </si>
  <si>
    <t>2  Concrete work</t>
  </si>
  <si>
    <t>2.11 C-5 Lean concrete</t>
  </si>
  <si>
    <t>2.31 C-20 concrete work</t>
  </si>
  <si>
    <t>2.41 Form work</t>
  </si>
  <si>
    <t>m2   total  To item 2.11</t>
  </si>
  <si>
    <t>m2  Totalto item  2.31</t>
  </si>
  <si>
    <t>m2 total to item 2.4</t>
  </si>
  <si>
    <t>2.6 Masonery wall</t>
  </si>
  <si>
    <t>OPD  to waiting and registration</t>
  </si>
  <si>
    <t>Total to item 2.6</t>
  </si>
  <si>
    <t xml:space="preserve">  </t>
  </si>
  <si>
    <t>Road Crossing</t>
  </si>
  <si>
    <t>Page No. :-1</t>
  </si>
  <si>
    <t>Central triagle</t>
  </si>
  <si>
    <t>Casher Area</t>
  </si>
  <si>
    <t>REG Area</t>
  </si>
  <si>
    <t>Main waiting area</t>
  </si>
  <si>
    <r>
      <t>TAKE OFF SHEET N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 xml:space="preserve"> 8</t>
    </r>
  </si>
  <si>
    <r>
      <t>TAKE OFF SHEET N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8</t>
    </r>
  </si>
  <si>
    <t>TAKE OFF SHEET No 8</t>
  </si>
  <si>
    <r>
      <t>TAKE OFF SHEET N</t>
    </r>
    <r>
      <rPr>
        <vertAlign val="superscript"/>
        <sz val="18"/>
        <rFont val="Times New Roman"/>
        <family val="1"/>
      </rPr>
      <t>o</t>
    </r>
    <r>
      <rPr>
        <sz val="18"/>
        <rFont val="Times New Roman"/>
        <family val="1"/>
      </rPr>
      <t xml:space="preserve"> 8</t>
    </r>
  </si>
  <si>
    <t>Wating area</t>
  </si>
  <si>
    <t>Dispensary</t>
  </si>
  <si>
    <t>6.5 8mm Thick Ceramic tile flooring.</t>
  </si>
  <si>
    <t>ANC/PNC/PMTCT</t>
  </si>
  <si>
    <t>Page No:-</t>
  </si>
  <si>
    <t xml:space="preserve"> OPD</t>
  </si>
  <si>
    <t>Page No</t>
  </si>
  <si>
    <t>M2 Total</t>
  </si>
  <si>
    <t>Corridor</t>
  </si>
  <si>
    <t>Dental</t>
  </si>
  <si>
    <t>Phthalmology</t>
  </si>
  <si>
    <t>Procedure Room</t>
  </si>
  <si>
    <t>Procedure Room-2</t>
  </si>
  <si>
    <t>EPI/ Growth</t>
  </si>
  <si>
    <t>Medicine Store</t>
  </si>
  <si>
    <t>Casher</t>
  </si>
  <si>
    <t>Consultation Room</t>
  </si>
  <si>
    <t>Exam Room 1-2-3</t>
  </si>
  <si>
    <t>Injection</t>
  </si>
  <si>
    <t>Wating area(OPD)</t>
  </si>
  <si>
    <t>under 5 Clinc</t>
  </si>
  <si>
    <t>Familly Planning</t>
  </si>
  <si>
    <t>m2 Total of item 6.3</t>
  </si>
  <si>
    <t>M2 Total of item No 6.3</t>
  </si>
  <si>
    <t>6.4    8 mm Thick ceramic flooring</t>
  </si>
  <si>
    <t>m2 Total ofitem 6.4</t>
  </si>
  <si>
    <t>Page No. :- 1</t>
  </si>
  <si>
    <t>4.2    25x 2.5, fascial Board</t>
  </si>
  <si>
    <t xml:space="preserve">6.9    1.20m Pavment </t>
  </si>
  <si>
    <t>6.3  4mm plastic celling</t>
  </si>
  <si>
    <t>M2 Sub total</t>
  </si>
  <si>
    <t>Ml Total of  item 4.2</t>
  </si>
  <si>
    <t>Isolation room</t>
  </si>
  <si>
    <t>Nurse station</t>
  </si>
  <si>
    <t>Nurse station &amp; store</t>
  </si>
  <si>
    <t>Duty room 2</t>
  </si>
  <si>
    <t>Duty room 1</t>
  </si>
  <si>
    <t>Clean utility</t>
  </si>
  <si>
    <t>Doctors Room</t>
  </si>
  <si>
    <t>Pharmascy</t>
  </si>
  <si>
    <t>Changing Room</t>
  </si>
  <si>
    <t>Line/ Pajama Store</t>
  </si>
  <si>
    <t>Assisted Bath</t>
  </si>
  <si>
    <t>General Ward</t>
  </si>
  <si>
    <t>Maternity ward</t>
  </si>
  <si>
    <t>Assisted bath</t>
  </si>
  <si>
    <t>M2 Total of  item 6.3</t>
  </si>
  <si>
    <t>6.5 8mm Thick Ceramic Tile Flooring</t>
  </si>
  <si>
    <t>M2 Total of  item 6.5</t>
  </si>
  <si>
    <t>M2 Total of item 6.9</t>
  </si>
  <si>
    <t>M2 Sub Total</t>
  </si>
  <si>
    <t>M2 Total of item No 6.5</t>
  </si>
  <si>
    <t>Page No. :- 2</t>
  </si>
  <si>
    <t>Ml Total of item no 4.2</t>
  </si>
  <si>
    <t xml:space="preserve">M2 Sub Total </t>
  </si>
  <si>
    <t>Doctors office</t>
  </si>
  <si>
    <t>Wating Area</t>
  </si>
  <si>
    <t>Nurse Station</t>
  </si>
  <si>
    <t>Postnatal Room</t>
  </si>
  <si>
    <t>Clean Supply</t>
  </si>
  <si>
    <t>Anstahesian Room</t>
  </si>
  <si>
    <t>Auto crave room</t>
  </si>
  <si>
    <t>6.5  8mm Thick ceramic tile floor</t>
  </si>
  <si>
    <t>Recovery</t>
  </si>
  <si>
    <t>OR-Room</t>
  </si>
  <si>
    <t>Utility Room</t>
  </si>
  <si>
    <t>Auto clave room</t>
  </si>
  <si>
    <t>Storing/Receving</t>
  </si>
  <si>
    <t>Disinfection /Washing</t>
  </si>
  <si>
    <t>Preparation/Admission</t>
  </si>
  <si>
    <t>Anesthesian room</t>
  </si>
  <si>
    <t>Nurese Station</t>
  </si>
  <si>
    <t>Changining Room</t>
  </si>
  <si>
    <t>Doctors Office</t>
  </si>
  <si>
    <t>Instroment Room</t>
  </si>
  <si>
    <t>Laboring Room</t>
  </si>
  <si>
    <t>Ml Total of item no 6.3</t>
  </si>
  <si>
    <t>Ml Total of item no 6.5</t>
  </si>
  <si>
    <t>M2 Total of item no6.9</t>
  </si>
  <si>
    <r>
      <t>TAKE OFF SHEET N</t>
    </r>
    <r>
      <rPr>
        <vertAlign val="superscript"/>
        <sz val="12"/>
        <color indexed="8"/>
        <rFont val="Times New Roman"/>
        <family val="1"/>
      </rPr>
      <t xml:space="preserve">o  </t>
    </r>
    <r>
      <rPr>
        <sz val="12"/>
        <color indexed="8"/>
        <rFont val="Times New Roman"/>
        <family val="1"/>
      </rPr>
      <t>8</t>
    </r>
  </si>
  <si>
    <t>2.21 50 cm stone Masonery
( BricK wall work)</t>
  </si>
  <si>
    <t>m2 Total of item 2.2</t>
  </si>
  <si>
    <t>m2 Totalof itemNo 6.9</t>
  </si>
  <si>
    <t>6.2 Three coats of Plastering</t>
  </si>
  <si>
    <t xml:space="preserve">M2 sub  Total </t>
  </si>
  <si>
    <t>m2 Total of item 6.2</t>
  </si>
  <si>
    <t>Deduction</t>
  </si>
  <si>
    <t>Ultrasound Room</t>
  </si>
  <si>
    <t>Duty Room</t>
  </si>
  <si>
    <t>Archive</t>
  </si>
  <si>
    <t>Specimen/Collection</t>
  </si>
  <si>
    <t>Parasitology</t>
  </si>
  <si>
    <t>Mematology</t>
  </si>
  <si>
    <t>Bacteriology/AFB Room</t>
  </si>
  <si>
    <t>Page No. :-2</t>
  </si>
  <si>
    <t>m2 Totalof itemNo 6.5</t>
  </si>
  <si>
    <t>6.5 :- 8mm Thick Ceramic Tile Flooring</t>
  </si>
  <si>
    <t xml:space="preserve">6.3:-  4 mm Thick Plastic celing </t>
  </si>
  <si>
    <t>M2 Totalof item no6.3</t>
  </si>
  <si>
    <t>Ml Totalof item no 4.2</t>
  </si>
  <si>
    <t>6.5:- 8mm Thick ceramic tile flooring</t>
  </si>
  <si>
    <t>Cafteria</t>
  </si>
  <si>
    <t>Meeting Hall</t>
  </si>
  <si>
    <t>Liberary</t>
  </si>
  <si>
    <t>Accountant And Purchaser</t>
  </si>
  <si>
    <t>Personel</t>
  </si>
  <si>
    <t>Office For CEO</t>
  </si>
  <si>
    <t>Secretary</t>
  </si>
  <si>
    <t>Office for CCD</t>
  </si>
  <si>
    <t>M2 Total of item no 6.5</t>
  </si>
  <si>
    <t xml:space="preserve">2.1:-  20cm Thick HCB </t>
  </si>
  <si>
    <t>3.3 :- G-30 Fashing</t>
  </si>
  <si>
    <t>m2 Total of  item 2.1</t>
  </si>
  <si>
    <t>ml Total of item 3.3</t>
  </si>
  <si>
    <t>ml Total of item 4.05</t>
  </si>
  <si>
    <t>m2 Total of item 6.05</t>
  </si>
  <si>
    <t>Page:-</t>
  </si>
  <si>
    <t>Total of item 6.7</t>
  </si>
  <si>
    <t>Total of item 3.1</t>
  </si>
  <si>
    <t>m2 sub total</t>
  </si>
  <si>
    <t>Cooking / Food Prep</t>
  </si>
  <si>
    <t>Dough</t>
  </si>
  <si>
    <t>Baciling</t>
  </si>
  <si>
    <t>Server</t>
  </si>
  <si>
    <t>Office 1&amp;2</t>
  </si>
  <si>
    <t>Receving /Storeing</t>
  </si>
  <si>
    <t>Disinfection</t>
  </si>
  <si>
    <t>6.5:-  8mm Thick CeramicTile Flooring</t>
  </si>
  <si>
    <t>Total of item 6.5</t>
  </si>
  <si>
    <t>m2 Total of item6.9</t>
  </si>
  <si>
    <t>Ml Total of item 3.3</t>
  </si>
  <si>
    <t>M2 Total of item 2.1</t>
  </si>
  <si>
    <t>Ml Total of item 4.2</t>
  </si>
  <si>
    <r>
      <t>TAKE OFF SHEET N</t>
    </r>
    <r>
      <rPr>
        <vertAlign val="superscript"/>
        <sz val="12"/>
        <rFont val="Times New Roman"/>
        <family val="1"/>
      </rPr>
      <t xml:space="preserve">o </t>
    </r>
    <r>
      <rPr>
        <sz val="12"/>
        <rFont val="Times New Roman"/>
        <family val="1"/>
      </rPr>
      <t>8</t>
    </r>
  </si>
  <si>
    <t>6.Finishing Work</t>
  </si>
  <si>
    <t>M3 Total to item no 1.01</t>
  </si>
  <si>
    <t>M2Total to item no 1.02</t>
  </si>
  <si>
    <t>Total of Item 3.3</t>
  </si>
  <si>
    <t>Total of Item 4.2</t>
  </si>
  <si>
    <t>Total of Item 5.21</t>
  </si>
  <si>
    <t>Total of Item 6.5</t>
  </si>
  <si>
    <t xml:space="preserve">Page No. :-1 </t>
  </si>
  <si>
    <t>Block :- Road and parking</t>
  </si>
  <si>
    <r>
      <t>m</t>
    </r>
    <r>
      <rPr>
        <b/>
        <vertAlign val="superscript"/>
        <sz val="14"/>
        <rFont val="Arial"/>
        <family val="2"/>
      </rPr>
      <t xml:space="preserve">3 </t>
    </r>
  </si>
  <si>
    <r>
      <t>m</t>
    </r>
    <r>
      <rPr>
        <b/>
        <vertAlign val="superscript"/>
        <sz val="14"/>
        <rFont val="Arial"/>
        <family val="2"/>
      </rPr>
      <t>3</t>
    </r>
  </si>
  <si>
    <t>Block :- Uncovered walkway</t>
  </si>
  <si>
    <r>
      <t>m</t>
    </r>
    <r>
      <rPr>
        <b/>
        <vertAlign val="superscript"/>
        <sz val="14"/>
        <color indexed="8"/>
        <rFont val="Calibri"/>
        <family val="2"/>
      </rPr>
      <t>3</t>
    </r>
  </si>
  <si>
    <t>Block :- covered walkway</t>
  </si>
  <si>
    <t>Or Delivery Internce gate</t>
  </si>
  <si>
    <t>OR DeliveryTo Admins-Block</t>
  </si>
  <si>
    <t>To Diagonestic Block</t>
  </si>
  <si>
    <r>
      <t>m</t>
    </r>
    <r>
      <rPr>
        <b/>
        <vertAlign val="superscript"/>
        <sz val="11"/>
        <rFont val="Arial"/>
        <family val="2"/>
      </rPr>
      <t xml:space="preserve">2  </t>
    </r>
    <r>
      <rPr>
        <b/>
        <sz val="11"/>
        <rFont val="Arial"/>
        <family val="2"/>
      </rPr>
      <t>Total of 1.11</t>
    </r>
  </si>
  <si>
    <t>Up to IPD- kichen block</t>
  </si>
  <si>
    <t>Page No. :-3</t>
  </si>
  <si>
    <r>
      <t>m</t>
    </r>
    <r>
      <rPr>
        <b/>
        <vertAlign val="superscript"/>
        <sz val="14"/>
        <color indexed="8"/>
        <rFont val="Calibri"/>
        <family val="2"/>
      </rPr>
      <t xml:space="preserve">3       </t>
    </r>
    <r>
      <rPr>
        <b/>
        <sz val="14"/>
        <color indexed="8"/>
        <rFont val="Calibri"/>
        <family val="2"/>
      </rPr>
      <t>Total 1.31</t>
    </r>
  </si>
  <si>
    <t>Page No. :-4</t>
  </si>
  <si>
    <r>
      <t>m</t>
    </r>
    <r>
      <rPr>
        <b/>
        <vertAlign val="superscript"/>
        <sz val="14"/>
        <color indexed="8"/>
        <rFont val="Calibri"/>
        <family val="2"/>
      </rPr>
      <t xml:space="preserve">3      </t>
    </r>
    <r>
      <rPr>
        <b/>
        <sz val="14"/>
        <color indexed="8"/>
        <rFont val="Calibri"/>
        <family val="2"/>
      </rPr>
      <t>Total 1.41</t>
    </r>
  </si>
  <si>
    <t>Sub Structure</t>
  </si>
  <si>
    <t>1.11 Removal of top soil</t>
  </si>
  <si>
    <t>Page No. :- 5</t>
  </si>
  <si>
    <t>Page No. :- 6</t>
  </si>
  <si>
    <t>Up toTo Admins-Block &amp;Diagonestic Block</t>
  </si>
  <si>
    <t>m3 sub total</t>
  </si>
  <si>
    <t>m3 Total of item no 2.2</t>
  </si>
  <si>
    <t>Page No. :- 8</t>
  </si>
  <si>
    <t>Page No. :- 7</t>
  </si>
  <si>
    <t>upTo Admins-Block &amp; Diagonstic</t>
  </si>
  <si>
    <t>Page No. :- 9</t>
  </si>
  <si>
    <t>Page No. :- 10</t>
  </si>
  <si>
    <t>2.5 Steel reinforcment</t>
  </si>
  <si>
    <t>Dia 6</t>
  </si>
  <si>
    <t>Dia 8</t>
  </si>
  <si>
    <t>Dia 12</t>
  </si>
  <si>
    <t>Remove And Spread surplus excavated matrial</t>
  </si>
  <si>
    <t>SOACK AWAY Pit For Five unit</t>
  </si>
  <si>
    <t>A. SUB - STRUCTURE</t>
  </si>
  <si>
    <t>1) Excavation &amp; Earth Work</t>
  </si>
  <si>
    <t>1.6 cart away</t>
  </si>
  <si>
    <t xml:space="preserve">   site clerance</t>
  </si>
  <si>
    <t>bulk</t>
  </si>
  <si>
    <t>trench</t>
  </si>
  <si>
    <t>35.1+3=38.1</t>
  </si>
  <si>
    <t>13.2+3=16.2</t>
  </si>
  <si>
    <r>
      <t>m</t>
    </r>
    <r>
      <rPr>
        <b/>
        <vertAlign val="superscript"/>
        <sz val="12"/>
        <rFont val="Times New Roman"/>
        <family val="1"/>
      </rPr>
      <t>3</t>
    </r>
    <r>
      <rPr>
        <b/>
        <sz val="12"/>
        <rFont val="Times New Roman"/>
        <family val="1"/>
      </rPr>
      <t xml:space="preserve"> Total 1.6</t>
    </r>
  </si>
  <si>
    <t>1.6 Cart Away</t>
  </si>
  <si>
    <t>Site Clearing</t>
  </si>
  <si>
    <r>
      <t>Total m</t>
    </r>
    <r>
      <rPr>
        <b/>
        <vertAlign val="superscript"/>
        <sz val="14"/>
        <color indexed="8"/>
        <rFont val="Calibri"/>
        <family val="2"/>
      </rPr>
      <t>3</t>
    </r>
    <r>
      <rPr>
        <b/>
        <sz val="14"/>
        <color indexed="8"/>
        <rFont val="Calibri"/>
        <family val="2"/>
      </rPr>
      <t xml:space="preserve"> to 1.6</t>
    </r>
  </si>
  <si>
    <t>Site clerance</t>
  </si>
  <si>
    <r>
      <t>m</t>
    </r>
    <r>
      <rPr>
        <b/>
        <vertAlign val="superscript"/>
        <sz val="12"/>
        <rFont val="Times New Roman"/>
        <family val="1"/>
      </rPr>
      <t>3</t>
    </r>
    <r>
      <rPr>
        <b/>
        <sz val="12"/>
        <rFont val="Times New Roman"/>
        <family val="1"/>
      </rPr>
      <t xml:space="preserve"> total 1.6</t>
    </r>
  </si>
  <si>
    <t>Page No. :- 3</t>
  </si>
  <si>
    <t>A. Sub-structure</t>
  </si>
  <si>
    <t>1.6 Cart away</t>
  </si>
  <si>
    <t>Bulk excavation</t>
  </si>
  <si>
    <t>Trench excavation</t>
  </si>
  <si>
    <t>m3 Total 1.6</t>
  </si>
  <si>
    <t>1.6 Cart away surplus excavated material</t>
  </si>
  <si>
    <t>Item 1.1  site clerance</t>
  </si>
  <si>
    <t>Item 1.2. from Bulk Excavation</t>
  </si>
  <si>
    <t>Item 1.5. from Trench Excavation</t>
  </si>
  <si>
    <t>1.6  cart away</t>
  </si>
  <si>
    <t xml:space="preserve">  site clearing</t>
  </si>
  <si>
    <t xml:space="preserve"> bulk</t>
  </si>
  <si>
    <t>m3 total of item 1.6</t>
  </si>
  <si>
    <t>site clearing</t>
  </si>
  <si>
    <t>A)SUB-STRUCTURE</t>
  </si>
  <si>
    <t>1) EXCAVATION &amp; EARTH WORK</t>
  </si>
  <si>
    <t>1.6 Cart away surplus excavation material</t>
  </si>
  <si>
    <t>Ditto to item 1.5</t>
  </si>
  <si>
    <t xml:space="preserve">   total m3 1.6</t>
  </si>
  <si>
    <t>Previous payment</t>
  </si>
  <si>
    <t xml:space="preserve"> m3  total of item 1.6</t>
  </si>
  <si>
    <t xml:space="preserve"> m3  total of item 1.6 Remaining</t>
  </si>
  <si>
    <t>From item 1.1</t>
  </si>
  <si>
    <t>From item 1.2</t>
  </si>
  <si>
    <t>From item 1.4</t>
  </si>
  <si>
    <t>Total 1.6</t>
  </si>
  <si>
    <t>m3 Total  1.6</t>
  </si>
  <si>
    <r>
      <t>m</t>
    </r>
    <r>
      <rPr>
        <b/>
        <vertAlign val="superscript"/>
        <sz val="12"/>
        <rFont val="Times New Roman"/>
        <family val="1"/>
      </rPr>
      <t>3</t>
    </r>
    <r>
      <rPr>
        <b/>
        <sz val="12"/>
        <rFont val="Times New Roman"/>
        <family val="1"/>
      </rPr>
      <t xml:space="preserve"> Total 1.6 Remaining</t>
    </r>
  </si>
  <si>
    <t>Reinforced concrete c-25</t>
  </si>
  <si>
    <t>c) Lintels</t>
  </si>
  <si>
    <t xml:space="preserve"> 10 cm thick mass concrete payment</t>
  </si>
  <si>
    <t xml:space="preserve"> C-20 with minimum cement content of 320kg/m2</t>
  </si>
  <si>
    <t>Reinforcement bars</t>
  </si>
  <si>
    <t>Window</t>
  </si>
  <si>
    <t>ED5= 98x250</t>
  </si>
  <si>
    <t>W8= 78x120</t>
  </si>
  <si>
    <t>a) Dia. 6mm deformed bar</t>
  </si>
  <si>
    <t>b) Dia. 8mm deformed bar</t>
  </si>
  <si>
    <t>c) Dia. 10 mm deformed bar</t>
  </si>
  <si>
    <t>d) Dia.12mm deformed bar</t>
  </si>
  <si>
    <t>3. CONCRETE WORKS</t>
  </si>
  <si>
    <t>G</t>
  </si>
  <si>
    <t>ELECTRICAL INSTALLATION</t>
  </si>
  <si>
    <t>SANITARY INSTALLATION</t>
  </si>
  <si>
    <t>PAINTING WORK</t>
  </si>
  <si>
    <t>GLAZING WORK</t>
  </si>
  <si>
    <t>Clear of site to remov top soil to an average depth of 30cm</t>
  </si>
  <si>
    <t>Ditto but</t>
  </si>
  <si>
    <t>a)Soft rock</t>
  </si>
  <si>
    <t>b )Hard rock</t>
  </si>
  <si>
    <t>Trench Excavation to a depth of mts from the reduced ground level</t>
  </si>
  <si>
    <t>Ditto but roughly dressed above NGL. Price also includes pointing in 1:3 cement mortar.</t>
  </si>
  <si>
    <r>
      <t>5cm thick lean concrete class C-5, 150kg of cement/m</t>
    </r>
    <r>
      <rPr>
        <vertAlign val="superscript"/>
        <sz val="10"/>
        <color indexed="8"/>
        <rFont val="Book Antiqua"/>
        <family val="1"/>
      </rPr>
      <t>3</t>
    </r>
  </si>
  <si>
    <t>b) Ditto but under grade beam</t>
  </si>
  <si>
    <t>c) Ditto but under footing pad</t>
  </si>
  <si>
    <r>
      <t>In 10cm thick RC ground slab in C-20, 320kg cement/m</t>
    </r>
    <r>
      <rPr>
        <vertAlign val="superscript"/>
        <sz val="11"/>
        <color indexed="8"/>
        <rFont val="Book Antiqua"/>
        <family val="1"/>
      </rPr>
      <t>3</t>
    </r>
  </si>
  <si>
    <t>b) To footing pad</t>
  </si>
  <si>
    <t>c) To footing column</t>
  </si>
  <si>
    <t>b) To concrete roof slab (12cm thick)</t>
  </si>
  <si>
    <t>Ditto as item 2.1 but 10cm thick HCB</t>
  </si>
  <si>
    <t>a) diameter 10-12cm eucalyptus top and bottom chord members</t>
  </si>
  <si>
    <t>b) diameter 8-10cm eucalyptus vertical and diagonal chord members</t>
  </si>
  <si>
    <t>Provide &amp; fix 5x7cm Zigba roof purlin c/c 90cm.</t>
  </si>
  <si>
    <t>Ditto as above but G-30 ribbed sheet soffit under eaves</t>
  </si>
  <si>
    <t>D4 78x208cm</t>
  </si>
  <si>
    <t>D5 78x308cm</t>
  </si>
  <si>
    <t>5.METAL WORK</t>
  </si>
  <si>
    <t>Pcs</t>
  </si>
  <si>
    <t>d)              Type W10 size -130/160cm</t>
  </si>
  <si>
    <t>e)               Type W25size -290/60cm</t>
  </si>
  <si>
    <t>f)               Type W18size -169/60cm</t>
  </si>
  <si>
    <t>7.PAINTING</t>
  </si>
  <si>
    <t>Ditto but to rendered surface</t>
  </si>
  <si>
    <t>Ditto but to chip wood ceiling</t>
  </si>
  <si>
    <t>External rendered surface</t>
  </si>
  <si>
    <t>8.GLAZING</t>
  </si>
  <si>
    <t>3mm thick clear glass</t>
  </si>
  <si>
    <t>4mm thick clear glass</t>
  </si>
  <si>
    <t>B</t>
  </si>
  <si>
    <t>Socket outlet</t>
  </si>
  <si>
    <t>Ditto, but single socket outlet</t>
  </si>
  <si>
    <t>Electrical Connections</t>
  </si>
  <si>
    <t>staff house</t>
  </si>
  <si>
    <t xml:space="preserve">According to the supervisor of the works __________________  certeficate measurement </t>
  </si>
  <si>
    <t>Retaining Wall</t>
  </si>
  <si>
    <t>2. concrete work</t>
  </si>
  <si>
    <t>3.stone masonry</t>
  </si>
  <si>
    <t>stone masonrty below NGL</t>
  </si>
  <si>
    <t>stone masonrty above NGL</t>
  </si>
  <si>
    <t xml:space="preserve">7. PAINTING  </t>
  </si>
  <si>
    <t xml:space="preserve">ditto but oil paint to a height of 150 cm </t>
  </si>
  <si>
    <t>external rendered surface</t>
  </si>
  <si>
    <t xml:space="preserve"> birr only.</t>
  </si>
  <si>
    <t xml:space="preserve">Work Exceuted </t>
  </si>
  <si>
    <t xml:space="preserve">                                                  </t>
  </si>
  <si>
    <t xml:space="preserve"> Advance Payments</t>
  </si>
  <si>
    <t>PAINTING</t>
  </si>
  <si>
    <t xml:space="preserve">SANITARY INSTALLATION </t>
  </si>
  <si>
    <t>To date</t>
  </si>
  <si>
    <t>To Date</t>
  </si>
  <si>
    <t>Executed Amount (birr)</t>
  </si>
  <si>
    <t>8mm thick non slippery ceramic</t>
  </si>
  <si>
    <t xml:space="preserve">Ceramic tile skiring 10/0.8cm </t>
  </si>
  <si>
    <t>30/30/3mm angle iron corner protection</t>
  </si>
  <si>
    <t xml:space="preserve">External rendered surface </t>
  </si>
  <si>
    <t>10. ELECTRICAL INSTALLATION</t>
  </si>
  <si>
    <t>Light points</t>
  </si>
  <si>
    <t>Socket outlet points</t>
  </si>
  <si>
    <t>Terrazo window cill bedded on</t>
  </si>
  <si>
    <t>concret pipes of half diameter 30cm</t>
  </si>
  <si>
    <t>10X40cm curb stone around the building</t>
  </si>
  <si>
    <t xml:space="preserve">Light points in rigid therimoplastic conduit of 16mm fed by pvc conductor of 3x2.5mm(wire to be of ethioplastic or approved equivalent) </t>
  </si>
  <si>
    <t>Socket outlet points in regid thermoplastic conduitof diameter 16mm fed by pvc conductor of 3x2.5mm2(Wire to be of ethiolastic or approved equivalent)</t>
  </si>
  <si>
    <t>Site Electrical Installation</t>
  </si>
  <si>
    <t xml:space="preserve">200*300*6mm glazed ceramic wall till </t>
  </si>
  <si>
    <t>10cm thick C-20 RC 1-2m wide pavement</t>
  </si>
  <si>
    <t xml:space="preserve">4mm thick plastic ceiling nailed on batens </t>
  </si>
  <si>
    <t>Ditto but oil paint to a height of 1.5m</t>
  </si>
  <si>
    <t>Internal plastered surfaceand external beams &amp; coloumns</t>
  </si>
  <si>
    <t>Ditto as 4.01 but for water heater points</t>
  </si>
  <si>
    <t xml:space="preserve">Light points in rigid therimoplastic conduit of 16mmfed by pvc conductor of 3x2.5mm2(wire to be of ethioplastic or approved equivalent) </t>
  </si>
  <si>
    <t>c) In lintel</t>
  </si>
  <si>
    <r>
      <t>M</t>
    </r>
    <r>
      <rPr>
        <vertAlign val="superscript"/>
        <sz val="12"/>
        <color indexed="8"/>
        <rFont val="Times New Roman"/>
        <family val="1"/>
      </rPr>
      <t>3</t>
    </r>
    <r>
      <rPr>
        <sz val="11"/>
        <color indexed="8"/>
        <rFont val="Calibri"/>
        <family val="2"/>
      </rPr>
      <t/>
    </r>
  </si>
  <si>
    <r>
      <t>M</t>
    </r>
    <r>
      <rPr>
        <vertAlign val="superscript"/>
        <sz val="12"/>
        <rFont val="Times New Roman"/>
        <family val="1"/>
      </rPr>
      <t>3</t>
    </r>
  </si>
  <si>
    <r>
      <t>M</t>
    </r>
    <r>
      <rPr>
        <vertAlign val="superscript"/>
        <sz val="12"/>
        <color indexed="8"/>
        <rFont val="Times New Roman"/>
        <family val="1"/>
      </rPr>
      <t>2</t>
    </r>
    <r>
      <rPr>
        <sz val="11"/>
        <color indexed="8"/>
        <rFont val="Calibri"/>
        <family val="2"/>
      </rPr>
      <t/>
    </r>
  </si>
  <si>
    <t>Plastic Tile Flooring</t>
  </si>
  <si>
    <t>Terrazzo Tile Flooring</t>
  </si>
  <si>
    <t>Plastic Tile Skirting</t>
  </si>
  <si>
    <t>Terrazzo Tile Skiring</t>
  </si>
  <si>
    <t>Apply pointing to exposed massonary wall in cement ratio 1:3</t>
  </si>
  <si>
    <t xml:space="preserve">Apply 5cm thick coments and screed flooring bedded in cement sand </t>
  </si>
  <si>
    <t xml:space="preserve">Supply and lay throated and chamfered 3x25cm Terrazo window </t>
  </si>
  <si>
    <t xml:space="preserve">Apply 2 coats of plaster in 1:3 mix ratio and tyrolean rendering </t>
  </si>
  <si>
    <t xml:space="preserve">Chip wood ceiling </t>
  </si>
  <si>
    <t>Provide and fix fence grill out of RHS 40x40x3mm and RHS 20x20x2mm</t>
  </si>
  <si>
    <t>B. Super Structure</t>
  </si>
  <si>
    <t>1. Steel structure</t>
  </si>
  <si>
    <t>Supply &amp; fix steel structure fabricated according to structural detal</t>
  </si>
  <si>
    <t>drawings with two coats of anti-rust paint three coats of syntetuc paint</t>
  </si>
  <si>
    <t>Diam 60mm CHS post 2.5mm thick</t>
  </si>
  <si>
    <t>Ancher 'J' bolts</t>
  </si>
  <si>
    <t>a) diam 16mm length 30cm</t>
  </si>
  <si>
    <t>40x60x2.5mm RHS beam welded to plate</t>
  </si>
  <si>
    <t>40x30x2mm RHS for upper &amp; lower trusses</t>
  </si>
  <si>
    <t>Ditto but 30x20x2mm diagonal member</t>
  </si>
  <si>
    <t>2. ROOFING</t>
  </si>
  <si>
    <t>Grand TOTAL CARRIED TO SUMMARY</t>
  </si>
  <si>
    <t>a) Ditch size 1/2 Diameter 300mm</t>
  </si>
  <si>
    <t>GENERTATOR SITE WORK</t>
  </si>
  <si>
    <t>50 M3 CAPACITY PIONNER WORK</t>
  </si>
  <si>
    <t xml:space="preserve">Supply and fix 8mm thick chip wood ceiling machine cut panels on and  </t>
  </si>
  <si>
    <t>Ditto as above but 30cm wide to threads of entrance steps</t>
  </si>
  <si>
    <t>Ditto as above but 15cm wide to the risers of the entrance steps.</t>
  </si>
  <si>
    <t xml:space="preserve">Supply and fix approved quality 15x15cm local ceramic wall </t>
  </si>
  <si>
    <t>Size 27/3 cm</t>
  </si>
  <si>
    <t>1.1.3</t>
  </si>
  <si>
    <t>Hard Bsaltic well dressed masonary pillars</t>
  </si>
  <si>
    <t>1.2 Metal work</t>
  </si>
  <si>
    <t>1.2.1</t>
  </si>
  <si>
    <t>size: 400x250cm</t>
  </si>
  <si>
    <t>1.2.2</t>
  </si>
  <si>
    <t>a</t>
  </si>
  <si>
    <t>Selected material back fill around retaining</t>
  </si>
  <si>
    <t>Caraway surplus excavated material (2km away)</t>
  </si>
  <si>
    <t>GRAND SUMMARY</t>
  </si>
  <si>
    <t>4- Finisihing Work</t>
  </si>
  <si>
    <t>Pointing</t>
  </si>
  <si>
    <t>Copping</t>
  </si>
  <si>
    <t>PVC weep hole</t>
  </si>
  <si>
    <t>Elevated Water Tanker 4m3</t>
  </si>
  <si>
    <t>Supply and fix fence with 300cm high angle iron</t>
  </si>
  <si>
    <t xml:space="preserve">The gate is made of 40x40x3mm RHS profite. </t>
  </si>
  <si>
    <t>pit excavation to insert poles for the fence with a 50x50cm and to depth of 60cm spred the excavated soil on the site</t>
  </si>
  <si>
    <r>
      <t>m</t>
    </r>
    <r>
      <rPr>
        <vertAlign val="superscript"/>
        <sz val="10"/>
        <color indexed="8"/>
        <rFont val="Book Antiqua"/>
        <family val="1"/>
      </rPr>
      <t>2</t>
    </r>
  </si>
  <si>
    <t xml:space="preserve">Supply and fix 8mm thick chip wood celling </t>
  </si>
  <si>
    <t xml:space="preserve">Supply and fix 2.5x20cm zigba fascia board fixed to feet rafter </t>
  </si>
  <si>
    <t xml:space="preserve">Doors </t>
  </si>
  <si>
    <t>Apply three coats of plastic paint to plastered surface of internal wall, external beams and columns.</t>
  </si>
  <si>
    <t>Contractor: - TRUST CONSTRUCTION</t>
  </si>
  <si>
    <t>Project: - Dhedhesa Primary Hospital</t>
  </si>
  <si>
    <t>Consultant: - Oromia Health Bureau</t>
  </si>
  <si>
    <t>Client: - Oromia Regional State Health Bureau</t>
  </si>
  <si>
    <t>G-30 flat metal sheet gutter</t>
  </si>
  <si>
    <t xml:space="preserve">4mm thick best type plastic ceiling </t>
  </si>
  <si>
    <t>4mm thick best type plastic ceiling</t>
  </si>
  <si>
    <t xml:space="preserve">Car away surplus excavated material </t>
  </si>
  <si>
    <t xml:space="preserve">Apply two coats of plastering and rendering </t>
  </si>
  <si>
    <t>Concret pipes of half diameter 30cm</t>
  </si>
  <si>
    <t>200x300x6mm glazed ceramic wall</t>
  </si>
  <si>
    <t>10x40cm curb stone around the building</t>
  </si>
  <si>
    <t xml:space="preserve">Bulk Excavation in ordinary soil not exceeding 0.5m </t>
  </si>
  <si>
    <t xml:space="preserve">Selected backfill material brought from the site &amp; filled under hardcore </t>
  </si>
  <si>
    <t>Car away surplus excavated material to an appropriate tip</t>
  </si>
  <si>
    <t xml:space="preserve">25cm thick basaltic or equivalent stone hard core well </t>
  </si>
  <si>
    <t xml:space="preserve">Ditto as above but for the pedestrine gate with 40x40x3mm RHS pillar size 120x250cm </t>
  </si>
  <si>
    <t>Road &amp; Parking</t>
  </si>
  <si>
    <t>Steps &amp; RAMPS</t>
  </si>
  <si>
    <t>Covered Walkway</t>
  </si>
  <si>
    <t>Flag Pole</t>
  </si>
  <si>
    <t>Uncovered walkway</t>
  </si>
  <si>
    <t>Cloth Hanger</t>
  </si>
  <si>
    <t>Miscellaneous Work</t>
  </si>
  <si>
    <t>Mounument</t>
  </si>
  <si>
    <t>Incinetor</t>
  </si>
  <si>
    <t>Pcs net number</t>
  </si>
  <si>
    <t>4. Retainimg wall</t>
  </si>
  <si>
    <t>5x7cm sawn zigba wood purlin wood</t>
  </si>
  <si>
    <t>Roof cover G-30 C-I-S</t>
  </si>
  <si>
    <t>9.SANITARY INSTALLATION</t>
  </si>
  <si>
    <t>20mm diameter;internal</t>
  </si>
  <si>
    <t>a-shower Tray-size 800x800</t>
  </si>
  <si>
    <t>b-shower head</t>
  </si>
  <si>
    <t>50mm</t>
  </si>
  <si>
    <t>80mm</t>
  </si>
  <si>
    <t>110mm</t>
  </si>
  <si>
    <t xml:space="preserve">10. Electrical Installation </t>
  </si>
  <si>
    <t>9. SANITARY INSTALLATION</t>
  </si>
  <si>
    <t>15mm diameter;internal</t>
  </si>
  <si>
    <t>25mm diameter;internal</t>
  </si>
  <si>
    <t>Supply and install PP-R/GS water pipes</t>
  </si>
  <si>
    <t>lm</t>
  </si>
  <si>
    <t>Supply and install waste water pipes made of rigid plastic pipe (upvc) of approved standard including</t>
  </si>
  <si>
    <t xml:space="preserve">50mm diameter </t>
  </si>
  <si>
    <t>75mm diameterthickness=3mm</t>
  </si>
  <si>
    <t xml:space="preserve">100mm diameter </t>
  </si>
  <si>
    <t>Switches</t>
  </si>
  <si>
    <t>Double(774005+774042)</t>
  </si>
  <si>
    <t>Two -Way(774006+774041)</t>
  </si>
  <si>
    <t>Socket outlet LEGRAND SUNO 774023 16 1ph</t>
  </si>
  <si>
    <t>Ditto item 3, but chrome plated 15mm water tap</t>
  </si>
  <si>
    <t>Supply and install shower units made of chrome-plated shower</t>
  </si>
  <si>
    <t>Type of light Fitting with lamp</t>
  </si>
  <si>
    <t>PHILPS TMS 012/136 IMK with 1xTLD 36W</t>
  </si>
  <si>
    <t>RZB 59251.002 with RZB 05-56150Q50W lamp or</t>
  </si>
  <si>
    <t>75mm diameterthickness</t>
  </si>
  <si>
    <t>75mm diameter</t>
  </si>
  <si>
    <t>5X6wq. Mm from SDB up to Coffee machine</t>
  </si>
  <si>
    <t>3X4 sq. mm from SDB up to Stove PVC pipes.</t>
  </si>
  <si>
    <t>32mm diameter</t>
  </si>
  <si>
    <t>Flush mounting two-way switch, 7740 06+774044</t>
  </si>
  <si>
    <t xml:space="preserve">10-16A/1P socket outlet points fed through PVC </t>
  </si>
  <si>
    <t xml:space="preserve">32A/3p Soket outlet points fed through PVC </t>
  </si>
  <si>
    <t xml:space="preserve">Extra Over Light Points for Flush Mounted Switches  </t>
  </si>
  <si>
    <t>Flush Mounted Socket Outlet Paints</t>
  </si>
  <si>
    <t xml:space="preserve">32A/3P socket outlet points fed through PVC </t>
  </si>
  <si>
    <t>Flush Mounted Socket Outlets with Earth Contact</t>
  </si>
  <si>
    <t>Excavation and Earth works</t>
  </si>
  <si>
    <t>Supply and fix shower plate made of cast iron or vitreous china including</t>
  </si>
  <si>
    <t xml:space="preserve">All domestic waste, vent and storm water pipe lines shall be UPVC </t>
  </si>
  <si>
    <t>LIGHT POINT</t>
  </si>
  <si>
    <t>2. Feeder Cables &amp; Pipes</t>
  </si>
  <si>
    <t>Flush mounted Socket Outlet Points</t>
  </si>
  <si>
    <t>7. Flush Mounted Socket Outlet Points</t>
  </si>
  <si>
    <t>5x16 sq. mm from SDB up to Laundary machine</t>
  </si>
  <si>
    <t>5X10 sq. mm from SDB up to Ironing machine</t>
  </si>
  <si>
    <t>5X6 sq. mm from SDB up to Stove PVC pipes</t>
  </si>
  <si>
    <t>32 mm diameter.</t>
  </si>
  <si>
    <t>50mm diameter</t>
  </si>
  <si>
    <t>PVC Pipes</t>
  </si>
  <si>
    <t xml:space="preserve">Approved type Terrazo window cill </t>
  </si>
  <si>
    <t>Plates (150mx150mmx3mm)</t>
  </si>
  <si>
    <t>C-20 10cm thick RC concrete slab</t>
  </si>
  <si>
    <t>Supply and lay storm water concret pipes of half 30cm</t>
  </si>
  <si>
    <t>Contractor: - Trust Construction</t>
  </si>
  <si>
    <t>Location: - I/A/Bora  Zone</t>
  </si>
  <si>
    <t>It No.</t>
  </si>
  <si>
    <t>Describtion</t>
  </si>
  <si>
    <t>Contract  Amount (birr)</t>
  </si>
  <si>
    <t>Todate</t>
  </si>
  <si>
    <t>Description</t>
  </si>
  <si>
    <t>Contractor : - TRUST CONSTRUCTION</t>
  </si>
  <si>
    <t xml:space="preserve">Socket outlet points in regid thermoplastic conduitof diameter 16mm </t>
  </si>
  <si>
    <t xml:space="preserve">Light points in rigid therimoplastic conduit of 16mm </t>
  </si>
  <si>
    <t xml:space="preserve">Supply and install waste water pipes made of rigid plastic pipe (upvc) </t>
  </si>
  <si>
    <t>Stone masonry BNGL</t>
  </si>
  <si>
    <t xml:space="preserve">Socket outlet points in regid thermoplastic conduit of diameter 16mm </t>
  </si>
  <si>
    <t>Light points in rigid therimoplastic conduit of 16mm</t>
  </si>
  <si>
    <t>a) Type D1 size-90/270cm</t>
  </si>
  <si>
    <t>b) Type D2 size -80/270cm</t>
  </si>
  <si>
    <t>c) Type D3s size -70/270cm</t>
  </si>
  <si>
    <t>d) Type D7s size -120/270cm</t>
  </si>
  <si>
    <t>b) diameter 8 - 10cm</t>
  </si>
  <si>
    <t>Ditto item above, but chrome plated 15mm water tap</t>
  </si>
  <si>
    <t>Supply and install waste water pipes made of rigid plastic pipe (upvc)</t>
  </si>
  <si>
    <t>i) Type W7 size-100/160cm</t>
  </si>
  <si>
    <t>Wooden Door</t>
  </si>
  <si>
    <t xml:space="preserve">Apply three coats of plastering to internal HCB wall, exposed surface of columns and beams up to fine finish. </t>
  </si>
  <si>
    <t>Apply 2 coats of plaster and tyrolean rendering to ceramic wall tiles</t>
  </si>
  <si>
    <t>Construct 50cm thick stone masonry from basaltic</t>
  </si>
  <si>
    <t xml:space="preserve">Mild steel reinforcement according to St. drawing </t>
  </si>
  <si>
    <t xml:space="preserve">Throated and chamfered 3x25cm Terrazo window </t>
  </si>
  <si>
    <t xml:space="preserve">25*2.5cm thick fascia board </t>
  </si>
  <si>
    <t>a) masonry foundation</t>
  </si>
  <si>
    <t xml:space="preserve">50cm high  stone masonry BNGL </t>
  </si>
  <si>
    <t xml:space="preserve">Concrete block wall class "B" bedded in cement mortar </t>
  </si>
  <si>
    <t xml:space="preserve">Eucalyptus truss </t>
  </si>
  <si>
    <t>concert pipes of half diameter 30cm</t>
  </si>
  <si>
    <t>TOTAL  A + B</t>
  </si>
  <si>
    <t>Apply two coats of plastering and one coat of renering</t>
  </si>
  <si>
    <t>Disinfection Room</t>
  </si>
  <si>
    <t>Office</t>
  </si>
  <si>
    <t>Office Corridor</t>
  </si>
  <si>
    <t>Main Corridor</t>
  </si>
  <si>
    <t xml:space="preserve">TOTAL </t>
  </si>
  <si>
    <t>A. Sub-Structure</t>
  </si>
  <si>
    <t>OPD to Waiting</t>
  </si>
  <si>
    <t>Waiting to Diagno</t>
  </si>
  <si>
    <t>Extend to Emergency</t>
  </si>
  <si>
    <t>Extend to OPD</t>
  </si>
  <si>
    <t>Beside Diagno. Along OR Block</t>
  </si>
  <si>
    <t>IPD to Kitchen</t>
  </si>
  <si>
    <t>OR  to Kitchen</t>
  </si>
  <si>
    <t>Diagno. To IPD b/n OR Block</t>
  </si>
  <si>
    <t>200*300*6mm glazed ceramic wall</t>
  </si>
  <si>
    <t>200X300X6mm glazed ceramic wall</t>
  </si>
  <si>
    <t>Block: - OPD</t>
  </si>
  <si>
    <t>Block: - Waiting &amp; Registration</t>
  </si>
  <si>
    <t>Block: - IPD</t>
  </si>
  <si>
    <t>Block: - OR &amp; Delivery</t>
  </si>
  <si>
    <t>Block: - Emergency</t>
  </si>
  <si>
    <t>Block: - Diagnostics Service (X-Ray)</t>
  </si>
  <si>
    <t>Block: - Adminstration</t>
  </si>
  <si>
    <t>Block: - Staff Residence</t>
  </si>
  <si>
    <t>Block: - Site Sanitary</t>
  </si>
  <si>
    <t>Block: - Civil Site Work</t>
  </si>
  <si>
    <t>Block: - Morgue</t>
  </si>
  <si>
    <t>Block: - Store</t>
  </si>
  <si>
    <t>Block: - Kitchen</t>
  </si>
  <si>
    <t>m3 net volume</t>
  </si>
  <si>
    <t>1. Excavation for Covered walk ditch</t>
  </si>
  <si>
    <t>1.1. Bulk Excavation</t>
  </si>
  <si>
    <t>The value of work executed to date is                             ETB () ETB</t>
  </si>
  <si>
    <r>
      <t>Retention,</t>
    </r>
    <r>
      <rPr>
        <b/>
        <sz val="12"/>
        <color indexed="8"/>
        <rFont val="Times New Roman"/>
        <family val="1"/>
      </rPr>
      <t xml:space="preserve"> 5 %</t>
    </r>
  </si>
  <si>
    <r>
      <t xml:space="preserve">Advance Repaid, </t>
    </r>
    <r>
      <rPr>
        <b/>
        <sz val="12"/>
        <color indexed="8"/>
        <rFont val="Times New Roman"/>
        <family val="1"/>
      </rPr>
      <t>20%</t>
    </r>
  </si>
  <si>
    <t>1. GENERATOR SITE WORK</t>
  </si>
  <si>
    <t>6. SOAKAWAY PIT</t>
  </si>
  <si>
    <t>6.1 .Execavation and Earth work</t>
  </si>
  <si>
    <t>6.1.5</t>
  </si>
  <si>
    <t>It.</t>
  </si>
  <si>
    <t>For Measurement Certeficate  NO 14</t>
  </si>
  <si>
    <t>Terrazo window cill</t>
  </si>
  <si>
    <t>d) D5 -   1.80/2.70cm</t>
  </si>
  <si>
    <t>Payment 14</t>
  </si>
  <si>
    <t>4. SEPTIC TANK 30M3</t>
  </si>
  <si>
    <t>7.1. Internal plastered wall ext beams &amp; colmn</t>
  </si>
  <si>
    <t>Ditto Item no 6.2</t>
  </si>
  <si>
    <t>n2 net area to item no 7.1</t>
  </si>
  <si>
    <t xml:space="preserve">7.3. External rendered surface </t>
  </si>
  <si>
    <t>Ditto Item no 6.1</t>
  </si>
  <si>
    <t xml:space="preserve">7.2. External rendered surface </t>
  </si>
  <si>
    <t xml:space="preserve">100cm wide and 10cm thick mass concrete payment </t>
  </si>
  <si>
    <t>Block: - Service Quarter</t>
  </si>
  <si>
    <t>Apply three coats of plastering to internal wall</t>
  </si>
  <si>
    <t>Rendering</t>
  </si>
  <si>
    <t>Block: - Guard House</t>
  </si>
  <si>
    <t>Block: - Generator House</t>
  </si>
  <si>
    <t>Apply two coats of plastering and one coat of rendering</t>
  </si>
  <si>
    <t>Block: - Transformer House</t>
  </si>
  <si>
    <t>7.2. Chip wood Celling</t>
  </si>
  <si>
    <t>7.1. Internal plastered wall ext. beams &amp; column</t>
  </si>
  <si>
    <t>Ditto Item no 6.3</t>
  </si>
  <si>
    <t xml:space="preserve">7.4. External rendered surface </t>
  </si>
  <si>
    <t>n2 net area to item no 7.4</t>
  </si>
  <si>
    <t>Apply 2 coats of plastering and 1 coat of rendering</t>
  </si>
  <si>
    <t>n2 net area to item no 7.3</t>
  </si>
  <si>
    <t>Apply 2 coats of plaster &amp; rendering</t>
  </si>
  <si>
    <t>Block: - Dry Lattrin</t>
  </si>
  <si>
    <t>100cm wide and 10 cm thick mass concrete payment</t>
  </si>
  <si>
    <t>n2 net area to item no 7.2</t>
  </si>
  <si>
    <t xml:space="preserve">7.1. External rendered surface </t>
  </si>
  <si>
    <t>7.3. Internal plastered wall ext beams &amp; colmn</t>
  </si>
  <si>
    <t>7.2. Internal plastered wall ext beams &amp; colmn</t>
  </si>
  <si>
    <t>7.3. Concrete Ceiling</t>
  </si>
  <si>
    <t>Ditto Item no 1.2.b</t>
  </si>
  <si>
    <t xml:space="preserve">Internal plastered surfaceand external beams &amp; coloumns </t>
  </si>
  <si>
    <t xml:space="preserve">Ditto but oil paint to a height of 150 cm </t>
  </si>
  <si>
    <t>Internal plastered surfaceand external beams &amp;  columns</t>
  </si>
  <si>
    <t>Concrete celling surface</t>
  </si>
  <si>
    <t>Dito to Chip wood ceiling surface</t>
  </si>
  <si>
    <t>Oil paint to a height of 150cm</t>
  </si>
  <si>
    <t>Ditto to External rendered surface</t>
  </si>
  <si>
    <t xml:space="preserve">Prepare and apply by brush three coats of plastic emulsion paint to: </t>
  </si>
  <si>
    <t>Chip wood ceiling surface</t>
  </si>
  <si>
    <t>Ditto but iol paint to the light of 150cm</t>
  </si>
  <si>
    <t>Oil paint to a height of 1.5mts</t>
  </si>
  <si>
    <t>Ditto but to chip wood celling</t>
  </si>
  <si>
    <t>Ditto but to rendered surfac</t>
  </si>
  <si>
    <t xml:space="preserve">Placenta Pit </t>
  </si>
  <si>
    <t>Ash &amp; Niddle</t>
  </si>
  <si>
    <t xml:space="preserve">Supply and fix 40mm thick wood framed door </t>
  </si>
  <si>
    <t>m2 net area item 2.b</t>
  </si>
  <si>
    <t>3.4. G-30 flat metal sheet gutter</t>
  </si>
  <si>
    <t>m net length item 3.4</t>
  </si>
  <si>
    <t xml:space="preserve">Plastic ceiling nailed on battens </t>
  </si>
  <si>
    <t>6.4. 200x300x6mm Glazed Ceramic Wall</t>
  </si>
  <si>
    <t>m2 net area item 6.4</t>
  </si>
  <si>
    <t>6.5.a</t>
  </si>
  <si>
    <t>8mm thick non slippery ceramic 60x60x8cm</t>
  </si>
  <si>
    <t>m2 net area item 6.5.b</t>
  </si>
  <si>
    <t>4mm thick frosted glass</t>
  </si>
  <si>
    <t>Supply and fix quality clear and forested glass glazed to metal beads and putty</t>
  </si>
  <si>
    <t>8.1. 4mm thick clear glass</t>
  </si>
  <si>
    <t>m2 net area to item no 8.1</t>
  </si>
  <si>
    <t xml:space="preserve">Internal plastered surfaceand external beams &amp; Coloumns </t>
  </si>
  <si>
    <t>8mm thick non slipery ceramic 60x60x8cm</t>
  </si>
  <si>
    <t xml:space="preserve">Apply two coats of plastering and one coat of rendering to external walls.  </t>
  </si>
  <si>
    <t>Apply three coats of plastering to internal walls &amp; external coloumns and beams.</t>
  </si>
  <si>
    <t>8mm thick non slippery ceramic 30x30x8mm</t>
  </si>
  <si>
    <t>6.15. Concrete Pipe half 30cm</t>
  </si>
  <si>
    <t>m net length item 6.15</t>
  </si>
  <si>
    <t xml:space="preserve">Supply and construct 20cm thick hollow concrete block class "B"  1:3 both sides left for plastering </t>
  </si>
  <si>
    <t>m net Length item 6.6</t>
  </si>
  <si>
    <t>Construct manholes on the sanitary sewer drainage systems (on all blocks &amp; l</t>
  </si>
  <si>
    <t>a) size: 600x600mm avrage depht=850mm</t>
  </si>
  <si>
    <t>1.5. Sanitary manhole</t>
  </si>
  <si>
    <t>a) Size 600x600x85cm</t>
  </si>
  <si>
    <t>no net number item 1.5.a</t>
  </si>
  <si>
    <t>Selected material back fill with selectedy
 granual material brought form approved quarry</t>
  </si>
  <si>
    <t>DISTRIBUTION BOARD</t>
  </si>
  <si>
    <t>MANHOLE &amp; DUCT</t>
  </si>
  <si>
    <t>FEEDER CABLE</t>
  </si>
  <si>
    <t>COMPOUND LIGHTING</t>
  </si>
  <si>
    <t>LIGHT FIXTURES</t>
  </si>
  <si>
    <t>LOW VOLTAGE SYSTEMS</t>
  </si>
  <si>
    <t>ELECTRICAL SITE WORK</t>
  </si>
  <si>
    <t>Manhole in brick or masonry, internally, plastered including reinforced concrete</t>
  </si>
  <si>
    <t>2.1.1</t>
  </si>
  <si>
    <t>1200x1000x700mm</t>
  </si>
  <si>
    <t>2.1.2</t>
  </si>
  <si>
    <t>Ditto, but with 1000x1000x700mm</t>
  </si>
  <si>
    <t>2.1.3</t>
  </si>
  <si>
    <t>Ditto, but with 600x600x500mm</t>
  </si>
  <si>
    <t>Cement pipe of dia. 110mm diameter to main power distribution. Price include digging and back fill</t>
  </si>
  <si>
    <t>PVC pipe of dia 50mm diameter to main Tele system distribution price shall include digging and back fill</t>
  </si>
  <si>
    <t>PVC pipe of dia 110mm diameter to main Tele system distribution price shall include digging and back fill</t>
  </si>
  <si>
    <t>2.3.a</t>
  </si>
  <si>
    <t>2.3.b</t>
  </si>
  <si>
    <t>Block: - Site Electrical</t>
  </si>
  <si>
    <t>2. MANHOLE AND DUCTS</t>
  </si>
  <si>
    <t>2.1. Manhole in brick or masonry</t>
  </si>
  <si>
    <t>2.1.1. 1200x1000x700mm</t>
  </si>
  <si>
    <t>2.1.2. 1000x1000x700mm</t>
  </si>
  <si>
    <t>2.1.3. 600x600x500mm</t>
  </si>
  <si>
    <t>2.2. Cement pipe of dia. 110mm diameter</t>
  </si>
  <si>
    <t>m net length item 2.2</t>
  </si>
  <si>
    <t xml:space="preserve">2.3.a. PVC pipe of dia 50mm diameter </t>
  </si>
  <si>
    <t>m net length item 2.3.a</t>
  </si>
  <si>
    <t xml:space="preserve">2.3.b. PVC pipe of dia 110mm diameter </t>
  </si>
  <si>
    <t>m net length item 2.3.b</t>
  </si>
  <si>
    <t xml:space="preserve">1.4. The sub-base of the road </t>
  </si>
  <si>
    <t>m2 net area item 1.4</t>
  </si>
  <si>
    <t>1.5. 10cm thick gravel of 2/5cm watered and
 well rolled with 10(ten) tone roller in five passes</t>
  </si>
  <si>
    <t xml:space="preserve">1.6. 5cm thick final surface coarse </t>
  </si>
  <si>
    <t>m2 net area item 1.5</t>
  </si>
  <si>
    <t>m2 net area item 1.6</t>
  </si>
  <si>
    <t>m net length item 1.7</t>
  </si>
  <si>
    <t>3. Ramps &amp; Steps,</t>
  </si>
  <si>
    <t>1.STEPS AND RAMPS</t>
  </si>
  <si>
    <t>A. Excavation and Masnory Works</t>
  </si>
  <si>
    <t>Excavation in 50cm from NGL</t>
  </si>
  <si>
    <t>Cartaway surplus excavated material (2km away)</t>
  </si>
  <si>
    <t>Fill granular approved type selected</t>
  </si>
  <si>
    <t>25cm thick Hard core for ramps</t>
  </si>
  <si>
    <t>Stone masonry foundation wall with 50cm thick below NGL with cement morter 1:3</t>
  </si>
  <si>
    <t>Ditto but semi-dressed stone massonry including pointing with 1:2 cement sand morter</t>
  </si>
  <si>
    <t>B. CONCRETE WORK</t>
  </si>
  <si>
    <t>7cm thick lean concrete</t>
  </si>
  <si>
    <t>STEPS &amp; Ramps GRAND SUMMARY</t>
  </si>
  <si>
    <t>3. Ramps &amp; Steps</t>
  </si>
  <si>
    <t>1.1. Excavation in 50cm from NGL</t>
  </si>
  <si>
    <t>m3 net volume item 1.1</t>
  </si>
  <si>
    <t>m3 net volume item 1.2</t>
  </si>
  <si>
    <t>m3 net volume item 1.3</t>
  </si>
  <si>
    <t>Ditto item no 1.1</t>
  </si>
  <si>
    <t>1.5. Fill granular approved type selected</t>
  </si>
  <si>
    <t>m3 net volume item 1.5</t>
  </si>
  <si>
    <t>1.6. 25cm thick Hard core for ramps</t>
  </si>
  <si>
    <t>1.2. Stone masonry BNGL</t>
  </si>
  <si>
    <t xml:space="preserve">1.4. Cartaway surplus excavated material </t>
  </si>
  <si>
    <t xml:space="preserve">1.7. Construct of 12x35cm curbstone </t>
  </si>
  <si>
    <t>3.7. 7cm thick lean concrete</t>
  </si>
  <si>
    <t>m2 net area item 3.7</t>
  </si>
  <si>
    <t>1.2. Plates (150mx150mmx3mm)</t>
  </si>
  <si>
    <t>ml net length item 1.2</t>
  </si>
  <si>
    <t>1.4. 40x60x2.5mm RHS beam</t>
  </si>
  <si>
    <t>ml net length</t>
  </si>
  <si>
    <t>3.6 kg/m conversion factor</t>
  </si>
  <si>
    <t>kg net weight item 1.4</t>
  </si>
  <si>
    <t xml:space="preserve">1.5. 40x30x2mm RHS </t>
  </si>
  <si>
    <t>1.68 kg/m conversion factor</t>
  </si>
  <si>
    <t>1.6. 30x20x2mm diagonal member</t>
  </si>
  <si>
    <t>1.36 kg/m conversion factor</t>
  </si>
  <si>
    <t>kg net weight item 1.6</t>
  </si>
  <si>
    <t>kg net weight item 1.5</t>
  </si>
  <si>
    <t>2.1. Roof cover G-30 C-I-S</t>
  </si>
  <si>
    <t>2.2. 5x7cm purlin</t>
  </si>
  <si>
    <t>Ceramic Wall 20x30x6cm</t>
  </si>
  <si>
    <t xml:space="preserve">m2 </t>
  </si>
  <si>
    <t>Ceramic Skerting 10x60x8cm</t>
  </si>
  <si>
    <t>Rotto 4000lit</t>
  </si>
  <si>
    <t>pcs</t>
  </si>
  <si>
    <t>RHS 80x80x5mm</t>
  </si>
  <si>
    <t>RHS 20x20x2mm</t>
  </si>
  <si>
    <t>RHS 40x20x2m</t>
  </si>
  <si>
    <t>"</t>
  </si>
  <si>
    <t>W1</t>
  </si>
  <si>
    <t>Main Gate to Waiting</t>
  </si>
  <si>
    <t>Waiting Parking Area</t>
  </si>
  <si>
    <t>Junction to Staff, Waiting &amp; Store</t>
  </si>
  <si>
    <t>Main Gate to Store</t>
  </si>
  <si>
    <t>Staff Parking Area</t>
  </si>
  <si>
    <t>Main Gate to Staff</t>
  </si>
  <si>
    <t>Junction in Front of Store</t>
  </si>
  <si>
    <t>from store to generator</t>
  </si>
  <si>
    <t>Gable Side of Emergency Block</t>
  </si>
  <si>
    <t>from Kitchen to Generator</t>
  </si>
  <si>
    <t xml:space="preserve">In Front of  Kitchen </t>
  </si>
  <si>
    <t>Generator &amp; Transformer</t>
  </si>
  <si>
    <t>Waiting Ramp</t>
  </si>
  <si>
    <t>Store Ramp</t>
  </si>
  <si>
    <t>Generator &amp; Transformer Ramp</t>
  </si>
  <si>
    <t xml:space="preserve">Waiting </t>
  </si>
  <si>
    <t>Generator</t>
  </si>
  <si>
    <t>Transformer Ramp</t>
  </si>
  <si>
    <t>Diagno. To OR</t>
  </si>
  <si>
    <t>Beside Diagno. To OR</t>
  </si>
  <si>
    <t>OR to Kitchen</t>
  </si>
  <si>
    <t>Diagno. To  IPD &amp; OR</t>
  </si>
  <si>
    <t>Ditto above Extended to OR Gate</t>
  </si>
  <si>
    <t>IPD to Kitchen Gable Side</t>
  </si>
  <si>
    <t>Extended to IPD</t>
  </si>
  <si>
    <t>IPD to  OR Gable Side</t>
  </si>
  <si>
    <t>IPD to OR</t>
  </si>
  <si>
    <t>IPD to Kitchen Gable</t>
  </si>
  <si>
    <t>Extend to IPD</t>
  </si>
  <si>
    <t>m2 net area item 2.1</t>
  </si>
  <si>
    <t xml:space="preserve">OPD </t>
  </si>
  <si>
    <t>Diagno.</t>
  </si>
  <si>
    <t>OR &amp; Delivery</t>
  </si>
  <si>
    <t>Guard House to Staff Road Crossing</t>
  </si>
  <si>
    <t xml:space="preserve">Road crossing to Staff </t>
  </si>
  <si>
    <t>Road crossing to Waiting</t>
  </si>
  <si>
    <t>Road crossing to Kitchen</t>
  </si>
  <si>
    <t>From main Power to Generator</t>
  </si>
  <si>
    <t>Road crossing to Store</t>
  </si>
  <si>
    <t>Kitchen Block for main Power 9 block</t>
  </si>
  <si>
    <t>From Guard House to Waiting</t>
  </si>
  <si>
    <t>From G.H to Staff Compound Light</t>
  </si>
  <si>
    <t>From Staff  to OPD Compound Light</t>
  </si>
  <si>
    <t>From G.H to Store &amp; Generator Comp. Light</t>
  </si>
  <si>
    <t>From Generator to Kitchen</t>
  </si>
  <si>
    <t>From G.H to Store &amp; Kitchen around</t>
  </si>
  <si>
    <t>masonary fence at right side</t>
  </si>
  <si>
    <t>Ditto above from kitchen to morgue</t>
  </si>
  <si>
    <t>Ditto above from inclinator to morgue</t>
  </si>
  <si>
    <t>Road crossing to in front of Emergency</t>
  </si>
  <si>
    <t>for Dry Latrine</t>
  </si>
  <si>
    <t>Ditto above side of fence</t>
  </si>
  <si>
    <t>Ditto above from inclinator to Admin</t>
  </si>
  <si>
    <t>Around left side of masonary Pillars</t>
  </si>
  <si>
    <t>From G.H to Store</t>
  </si>
  <si>
    <t>for Kitchen Power Cable</t>
  </si>
  <si>
    <t>From Generator to Staff</t>
  </si>
  <si>
    <t>From Diagno. to Kitchen</t>
  </si>
  <si>
    <t>From Diagno. to Admin.</t>
  </si>
  <si>
    <t>From OPD to Admin.</t>
  </si>
  <si>
    <t>From Diagno. to Emerg.</t>
  </si>
  <si>
    <t>From Waiting to Emerg.</t>
  </si>
  <si>
    <t>on axis 3 &amp;4 above intermidiate beam</t>
  </si>
  <si>
    <t xml:space="preserve">6.6. Ceramic tile skirling 10/0.8cm </t>
  </si>
  <si>
    <t>Toilet Ladies &amp; Gentes Corridor</t>
  </si>
  <si>
    <t>Disinfection &amp; Receiving Room</t>
  </si>
  <si>
    <t>W2</t>
  </si>
  <si>
    <t>Ceramic Floor 30x30x8cm</t>
  </si>
  <si>
    <t>Figured Glass</t>
  </si>
  <si>
    <t>Clear Glass</t>
  </si>
  <si>
    <t>1980 ml todate delivered</t>
  </si>
  <si>
    <t>99.04 m2 todate delivered</t>
  </si>
  <si>
    <t>221.77 m2 todate delivered</t>
  </si>
  <si>
    <t>964.4 m2 todate delivered</t>
  </si>
  <si>
    <t>2 Pcs todate Delivered</t>
  </si>
  <si>
    <t>RHS 80x80x4mm</t>
  </si>
  <si>
    <t>4 Pcs todate Delivered</t>
  </si>
  <si>
    <t>11 Pcs todate Delivered</t>
  </si>
  <si>
    <t>132 Pcs todate Delivered</t>
  </si>
  <si>
    <t>358 Pcs todate Delivered</t>
  </si>
  <si>
    <t>30 Pcs todate Delivered</t>
  </si>
  <si>
    <t>27 Pcs todate Delivered</t>
  </si>
  <si>
    <t>RHS 15x15x1.5mm</t>
  </si>
  <si>
    <t>RHS 20x10x1mm</t>
  </si>
  <si>
    <t>RHS 30x30x3mm</t>
  </si>
  <si>
    <t>RHS 30x30x2mm</t>
  </si>
  <si>
    <t>28 Pcs todate Delivered</t>
  </si>
  <si>
    <t>123 pcs Delivered with diferent Sizes</t>
  </si>
  <si>
    <t>Copper Conductor 1x10</t>
  </si>
  <si>
    <t>300m2 to date delivered</t>
  </si>
  <si>
    <t>50m todate delivered</t>
  </si>
  <si>
    <t>425m todate delivered</t>
  </si>
  <si>
    <t>Power Cable 4x16</t>
  </si>
  <si>
    <t>3. Feeder Cables</t>
  </si>
  <si>
    <t>4x6mm2</t>
  </si>
  <si>
    <t>3.5. 4x6mm2</t>
  </si>
  <si>
    <t>ml net length item 3.5</t>
  </si>
  <si>
    <t>3. FEEDER CABLES</t>
  </si>
  <si>
    <t>ML</t>
  </si>
  <si>
    <t>3x4mm2</t>
  </si>
  <si>
    <t>3.7. 3x4mm2</t>
  </si>
  <si>
    <t>4x10mm2</t>
  </si>
  <si>
    <t>3.. 4x10mm2</t>
  </si>
  <si>
    <t>4x16mm3</t>
  </si>
  <si>
    <t>PHILPS TMS 012/236 IMK with 2xTLD 36W</t>
  </si>
  <si>
    <t>Angle Iron 60x60x5</t>
  </si>
  <si>
    <t>AROUND FENCE WORK</t>
  </si>
  <si>
    <t>FOR BLOCK TELE INTRY</t>
  </si>
  <si>
    <t>3. ELECTRICAL INSTALLATION</t>
  </si>
  <si>
    <t>3.1. Light points</t>
  </si>
  <si>
    <t>PCS net number item no 3.1</t>
  </si>
  <si>
    <t xml:space="preserve">1.3. Semi-dressed stone massonry </t>
  </si>
  <si>
    <t>2/ Fecce Work</t>
  </si>
  <si>
    <t xml:space="preserve">1.2.1. The gate is made of approved type 40x40x3mm RHS profite. </t>
  </si>
  <si>
    <t>no net number item 1.2.1</t>
  </si>
  <si>
    <t>1.2.2. Pedestrine gate size 120x250cm</t>
  </si>
  <si>
    <t>no net number item 1.2.2</t>
  </si>
  <si>
    <t xml:space="preserve">Flush mounted light points fed through </t>
  </si>
  <si>
    <t>socket outlet of 10-16A/1p, 7740 20+7740 41.</t>
  </si>
  <si>
    <t xml:space="preserve">Supply waste water pipes made of (upvc) </t>
  </si>
  <si>
    <t>Reinforced concrete floor slab class C-25</t>
  </si>
  <si>
    <t xml:space="preserve">Provide, cut and fix in position wood or steel  form work </t>
  </si>
  <si>
    <t xml:space="preserve">Provide, cut and fix in position swan zigba wood or steel  form work </t>
  </si>
  <si>
    <t>Mild steel reinforcements according to structural drawing</t>
  </si>
  <si>
    <t xml:space="preserve">Flush mounted light points fed through PVC </t>
  </si>
  <si>
    <t xml:space="preserve">20-25A/1P socket outlet points fed through PVC </t>
  </si>
  <si>
    <t xml:space="preserve">storm water concret pipes of half </t>
  </si>
  <si>
    <t>10 cm thick C-20 RC wide pavement</t>
  </si>
  <si>
    <t xml:space="preserve">Terrazo window cill bedded on </t>
  </si>
  <si>
    <t>Chip wood celling</t>
  </si>
  <si>
    <t>Construct open ditch out of half precast concrete round pipes</t>
  </si>
  <si>
    <t>Excavate pit for septic thank to a dp not exceding 1.5m</t>
  </si>
  <si>
    <t xml:space="preserve">cobble stone </t>
  </si>
  <si>
    <t xml:space="preserve">Road &amp; parking </t>
  </si>
  <si>
    <t>variation work (cobble stone)</t>
  </si>
  <si>
    <t>Payment 15</t>
  </si>
  <si>
    <t>SUMMARY OF STATEMENT  for ADMINSTRATION - No 15</t>
  </si>
  <si>
    <t>Summary of Measurement for Adminstration - NO- 15</t>
  </si>
  <si>
    <t>SUMMARY OF STATEMENT  for Staff House - No 15</t>
  </si>
  <si>
    <t>Summary of Measurement for staff house - NO 15</t>
  </si>
  <si>
    <t>SUMMARY OF STATEMENT  for Service Quarter - NO 15</t>
  </si>
  <si>
    <t>Summary of Measurement for Service Quarter -  NO- 15</t>
  </si>
  <si>
    <t>Certeficate of Payment    NO - 15</t>
  </si>
  <si>
    <t xml:space="preserve">              GRAND SUMMARY NO-15</t>
  </si>
  <si>
    <t>Summary of Measurement for Variation Work No - 15</t>
  </si>
  <si>
    <t>Certeficate of Payment NO - 15</t>
  </si>
  <si>
    <t>Summary of Statement for OPD - 15</t>
  </si>
  <si>
    <t>Summary of Measurement for OPD No - 15</t>
  </si>
  <si>
    <t>Summary of Statement  for Wating &amp; Registration No 15</t>
  </si>
  <si>
    <t>Summary of Measurement for Waiting &amp; Registration NO - 15</t>
  </si>
  <si>
    <t>SUMMARY OF STATEMENT  for IPD - NO 15</t>
  </si>
  <si>
    <t>Summary of Measurement for IPD -  NO 15</t>
  </si>
  <si>
    <t>SUMMARY OF STATEMENT  for OR &amp; DELIVERY - NO 15</t>
  </si>
  <si>
    <t>Summary of Measurement for OR &amp; Delivery - NO 15</t>
  </si>
  <si>
    <t>SUMMARY OF STATEMENT  for EMERGENCY - NO 15</t>
  </si>
  <si>
    <t>Summary of Measurement for Emergency - No - 15</t>
  </si>
  <si>
    <t>SUMMARY OF STATEMENT  for Diagnostic service (X-Ray)- NO 15</t>
  </si>
  <si>
    <t>Summary of Measurement for Diagnostics Service (X-Ray) - NO 15</t>
  </si>
  <si>
    <t>Toilet male &amp; female corridor</t>
  </si>
  <si>
    <t>Internal toilet room for male &amp;  female</t>
  </si>
  <si>
    <t>Handi. Cap</t>
  </si>
  <si>
    <t>6.5. Ceramic floor 30x30x8cm</t>
  </si>
  <si>
    <t>a) Type D2 size -80/270cm</t>
  </si>
  <si>
    <t>b) Type D3 size -70/270cm</t>
  </si>
  <si>
    <t>c) Type D1 size -90/270cm</t>
  </si>
  <si>
    <t>d) Type D6 size -140/270cm</t>
  </si>
  <si>
    <t>b) Type w3: size:-150/160cm</t>
  </si>
  <si>
    <t>c) Type w9: size:-125/60cm</t>
  </si>
  <si>
    <t>d) Type w10: size:-130/160cm</t>
  </si>
  <si>
    <t>e) Type w25: size:-290/60cm</t>
  </si>
  <si>
    <t>b) Type D11: size:-130/270cm</t>
  </si>
  <si>
    <t xml:space="preserve">4.3. Wood framed door </t>
  </si>
  <si>
    <t>d) Doors Type D6 size -140/270cm</t>
  </si>
  <si>
    <t>a) Type W1:  size-100/160cm</t>
  </si>
  <si>
    <t>5.2. Doors</t>
  </si>
  <si>
    <t>Pcs net number item 4.3.d</t>
  </si>
  <si>
    <t>Pcs net number item 5.2.a</t>
  </si>
  <si>
    <t>Supply and fix 500x400mm white vitreous china hand wash basin</t>
  </si>
  <si>
    <t>Supply and fix low flush white vitreous china water closet</t>
  </si>
  <si>
    <t xml:space="preserve">Supply and fix 50mm diameter floor drain </t>
  </si>
  <si>
    <t>Supply and fix stainless steel sink chemial resisit with single bowl Size 1200*600mm</t>
  </si>
  <si>
    <t>9.6. Hand wash basin</t>
  </si>
  <si>
    <t>Pcs net number item 9.6</t>
  </si>
  <si>
    <t>9.7. Water closet</t>
  </si>
  <si>
    <t xml:space="preserve">Supply and fix crystal glass mirror size 500x400mm </t>
  </si>
  <si>
    <t xml:space="preserve">9.10. Crystal glass mirror </t>
  </si>
  <si>
    <t>Pcs net number item 9.7</t>
  </si>
  <si>
    <t>Pcs net number item 9.10</t>
  </si>
  <si>
    <t xml:space="preserve">9.16. 50mm diameter floor drain </t>
  </si>
  <si>
    <t>Supply and fix 100mm 3.2mm thickness down pipes</t>
  </si>
  <si>
    <t>9.18. 100mm Down pipes</t>
  </si>
  <si>
    <t>m net length item 9.18</t>
  </si>
  <si>
    <t>9.20. Stainless steel sink Size 1200*600mm</t>
  </si>
  <si>
    <t>Telephone/Data points</t>
  </si>
  <si>
    <t xml:space="preserve">Telephone points fed through cat 5E UTP cable from </t>
  </si>
  <si>
    <t>6.00. Telephone/Data points</t>
  </si>
  <si>
    <t>6.01. Tel. pt fed through cat 5E UTP cable</t>
  </si>
  <si>
    <t>Pcs net number item 6.01</t>
  </si>
  <si>
    <t>TV Points</t>
  </si>
  <si>
    <t>TV Points fed through RG6 Coaxial 75 ohm TV</t>
  </si>
  <si>
    <t>pc</t>
  </si>
  <si>
    <t>RZB 59251.002 with RZB 05-56150Q50W lamp</t>
  </si>
  <si>
    <t>RZB 59222.002 with  RZB 05-56150Q50W lamp</t>
  </si>
  <si>
    <t>7.00. Type of light Fitting with lamp</t>
  </si>
  <si>
    <t>7.01. PHILPS TMS 012/236 IMK with 2xTLD 36W</t>
  </si>
  <si>
    <t>7.02. PHILPS TMS 012/136 IMK with 1xTLD 36W</t>
  </si>
  <si>
    <t>7.03. RZB 59251.002 with RZB 05-56150Q50W lamp</t>
  </si>
  <si>
    <t>7.04. RZB 59222.002 with  RZB 05-56150Q50W lamp</t>
  </si>
  <si>
    <t>Pcs net number item 7.01</t>
  </si>
  <si>
    <t>8.00. TV Points</t>
  </si>
  <si>
    <t>8.01. TV Points fed through RG6 Coaxial 75 ohm TV</t>
  </si>
  <si>
    <t>Pcs net number item 7.02</t>
  </si>
  <si>
    <t>Pcs net number item 7.03</t>
  </si>
  <si>
    <t>Pcs net number item 7.04</t>
  </si>
  <si>
    <t>Pcs net number item 8.01</t>
  </si>
  <si>
    <t>Low Voltage Earthing system</t>
  </si>
  <si>
    <t>Pc</t>
  </si>
  <si>
    <t>Copper conductor of 1x10mm2 for Earthing</t>
  </si>
  <si>
    <t>Copper Earthing rod of 16x2400mm to be driven on earth with Earthing pit of 500x500x50mm</t>
  </si>
  <si>
    <t>11.00. Low Voltage Earthing system</t>
  </si>
  <si>
    <t>11.01. Copper Earthing rod of 16x2400mm</t>
  </si>
  <si>
    <t xml:space="preserve">11.02. Copper conductor of 1x10mm2 </t>
  </si>
  <si>
    <t>Pcs net number item 11.01</t>
  </si>
  <si>
    <t>m net length item 11.02</t>
  </si>
  <si>
    <t>1.1. Reinforced concrete class C-25</t>
  </si>
  <si>
    <t>D1</t>
  </si>
  <si>
    <t>D2</t>
  </si>
  <si>
    <t>D3</t>
  </si>
  <si>
    <t>m3 net area item 1.1.c</t>
  </si>
  <si>
    <t xml:space="preserve">1.2.  form work or metal panel. To:- </t>
  </si>
  <si>
    <t>m2 net area item 1.2.c</t>
  </si>
  <si>
    <t xml:space="preserve">1.3. Reinforcement steel bars </t>
  </si>
  <si>
    <t>b. ф12 mm deformed bars</t>
  </si>
  <si>
    <t>kg net wight item 1.3.b</t>
  </si>
  <si>
    <t>c. ф8 mm deformed bars</t>
  </si>
  <si>
    <t>kg net wight item 1.3.c</t>
  </si>
  <si>
    <t xml:space="preserve">Take off sheet  for Steel reinforsment               </t>
  </si>
  <si>
    <t>Ømm</t>
  </si>
  <si>
    <t>No. of Members</t>
  </si>
  <si>
    <t xml:space="preserve">              TOTAL LENGTH IN METER</t>
  </si>
  <si>
    <t>Membs.</t>
  </si>
  <si>
    <t>b/memb.</t>
  </si>
  <si>
    <t>Total bars</t>
  </si>
  <si>
    <t xml:space="preserve">TOTAL LENGTH  </t>
  </si>
  <si>
    <t>UINT WEIGHT in KG/ML</t>
  </si>
  <si>
    <t>0.395</t>
  </si>
  <si>
    <t>0.617</t>
  </si>
  <si>
    <t>0.888</t>
  </si>
  <si>
    <t>1.21</t>
  </si>
  <si>
    <t>TOTAL WEIGHT IN KG</t>
  </si>
  <si>
    <t>Lintel</t>
  </si>
  <si>
    <t>Stirrups</t>
  </si>
  <si>
    <t>Block : - OPD</t>
  </si>
  <si>
    <t>6.6)Approved ceramic skirting 10/0.9cm</t>
  </si>
  <si>
    <t>Casher Room</t>
  </si>
  <si>
    <t>Dispensary Room</t>
  </si>
  <si>
    <t>Ophtalmology &amp; Dental Room</t>
  </si>
  <si>
    <t>ANC Room</t>
  </si>
  <si>
    <t>Family Planning &amp; Under 5 Clinic</t>
  </si>
  <si>
    <t>EPI Room</t>
  </si>
  <si>
    <t>Injection Room</t>
  </si>
  <si>
    <t>Examination Room</t>
  </si>
  <si>
    <t>Store Room</t>
  </si>
  <si>
    <t>Toilet Entrance</t>
  </si>
  <si>
    <t xml:space="preserve">m2 Total area </t>
  </si>
  <si>
    <t>Central Triage</t>
  </si>
  <si>
    <t>Cashier &amp; REC./REG.</t>
  </si>
  <si>
    <t>Main Waiting area</t>
  </si>
  <si>
    <t>m2 net area item 6.5</t>
  </si>
  <si>
    <t>2.1. Light points</t>
  </si>
  <si>
    <t>3. Switches</t>
  </si>
  <si>
    <t>3.02. Double(774005+774042)</t>
  </si>
  <si>
    <t>3.03. Two -Way(774006+774041)</t>
  </si>
  <si>
    <t>4. Socket outlet points</t>
  </si>
  <si>
    <t>4.01. Socket outlet points</t>
  </si>
  <si>
    <t>5. Socket outlet</t>
  </si>
  <si>
    <t>5.01. Socket outlet LEGRAND SUNO 774023 16 1ph</t>
  </si>
  <si>
    <t>Pcs net number item 7.05</t>
  </si>
  <si>
    <t>Massive 70107/11</t>
  </si>
  <si>
    <t>7.05. Massive 70107/11</t>
  </si>
  <si>
    <t>D5</t>
  </si>
  <si>
    <t>D10</t>
  </si>
  <si>
    <t>Block : - IPD</t>
  </si>
  <si>
    <t>D2 &amp; D9</t>
  </si>
  <si>
    <t>a) Type D5 size-100/270cm</t>
  </si>
  <si>
    <t>c) Type D3 size -70/270cm</t>
  </si>
  <si>
    <t>d) Type D1 size -90/270cm</t>
  </si>
  <si>
    <t>e) Type D7 size -120/270cm</t>
  </si>
  <si>
    <t>e) Doors Type D7 size -120/270cm</t>
  </si>
  <si>
    <t>Bath Room</t>
  </si>
  <si>
    <t>Toilet Around Dutty room</t>
  </si>
  <si>
    <t>Janitors Room</t>
  </si>
  <si>
    <t>Male &amp; Female Shower Room</t>
  </si>
  <si>
    <t>At WC Room</t>
  </si>
  <si>
    <t>Cooridor Male &amp; Female Toilet</t>
  </si>
  <si>
    <t>Toilet Around Isolation room</t>
  </si>
  <si>
    <t>Verenad Toilet</t>
  </si>
  <si>
    <t>m net length item 6.6</t>
  </si>
  <si>
    <t xml:space="preserve">Supply and fix 500x400mm white vitreous china hand wash basin </t>
  </si>
  <si>
    <t xml:space="preserve">Supply and fix toilet paper holder </t>
  </si>
  <si>
    <t xml:space="preserve">Supply and fix crystal glass mirror of size 500x400mm </t>
  </si>
  <si>
    <t>Supply and fix 600mm long towel hanger for showers</t>
  </si>
  <si>
    <t>Supply and fix 1800x900mm bath white vitrous china complete</t>
  </si>
  <si>
    <t>Supply and install electric water heater</t>
  </si>
  <si>
    <t xml:space="preserve">Supply and fix 100mm 3.2mm thickness down pipes made up of upvc </t>
  </si>
  <si>
    <t xml:space="preserve">9.9. Toilet paper holder </t>
  </si>
  <si>
    <t>Pcs net number item 9.9</t>
  </si>
  <si>
    <t>Pcs net number item 9.12</t>
  </si>
  <si>
    <t>9.12. Towel hanger</t>
  </si>
  <si>
    <t>Pcs net number item 9.13</t>
  </si>
  <si>
    <t xml:space="preserve">9.13. 1800x900mm bath </t>
  </si>
  <si>
    <t>Pcs net number item 9.14</t>
  </si>
  <si>
    <t>9.14. Electric water heater</t>
  </si>
  <si>
    <t>Socket outlet points in regid thermoplastic conduit</t>
  </si>
  <si>
    <t>Weather proof socket Legrand Suno 774022+774041</t>
  </si>
  <si>
    <t xml:space="preserve">Telephone pt fed through cat 5E UTP cable </t>
  </si>
  <si>
    <t>MASSIVE 3202/02/67/1XE27/75W</t>
  </si>
  <si>
    <t xml:space="preserve">RZB 59251.002 with RZB 05-56150Q50W </t>
  </si>
  <si>
    <t>RZB 59222.002 with RZB 05-56150Q50W</t>
  </si>
  <si>
    <t>TV Points fed through RG6 Coaxial 75 ohm TV cable</t>
  </si>
  <si>
    <t>Copper conductor of 1x16mm2 for Earthing</t>
  </si>
  <si>
    <t>Copper Earthing rod of 16x2400mm to be driven on earth with Earthing pit of 500x500x500mm</t>
  </si>
  <si>
    <t>4.00. Socket outlet points</t>
  </si>
  <si>
    <t xml:space="preserve">4.01. Socket outlet points </t>
  </si>
  <si>
    <t>Pcs net number item 4.01</t>
  </si>
  <si>
    <t>4.02. Ditto as 4.01 but for water heater</t>
  </si>
  <si>
    <t>Pcs net number item 4.02</t>
  </si>
  <si>
    <t>5.02. Weather proof socket Legrand Suno 774022+774041</t>
  </si>
  <si>
    <t>5.00. Socket outlet</t>
  </si>
  <si>
    <t>Pcs net number item 5.01</t>
  </si>
  <si>
    <t>Pcs net number item 5.02</t>
  </si>
  <si>
    <t xml:space="preserve">6.01. Telephone pt fed through cat 5E UTP cable </t>
  </si>
  <si>
    <t xml:space="preserve">7.03. RZB 59251.002 with RZB 05-56150Q50W </t>
  </si>
  <si>
    <t>7.04. RZB 59222.002 with RZB 05-56150Q50W</t>
  </si>
  <si>
    <t>7.05. MASSIVE 3202/02/67/1XE27/75W</t>
  </si>
  <si>
    <t>8.01. TV Points fed through RG6 Coaxial 75 ohm TV cable</t>
  </si>
  <si>
    <t>11.02. Copper conductor of 1x16mm2 for Earthing</t>
  </si>
  <si>
    <t>Light points in rigid therimoplastic conduit of 16mmfed by pvc conductor of 3x2.5mm2</t>
  </si>
  <si>
    <t xml:space="preserve">Supply 40mm thick wood framed door </t>
  </si>
  <si>
    <t>a) Type D2 size-140/270cm</t>
  </si>
  <si>
    <t>b) Type D3 size -70/210cm</t>
  </si>
  <si>
    <t>d) Type D2s size -80/270cm</t>
  </si>
  <si>
    <t>e) Type D9s  size -160/270cm</t>
  </si>
  <si>
    <t>f) Type D6s size -140/270cm</t>
  </si>
  <si>
    <t>g) Type D7 size-80/210cm</t>
  </si>
  <si>
    <t>h) Type D1 size 90*270cm</t>
  </si>
  <si>
    <t>i) Type D6 size 130/210</t>
  </si>
  <si>
    <t>b) Diagonal &amp; vertical Members size dia 8 -10cm</t>
  </si>
  <si>
    <t>Block : - OR &amp; Delivery</t>
  </si>
  <si>
    <t>D17</t>
  </si>
  <si>
    <t>W12</t>
  </si>
  <si>
    <t>D6s</t>
  </si>
  <si>
    <t xml:space="preserve">Supply and fix stainless steel sink chemial resisit with single bowl </t>
  </si>
  <si>
    <t>Pcs net number item 4.2.b</t>
  </si>
  <si>
    <t>b) Doors Type D3 size -70/270cm</t>
  </si>
  <si>
    <t>d) Doors Type D2 size -80/270cm</t>
  </si>
  <si>
    <t>Pcs net number item 4.2.f</t>
  </si>
  <si>
    <t>Pcs net number item 4.2.g</t>
  </si>
  <si>
    <t>Pcs net number item 4.2.i</t>
  </si>
  <si>
    <t>j) Type D5 size 100/210</t>
  </si>
  <si>
    <t>Pcs net number item 4.2.j</t>
  </si>
  <si>
    <t>6.4.a. 200x300x6mm Glazed Ceramic Wall</t>
  </si>
  <si>
    <t>Toilet Haddi Cap</t>
  </si>
  <si>
    <t>Toilet Male</t>
  </si>
  <si>
    <t>Toilet Female</t>
  </si>
  <si>
    <t>Ditto Above Shower Room</t>
  </si>
  <si>
    <t>Toilet Staff &amp; Gentes</t>
  </si>
  <si>
    <t>Toilet B/n axis Y/03-Y/05</t>
  </si>
  <si>
    <t>Hadi Cap Toilet</t>
  </si>
  <si>
    <t>Scurb Up</t>
  </si>
  <si>
    <t>Sterile Room</t>
  </si>
  <si>
    <t>OR Room</t>
  </si>
  <si>
    <t>Delivery Room</t>
  </si>
  <si>
    <t>Disinfection washing</t>
  </si>
  <si>
    <t>L=3.5*2+5*2-1.3-0.9=14.80mt</t>
  </si>
  <si>
    <t>Auto clave</t>
  </si>
  <si>
    <t>L=3.6*2+5*2-1.3-0.9=15.00mt</t>
  </si>
  <si>
    <t>Sorting</t>
  </si>
  <si>
    <t>L=3.5*2+3.1*2-0.9*2=11.4mt</t>
  </si>
  <si>
    <t>Clean supply</t>
  </si>
  <si>
    <t>L=3.6*2+3.1*2-0.9*2=11.60mt</t>
  </si>
  <si>
    <t>L=3.6*2+1.8*2-0.8-0.9X2=8.20mt</t>
  </si>
  <si>
    <t>Labouring</t>
  </si>
  <si>
    <t>L=7.25*2+5.25*2-0.9-1.4=22.70mt</t>
  </si>
  <si>
    <t>Utility room</t>
  </si>
  <si>
    <t>L=3.10*2+2.5*2-0.80-0.90=9.5mt</t>
  </si>
  <si>
    <t>Slice room</t>
  </si>
  <si>
    <t>L=2.5*2+2.85*2-0.8*2-0.90=8.20mt</t>
  </si>
  <si>
    <t>Sterile</t>
  </si>
  <si>
    <t>L=2.5*2+2.70*2-0.80=9.60mt</t>
  </si>
  <si>
    <t>Recovery room</t>
  </si>
  <si>
    <t>L=4.95*4-1.4=18.40mt</t>
  </si>
  <si>
    <t>Enterance</t>
  </si>
  <si>
    <t>L=2.15*2+2-1.4=4.90mt</t>
  </si>
  <si>
    <t>L=2.15*2+2.80=7.10mt</t>
  </si>
  <si>
    <t xml:space="preserve">Corridor </t>
  </si>
  <si>
    <t>L=7.45*2+1.4-0.8*2-0.9=13.80mt</t>
  </si>
  <si>
    <t>Corridor Office</t>
  </si>
  <si>
    <t>L=7.02*2+2,5*2-1.4-.9*2=15.84mt</t>
  </si>
  <si>
    <t>Doctor's office</t>
  </si>
  <si>
    <t>L=5.9*2+4.5*2-0.90=19.90mt</t>
  </si>
  <si>
    <t>L=5.90+6.05+5.85+2.57=20.37mt</t>
  </si>
  <si>
    <t>Changing room</t>
  </si>
  <si>
    <t>L=3.05*2+2.45*2-0.9*2=9.20mt</t>
  </si>
  <si>
    <t>Preparation room</t>
  </si>
  <si>
    <t>L=3.05*2+3.3*2-0.9*2=10.90mt</t>
  </si>
  <si>
    <t>L=2.7*2+5.9*2-0.90=16.30mt</t>
  </si>
  <si>
    <t>Postnatal room</t>
  </si>
  <si>
    <t>L=5.90*2+5.80*2-1.40=22.00mt</t>
  </si>
  <si>
    <t>L=2.25*2+585*2-0.90=15.30mt</t>
  </si>
  <si>
    <t>L=5.85*2+2.3*2+.6*2-.7*2-.9-.8=14.40mt</t>
  </si>
  <si>
    <t>Ansthesian room</t>
  </si>
  <si>
    <t>L=3.45*2+5.85*2-0.90=17.70mt</t>
  </si>
  <si>
    <t>L=1.25*2+2.2*2-0.8*2-0.9=4.40mt</t>
  </si>
  <si>
    <t>L=3.65*2+3.25*2-0.90=12.90mt</t>
  </si>
  <si>
    <t>Preparation/ admission room</t>
  </si>
  <si>
    <t>L=3.65*2+2.40*2-1.20=10.90mt</t>
  </si>
  <si>
    <t>Instrument room</t>
  </si>
  <si>
    <t>L=3.35*2+3.25*2-0.90*2=11.40mt</t>
  </si>
  <si>
    <t>L=3.35*2+2.4*2-0.90=10.60mt</t>
  </si>
  <si>
    <t>L=12+2.5*2+12.28-2.5-.90-1.4*2=23.08ml</t>
  </si>
  <si>
    <t>L=19.7*2+2.5*2+0.5*2-2.5-2-2.8-</t>
  </si>
  <si>
    <t>1.4-1.4*3-0.90*5=28.00mt</t>
  </si>
  <si>
    <t>6.6)Approved type 10/0.9mm skirting</t>
  </si>
  <si>
    <t>m Total length</t>
  </si>
  <si>
    <t>Single(774001+774041)</t>
  </si>
  <si>
    <t>Switches LEGRAND, SUNO,</t>
  </si>
  <si>
    <t>Ditto as above 4.06 but for 25 A/1phf outlet</t>
  </si>
  <si>
    <t>PHILPS TCS 097/236 IMK with 2xTLD 36W</t>
  </si>
  <si>
    <t>RZB 59222.002 with /rzb 05-56150Q50W lamp or</t>
  </si>
  <si>
    <t>Cooper conductor of 1x6mm2 for Earthing</t>
  </si>
  <si>
    <t>3.00. Switches LEGRAND, SUNO,</t>
  </si>
  <si>
    <t>3.01. Single(774001+774041)</t>
  </si>
  <si>
    <t>Pcs net number item 3.01</t>
  </si>
  <si>
    <t>Pcs net number item 3.02</t>
  </si>
  <si>
    <t>5.03. Ditto as above 4.06 but for 25 A/1phf outlet</t>
  </si>
  <si>
    <t xml:space="preserve">6.01. Telephone points fed through cat 5E UTP cable </t>
  </si>
  <si>
    <t>Pcs net number item 5.03</t>
  </si>
  <si>
    <t>7.02. PHILPS TMS 012/236 IMK with 2xTLD 36W</t>
  </si>
  <si>
    <t xml:space="preserve">Copper Earthing rod of 16x2400mm </t>
  </si>
  <si>
    <t>m net length item 11.03</t>
  </si>
  <si>
    <t>11.03. Copper conductor of 1x6mm2 for Earthing</t>
  </si>
  <si>
    <t>W9</t>
  </si>
  <si>
    <t>Block : - Emergency</t>
  </si>
  <si>
    <t>Emerg. Waiting</t>
  </si>
  <si>
    <t>L=4.40*2+1.55+1.75=12.10</t>
  </si>
  <si>
    <t>L=4X2+2.95X2-0.9=13.00mt</t>
  </si>
  <si>
    <t>Hmis</t>
  </si>
  <si>
    <t>L=4X2+2.95X2-0.9X2=12.10mt</t>
  </si>
  <si>
    <t>Medical recording</t>
  </si>
  <si>
    <t>Procedure room</t>
  </si>
  <si>
    <t>L=4X2+5.05X2-0.9X2=16.10mt</t>
  </si>
  <si>
    <t>Staff room</t>
  </si>
  <si>
    <t>L=4x2+5.05x2-0.9X2=16.30mt</t>
  </si>
  <si>
    <t>L=22.9*2+2.4*2-2.95-1.4*2-</t>
  </si>
  <si>
    <t>1.2*2-1*4-0.9*2=36.65mt</t>
  </si>
  <si>
    <t>Emergence triage examination</t>
  </si>
  <si>
    <t>L=4.20x2+5.80x2-1.2=18.80mt</t>
  </si>
  <si>
    <t>Observation room</t>
  </si>
  <si>
    <t>L=4.20x2+7.25x2-1.2=21.70mt</t>
  </si>
  <si>
    <t>Toilet</t>
  </si>
  <si>
    <t>L=1.4x2+1.2x2-1-0.8=3.40mt</t>
  </si>
  <si>
    <t>L=1.45x2+1.20x2-1-0.7-0.8=2.804mt</t>
  </si>
  <si>
    <t>Duty room</t>
  </si>
  <si>
    <t>L=2.2x2+4.2x2-0.80=12mt</t>
  </si>
  <si>
    <t>ml net area item 6.6</t>
  </si>
  <si>
    <t xml:space="preserve">Supply and fix Stainless steel sink chemial resisit with Double bowl </t>
  </si>
  <si>
    <t xml:space="preserve">Supply and fix low flush white vitreous china water closet </t>
  </si>
  <si>
    <t>Supply and fix toilet paper holder made of metal</t>
  </si>
  <si>
    <t xml:space="preserve">Supply and fix crystal glass mirror </t>
  </si>
  <si>
    <t>Supply and install shower units</t>
  </si>
  <si>
    <t xml:space="preserve">Supply and fix 600mm long towel hanger </t>
  </si>
  <si>
    <t>Install electric water heater 50 liter capacity</t>
  </si>
  <si>
    <t>RZB 59222.002 with /rzb 05-56150Q50W lamp</t>
  </si>
  <si>
    <t>200*300*6mm glazed ceramic wall tile</t>
  </si>
  <si>
    <t xml:space="preserve">Ceramic tile Skiring 10/0.8cm </t>
  </si>
  <si>
    <t>Terrazo Window cill bedded on</t>
  </si>
  <si>
    <t xml:space="preserve"> Stone hard core </t>
  </si>
  <si>
    <t xml:space="preserve">9.7. Stainless steel sink chemial resisit with Double bowl </t>
  </si>
  <si>
    <t>Pcs net number item 9.8</t>
  </si>
  <si>
    <t>9.8. Water closet</t>
  </si>
  <si>
    <t>9.11. Shower Unit</t>
  </si>
  <si>
    <t>Pcs net number item 9.11</t>
  </si>
  <si>
    <t>7.01. PHILPS TMS 012/136 IMK with 1xTLD 36W</t>
  </si>
  <si>
    <t xml:space="preserve">Supply and fix 50mm diameter floor drain made of </t>
  </si>
  <si>
    <t>Supply and fix 100mm down pipes made</t>
  </si>
  <si>
    <t>Supply &amp; fix Stainless steel sink chemical resistant with Double bowl</t>
  </si>
  <si>
    <t>PHILPS TCS 098/236 IMK with 2xTLD 36W</t>
  </si>
  <si>
    <t>MASSIVE 70107/02/11/1XE27/60W</t>
  </si>
  <si>
    <t>Telephone points fed through cat 5E UTP cable</t>
  </si>
  <si>
    <t>D7</t>
  </si>
  <si>
    <t>D2L</t>
  </si>
  <si>
    <t>Block : - Diagnostics Service (X-Ray)</t>
  </si>
  <si>
    <t xml:space="preserve">Apply three coats of plastering to internal walls </t>
  </si>
  <si>
    <t>d )W1T  - 120/60cm</t>
  </si>
  <si>
    <t>e) W3T -  150/60cm</t>
  </si>
  <si>
    <t>h) W3 - 150/160</t>
  </si>
  <si>
    <t>c) Type D6 size-140/270cm</t>
  </si>
  <si>
    <t>C) Doors Type D3 size -70/270cm</t>
  </si>
  <si>
    <t>Pcs net number item 4.2.c</t>
  </si>
  <si>
    <t>b)  D7 - 1.20/2.70cm</t>
  </si>
  <si>
    <t>b) Type D2 size -80/210cm</t>
  </si>
  <si>
    <t>e) Type D8 size -100/270cm</t>
  </si>
  <si>
    <t>Supply and fix 40mm thick wood framed door</t>
  </si>
  <si>
    <t>a) Doors Type D1 size -90/270cm</t>
  </si>
  <si>
    <t>b) Doors Type D2 size -80/270cm</t>
  </si>
  <si>
    <t>c) Doors Type D3 size -70/270cm</t>
  </si>
  <si>
    <t>d) Doors Type D7 size -120/270cm</t>
  </si>
  <si>
    <t>e) Doors Type D7 size -100/270cm</t>
  </si>
  <si>
    <t>c) Type D6:  size-140/270cm</t>
  </si>
  <si>
    <t>Pcs net number item 5.2.c</t>
  </si>
  <si>
    <t xml:space="preserve">6.6)Approved type cearmic  skirting 10/0.9cm  </t>
  </si>
  <si>
    <t>Bacteriology/Hematology AFB room</t>
  </si>
  <si>
    <t>L=4.2X2+3X2-0.8=13.60mt</t>
  </si>
  <si>
    <t>Specimen</t>
  </si>
  <si>
    <t>L=4.2X2+2.50X2-0.8x2=11.80mt</t>
  </si>
  <si>
    <t>L=4.35+6.85+4.15+1.50+3+2.95+0.15</t>
  </si>
  <si>
    <t>2.80+3.00-0.8-0.7x3=26.07mt</t>
  </si>
  <si>
    <t>L=6.95+12.35-0.8x2-1.6=16.10mt</t>
  </si>
  <si>
    <t>L=3.50X2+2.55X2-0.7-0.8=10.60mt</t>
  </si>
  <si>
    <t>L=3.30X2+2.55X2-0.8=10.90mt</t>
  </si>
  <si>
    <t>L=3.10X2+2.55X2-0.8=10.50mt</t>
  </si>
  <si>
    <t>L=9.7x2+1.5+4.35+2.85-1.6-1.6-.7-1.4=22.8mt</t>
  </si>
  <si>
    <t>Control room</t>
  </si>
  <si>
    <t>L=3.35X2+3.25X2-0.8=11.60mt</t>
  </si>
  <si>
    <t>Dark room</t>
  </si>
  <si>
    <t>L=2.35X2+3.25X2-0.8=10.40mt</t>
  </si>
  <si>
    <t>X - RAY room</t>
  </si>
  <si>
    <t>L=5.20X2+5.40X2-1.4-0.9=18.90mt</t>
  </si>
  <si>
    <t>corridor</t>
  </si>
  <si>
    <t>L=1.10X2+4.6X2-0.7x5-0.8=7.10mt</t>
  </si>
  <si>
    <t>Change room</t>
  </si>
  <si>
    <t>L=1.35X2+1.45X2-0.70=4.90mt</t>
  </si>
  <si>
    <t>Barium kitchen</t>
  </si>
  <si>
    <t>L=1.60X2+1.45X2-0.7=5.40mt</t>
  </si>
  <si>
    <t>9.20. Double Bowl Stainless Steel</t>
  </si>
  <si>
    <t>9.11. Shower Tray</t>
  </si>
  <si>
    <t>3.03. Twoway(774005+774042)</t>
  </si>
  <si>
    <t>a) Type D1 size-80/210cm</t>
  </si>
  <si>
    <t xml:space="preserve">Carpentry swan eucalyptus truss </t>
  </si>
  <si>
    <t>b) Type D2 size -70/210cm</t>
  </si>
  <si>
    <t>c) Type D7s size -120/210cm</t>
  </si>
  <si>
    <t>d) Type DS6s size -140/210cm</t>
  </si>
  <si>
    <t>e) Type DS2 size -80/210cm</t>
  </si>
  <si>
    <r>
      <t>M</t>
    </r>
    <r>
      <rPr>
        <vertAlign val="superscript"/>
        <sz val="12"/>
        <color indexed="8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</si>
  <si>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t>W7</t>
  </si>
  <si>
    <t>Block : - Adminstration</t>
  </si>
  <si>
    <t>Pcs net number item 4.3.a</t>
  </si>
  <si>
    <t>Pcs net number item 4.3.b</t>
  </si>
  <si>
    <t>Pcs net number item 4.3.c</t>
  </si>
  <si>
    <t>Pcs net number item 4.3.e</t>
  </si>
  <si>
    <t>f) Type D1 size-90/270cm</t>
  </si>
  <si>
    <t>f) Doors Type D1 size -90/270cm</t>
  </si>
  <si>
    <t>Pcs net number item 4.3.f</t>
  </si>
  <si>
    <t>Toilet area</t>
  </si>
  <si>
    <t>Kitchen arae</t>
  </si>
  <si>
    <t xml:space="preserve">6.5. Ceramic floor </t>
  </si>
  <si>
    <t>Supply and fix 50mm diameter floor drain</t>
  </si>
  <si>
    <t>Flush mounting single switch, 774001+774041</t>
  </si>
  <si>
    <t>Flush mounting 2 gang single switch, 7740 05+774042</t>
  </si>
  <si>
    <t>Flush mounting Intermmediate switch, 7740 06+774044</t>
  </si>
  <si>
    <t>Data/telephone points fed through 2x(twisted pair category 6 UTP cable)</t>
  </si>
  <si>
    <t>Data/Telecom Points/Outlets</t>
  </si>
  <si>
    <t>Type2=PHILIPS TMS 012/1181+1xTLD 18W/840 lamp.</t>
  </si>
  <si>
    <t>Type 4=MASSIVE 34015/11/102xG9/40W lamp (OCEAN).For Toilets</t>
  </si>
  <si>
    <t>Type5=PHILIPS TMS 012/136+1 TLD 36W/840 LAMPS.</t>
  </si>
  <si>
    <t>Type 6=PHILIPS TCW 097/236 I with 2xTLD 36W/33</t>
  </si>
  <si>
    <t>Type 7=PHILIPS TCS 098/236I+2x TLD 36W/840 lamp.</t>
  </si>
  <si>
    <t>10. Light Fittings and Lamps</t>
  </si>
  <si>
    <t>Type 3=MASSIVE 70700/01/11 60W lamp(Chrome)</t>
  </si>
  <si>
    <t>5.` Light Points</t>
  </si>
  <si>
    <t xml:space="preserve">6. Extra Over Light Points for Flush Mounted Switches  </t>
  </si>
  <si>
    <t>6.10. Flush mounting single switch, 774001+774041</t>
  </si>
  <si>
    <t>Pcs net number item 9.18</t>
  </si>
  <si>
    <t>Pcs net number item 9.20</t>
  </si>
  <si>
    <t>Pcs net number item 6.10</t>
  </si>
  <si>
    <t>6.20. Flush mounting 2 gang single switch, 7740 05+774042</t>
  </si>
  <si>
    <t>Pcs net number item 6.20</t>
  </si>
  <si>
    <t>6.40. Flush mounting Intermmediate switch, 7740 06+774044</t>
  </si>
  <si>
    <t>Pcs net number item 6.40</t>
  </si>
  <si>
    <t>9.00. Data/Telecom Points/Outlets</t>
  </si>
  <si>
    <t>9.01. Data/telephone points fed through 2x(twisted pair category 6 UTP cable)</t>
  </si>
  <si>
    <t>Pcs net number item 9.01</t>
  </si>
  <si>
    <t>Light Fittings and Lamps</t>
  </si>
  <si>
    <t>10.10. Type2=PHILIPS TMS 012/1181+1xTLD 18W/840 lamp.</t>
  </si>
  <si>
    <t>10.20. Type 3=MASSIVE 70700/01/11 60W lamp(Chrome)</t>
  </si>
  <si>
    <t>10.30. Type 4=MASSIVE 34015/11/102xG9/40W lamp (OCEAN).For Toilets</t>
  </si>
  <si>
    <t>10.40. Type5=PHILIPS TMS 012/136+1 TLD 36W/840 LAMPS.</t>
  </si>
  <si>
    <t>10.50. Type 6=PHILIPS TCW 097/236 I with 2xTLD 36W/33</t>
  </si>
  <si>
    <t>10.60. Type 7=PHILIPS TCS 098/236I+2x TLD 36W/840 lamp.</t>
  </si>
  <si>
    <t>PHILPS TCS 012/136 IMK with 1xTLD 36W</t>
  </si>
  <si>
    <t>1.3)Lintel</t>
  </si>
  <si>
    <t>Opening</t>
  </si>
  <si>
    <t>1.6)Lintel</t>
  </si>
  <si>
    <t>a) Type W7size -178/168cm</t>
  </si>
  <si>
    <t>b) Type W10 size -88/112cm</t>
  </si>
  <si>
    <t>c) Type W11 size -88/168cm</t>
  </si>
  <si>
    <t>a) TypeED6 size -78/275cm</t>
  </si>
  <si>
    <t>b) Type MD2 size -88/275cm</t>
  </si>
  <si>
    <t>Block : - Staff Residence</t>
  </si>
  <si>
    <t>D2 and D5</t>
  </si>
  <si>
    <t>a) Doors Type D4 78x208cm</t>
  </si>
  <si>
    <t>b) Doors Type D5 78x308cm</t>
  </si>
  <si>
    <t>6.13. 200x300x6mm Glazed Ceramic Wall</t>
  </si>
  <si>
    <t>11.5. Supply and fix shower plate made of cast iron or vitreous china including</t>
  </si>
  <si>
    <t>m2 net area to item no 7.4</t>
  </si>
  <si>
    <t>m2 net area to item no 7.1</t>
  </si>
  <si>
    <t>Pcs net number item 11.5</t>
  </si>
  <si>
    <t>c-Mixing valve/lever actions</t>
  </si>
  <si>
    <t>Supply and fix stainless steel sink chemial resisit with single bowl as</t>
  </si>
  <si>
    <t>Water pipes for cold and/hot water shall be PP-R</t>
  </si>
  <si>
    <t>SANITAEY FIXTURES &amp; FITTINGS</t>
  </si>
  <si>
    <t>a=saze=500x450mm</t>
  </si>
  <si>
    <t>b=600x450mm</t>
  </si>
  <si>
    <t>Fix, test &amp; commission hand wash basins</t>
  </si>
  <si>
    <t>Fix low level glazed vitreous china wash down water closite</t>
  </si>
  <si>
    <t>Sypply &amp; fix sope holder in white virtuous china</t>
  </si>
  <si>
    <t>Supply and fix crystal glass mirror, Size 500x400mm</t>
  </si>
  <si>
    <t>Supply &amp; fix toilet paper holder with metal roller</t>
  </si>
  <si>
    <t>Towel hanger chrome plated with roller</t>
  </si>
  <si>
    <t xml:space="preserve">Supply and fix water heater of approved quality </t>
  </si>
  <si>
    <t>A/50 liters heartier</t>
  </si>
  <si>
    <t>Supply and fix floor drains made of polished steel of approved quality,</t>
  </si>
  <si>
    <t>100mm</t>
  </si>
  <si>
    <t>9.3. SANITAEY FIXTURES &amp; FITTINGS</t>
  </si>
  <si>
    <t>Pcs net number item 9.3.b</t>
  </si>
  <si>
    <t>11.4. Fix low level glazed vitreous china wash down water closite</t>
  </si>
  <si>
    <t>Pcs net number item 11.4</t>
  </si>
  <si>
    <t>11.6. Supply and fix stainless steel sink chemial resisit with single bowl as</t>
  </si>
  <si>
    <t>Pcs net number item 11.6</t>
  </si>
  <si>
    <t>11.8. Supply and fix crystal glass mirror, Size 500x400mm</t>
  </si>
  <si>
    <t>Pcs net number item 11.7</t>
  </si>
  <si>
    <t>11.7. Sypply &amp; fix sope holder in white virtuous china</t>
  </si>
  <si>
    <t>Pcs net number item 11.8</t>
  </si>
  <si>
    <t>11.9. Supply &amp; fix toilet paper holder with metal roller</t>
  </si>
  <si>
    <t>11.10. Towel hanger chrome plated with roller</t>
  </si>
  <si>
    <t>Pcs net number item 11.9</t>
  </si>
  <si>
    <t>Pcs net number item 11.10</t>
  </si>
  <si>
    <t xml:space="preserve">11.11. Supply and fix water heater of approved quality </t>
  </si>
  <si>
    <t>B/80 liters heartier</t>
  </si>
  <si>
    <t>Pcs net number item 11.11.A</t>
  </si>
  <si>
    <t>Pcs net number item 11.11.B</t>
  </si>
  <si>
    <t>11.12. 10mm Floor Drain</t>
  </si>
  <si>
    <t>Pcs net number item 11.12</t>
  </si>
  <si>
    <t>Summary of Measurement for Transformer House - No- 15</t>
  </si>
  <si>
    <t>SUMMARY OF STATEMENT  for Transformer House -  NO 15</t>
  </si>
  <si>
    <t>Summary of Measurement for Generator House -  NO- 15</t>
  </si>
  <si>
    <t>SUMMARY OF STATEMENT  for Generator House-  NO 15</t>
  </si>
  <si>
    <t>SUMMARY OF STATEMENT  for KITCHEN - No 15</t>
  </si>
  <si>
    <t>Summary of Measurement for Kitchen - NO- 15</t>
  </si>
  <si>
    <t>6.5. 8mm thick non slippery ceramic 30x30x8cm</t>
  </si>
  <si>
    <t>Supply and fix toilet paper holder</t>
  </si>
  <si>
    <t>Supply and fix crystal glass mirror</t>
  </si>
  <si>
    <t>Supply and fix 100mm 3.2mm thickness down pipes mode</t>
  </si>
  <si>
    <t>Supply &amp; fix Stainless steel sink chemical resistant with Double</t>
  </si>
  <si>
    <t>Supply and fix 80mm diameter floor drain</t>
  </si>
  <si>
    <t>Block : - Kitchen</t>
  </si>
  <si>
    <t xml:space="preserve">D2 </t>
  </si>
  <si>
    <t>SUMMARY OF STATEMENT  for STORE - No 15</t>
  </si>
  <si>
    <t>Summary of Measurement for Store -  NO- 15</t>
  </si>
  <si>
    <t>SUMMARY OF STATEMENT  for MORGUE No 15</t>
  </si>
  <si>
    <t>Summary of Measurement for Morgue  NO- 15</t>
  </si>
  <si>
    <t>SUMMARY OF STATEMENT  for Guard House NO 15</t>
  </si>
  <si>
    <t>Summary of Measurement for Guard House NO- 15</t>
  </si>
  <si>
    <t>SUMMARY OF STATEMENT  for Dry Latrine NO 1</t>
  </si>
  <si>
    <t>Summary of Measurement for Dry Latrine NO 15</t>
  </si>
  <si>
    <t>SUMMARY OF STATEMENT  for Civil Site Work NO 15</t>
  </si>
  <si>
    <t>Summary of Measurement for Civil Site Work  NO 15</t>
  </si>
  <si>
    <t>SUMMARY OF STATEMENT  PLACENTA PIT NO 15</t>
  </si>
  <si>
    <t>Summary of Measurement for Civil Site Work - Placenta Pit   NO- 15</t>
  </si>
  <si>
    <t>SUMMARY OF STATEMENT  ASH AND NEDDLE PIT NO 15</t>
  </si>
  <si>
    <t>Summary of Measurement for Civil Site Work - ASH &amp; NIDDLE Pit   NO- 15</t>
  </si>
  <si>
    <t>SUMMARY OF STATEMENT  SITE SANITARY INSTALLATION- NO 15</t>
  </si>
  <si>
    <t>Summary of Measurement for SITE SANITARY  NO- 15</t>
  </si>
  <si>
    <t>Summary of Measurement for SITE ELECTRICAL  NO- 15</t>
  </si>
  <si>
    <t>Extra Over Light Points for Flush Mounted Switches</t>
  </si>
  <si>
    <t>Light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</si>
</sst>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0.00000"/>
    <numFmt numFmtId="168" formatCode="0.000000"/>
    <numFmt numFmtId="169" formatCode="0.0000"/>
    <numFmt numFmtId="170" formatCode="_(* #,##0.0_);_(* \(#,##0.0\);_(* &quot;-&quot;??_);_(@_)"/>
    <numFmt numFmtId="171" formatCode="_(* #,##0_);_(* \(#,##0\);_(* &quot;-&quot;??_);_(@_)"/>
    <numFmt numFmtId="172" formatCode="#,##0.0"/>
    <numFmt numFmtId="173" formatCode="_-* #,##0_-;\-* #,##0_-;_-* &quot;-&quot;??_-;_-@_-"/>
    <numFmt numFmtId="174" formatCode="[$-409]mmmm\ d\,\ yyyy;@"/>
    <numFmt numFmtId="175" formatCode="_ * #,##0.00_ ;_ * \-#,##0.00_ ;_ * &quot;-&quot;??_ ;_ @_ "/>
  </numFmts>
  <fonts count="19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Tw Cen MT"/>
      <family val="2"/>
    </font>
    <font>
      <b/>
      <sz val="8"/>
      <name val="Tw Cen MT"/>
      <family val="2"/>
    </font>
    <font>
      <b/>
      <sz val="10"/>
      <name val="Tw Cen MT"/>
      <family val="2"/>
    </font>
    <font>
      <b/>
      <sz val="12"/>
      <name val="Tw Cen MT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name val="Tw Cen MT"/>
      <family val="2"/>
    </font>
    <font>
      <sz val="9"/>
      <name val="Tw Cen MT"/>
      <family val="2"/>
    </font>
    <font>
      <b/>
      <sz val="8"/>
      <name val="Times New Roman"/>
      <family val="1"/>
    </font>
    <font>
      <sz val="8"/>
      <name val="Times New Roman"/>
      <family val="1"/>
    </font>
    <font>
      <u/>
      <sz val="10"/>
      <color indexed="12"/>
      <name val="Arial"/>
      <family val="2"/>
    </font>
    <font>
      <u/>
      <sz val="7.5"/>
      <name val="Tw Cen MT"/>
      <family val="2"/>
    </font>
    <font>
      <b/>
      <u/>
      <sz val="7.5"/>
      <name val="Tw Cen MT"/>
      <family val="2"/>
    </font>
    <font>
      <sz val="10"/>
      <name val="Arial Narrow"/>
      <family val="2"/>
    </font>
    <font>
      <sz val="11"/>
      <name val="Times New Roman"/>
      <family val="1"/>
    </font>
    <font>
      <sz val="12"/>
      <name val="Tw Cen MT"/>
      <family val="2"/>
    </font>
    <font>
      <sz val="11"/>
      <color indexed="8"/>
      <name val="Calibri"/>
      <family val="2"/>
    </font>
    <font>
      <sz val="10"/>
      <color indexed="10"/>
      <name val="Tw Cen MT"/>
      <family val="2"/>
    </font>
    <font>
      <sz val="10"/>
      <color indexed="56"/>
      <name val="Tw Cen MT"/>
      <family val="2"/>
    </font>
    <font>
      <sz val="10"/>
      <color indexed="56"/>
      <name val="Arial"/>
      <family val="2"/>
    </font>
    <font>
      <b/>
      <sz val="10"/>
      <color indexed="56"/>
      <name val="Tw Cen MT"/>
      <family val="2"/>
    </font>
    <font>
      <b/>
      <sz val="9"/>
      <color indexed="56"/>
      <name val="Tw Cen MT"/>
      <family val="2"/>
    </font>
    <font>
      <sz val="9"/>
      <color indexed="56"/>
      <name val="Tw Cen MT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  <font>
      <sz val="11"/>
      <color indexed="8"/>
      <name val="Book Antiqua"/>
      <family val="1"/>
    </font>
    <font>
      <sz val="10"/>
      <color indexed="8"/>
      <name val="Book Antiqua"/>
      <family val="1"/>
    </font>
    <font>
      <b/>
      <sz val="11"/>
      <color indexed="8"/>
      <name val="Book Antiqua"/>
      <family val="1"/>
    </font>
    <font>
      <b/>
      <sz val="12"/>
      <color indexed="8"/>
      <name val="Book Antiqua"/>
      <family val="1"/>
    </font>
    <font>
      <vertAlign val="superscript"/>
      <sz val="10"/>
      <color indexed="8"/>
      <name val="Book Antiqua"/>
      <family val="1"/>
    </font>
    <font>
      <b/>
      <sz val="14"/>
      <color indexed="8"/>
      <name val="Book Antiqua"/>
      <family val="1"/>
    </font>
    <font>
      <b/>
      <sz val="16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sz val="12"/>
      <name val="Arial"/>
      <family val="2"/>
    </font>
    <font>
      <sz val="14"/>
      <color indexed="8"/>
      <name val="Calibri"/>
      <family val="2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Gill Sans MT"/>
      <family val="2"/>
    </font>
    <font>
      <b/>
      <sz val="14"/>
      <color indexed="8"/>
      <name val="Gill Sans MT"/>
      <family val="2"/>
    </font>
    <font>
      <b/>
      <i/>
      <sz val="11"/>
      <name val="Gill Sans MT"/>
      <family val="2"/>
    </font>
    <font>
      <b/>
      <i/>
      <sz val="12"/>
      <name val="Arial"/>
      <family val="2"/>
    </font>
    <font>
      <b/>
      <sz val="11"/>
      <name val="Gill Sans MT"/>
      <family val="2"/>
    </font>
    <font>
      <sz val="11"/>
      <name val="Gill Sans MT"/>
      <family val="2"/>
    </font>
    <font>
      <i/>
      <sz val="11"/>
      <name val="Gill Sans MT"/>
      <family val="2"/>
    </font>
    <font>
      <sz val="14"/>
      <color indexed="8"/>
      <name val="Times New Roman"/>
      <family val="1"/>
    </font>
    <font>
      <sz val="11"/>
      <color indexed="8"/>
      <name val="Arial"/>
      <family val="2"/>
    </font>
    <font>
      <sz val="12"/>
      <color indexed="10"/>
      <name val="Times New Roman"/>
      <family val="1"/>
    </font>
    <font>
      <sz val="14"/>
      <name val="Times New Roman"/>
      <family val="1"/>
    </font>
    <font>
      <b/>
      <sz val="11"/>
      <color indexed="8"/>
      <name val="Times New Roman"/>
      <family val="1"/>
    </font>
    <font>
      <sz val="12"/>
      <name val="Gill Sans MT"/>
      <family val="2"/>
    </font>
    <font>
      <u/>
      <sz val="11"/>
      <name val="Gill Sans MT"/>
      <family val="2"/>
    </font>
    <font>
      <b/>
      <u/>
      <sz val="11"/>
      <name val="Gill Sans MT"/>
      <family val="2"/>
    </font>
    <font>
      <b/>
      <sz val="16"/>
      <name val="Gill Sans MT"/>
      <family val="2"/>
    </font>
    <font>
      <b/>
      <sz val="10"/>
      <name val="Arial"/>
      <family val="2"/>
    </font>
    <font>
      <b/>
      <sz val="18"/>
      <color indexed="8"/>
      <name val="Times New Roman"/>
      <family val="1"/>
    </font>
    <font>
      <b/>
      <sz val="18"/>
      <color indexed="8"/>
      <name val="Forte"/>
      <family val="4"/>
    </font>
    <font>
      <sz val="8"/>
      <color indexed="8"/>
      <name val="Calibri"/>
      <family val="2"/>
    </font>
    <font>
      <vertAlign val="superscript"/>
      <sz val="12"/>
      <color indexed="8"/>
      <name val="Times New Roman"/>
      <family val="1"/>
    </font>
    <font>
      <sz val="14"/>
      <name val="Arial"/>
      <family val="2"/>
    </font>
    <font>
      <sz val="9"/>
      <color indexed="8"/>
      <name val="Book Antiqua"/>
      <family val="1"/>
    </font>
    <font>
      <vertAlign val="superscript"/>
      <sz val="9"/>
      <color indexed="8"/>
      <name val="Book Antiqua"/>
      <family val="1"/>
    </font>
    <font>
      <sz val="9"/>
      <color indexed="8"/>
      <name val="Book Antiqua"/>
      <family val="1"/>
    </font>
    <font>
      <b/>
      <sz val="9"/>
      <color indexed="8"/>
      <name val="Book Antiqua"/>
      <family val="1"/>
    </font>
    <font>
      <b/>
      <i/>
      <u/>
      <sz val="16"/>
      <name val="Times New Roman"/>
      <family val="1"/>
    </font>
    <font>
      <b/>
      <sz val="12"/>
      <name val="Monotype Corsiva"/>
      <family val="4"/>
    </font>
    <font>
      <sz val="12"/>
      <name val="Monotype Corsiva"/>
      <family val="4"/>
    </font>
    <font>
      <sz val="10"/>
      <color indexed="10"/>
      <name val="Arial"/>
      <family val="2"/>
    </font>
    <font>
      <b/>
      <sz val="12"/>
      <name val="Arial Narrow"/>
      <family val="2"/>
    </font>
    <font>
      <sz val="18"/>
      <name val="Times New Roman"/>
      <family val="1"/>
    </font>
    <font>
      <vertAlign val="superscript"/>
      <sz val="18"/>
      <name val="Times New Roman"/>
      <family val="1"/>
    </font>
    <font>
      <b/>
      <sz val="16"/>
      <color indexed="8"/>
      <name val="Times New Roman"/>
      <family val="1"/>
    </font>
    <font>
      <sz val="18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0"/>
      <color indexed="8"/>
      <name val="Book Antiqua"/>
      <family val="1"/>
    </font>
    <font>
      <sz val="11"/>
      <color indexed="8"/>
      <name val="Book Antiqua"/>
      <family val="1"/>
    </font>
    <font>
      <sz val="12"/>
      <color indexed="8"/>
      <name val="Times New Roman"/>
      <family val="1"/>
    </font>
    <font>
      <b/>
      <sz val="14"/>
      <color indexed="36"/>
      <name val="Times New Roman"/>
      <family val="1"/>
    </font>
    <font>
      <b/>
      <i/>
      <sz val="12"/>
      <color indexed="8"/>
      <name val="Times New Roman"/>
      <family val="1"/>
    </font>
    <font>
      <i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vertAlign val="superscript"/>
      <sz val="11"/>
      <color indexed="8"/>
      <name val="Calibri"/>
      <family val="2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2"/>
      <color indexed="9"/>
      <name val="Times New Roman"/>
      <family val="1"/>
    </font>
    <font>
      <sz val="10"/>
      <name val="Calibri"/>
      <family val="2"/>
    </font>
    <font>
      <sz val="10"/>
      <color indexed="8"/>
      <name val="Maiandra GD"/>
      <family val="2"/>
    </font>
    <font>
      <b/>
      <sz val="10"/>
      <color indexed="8"/>
      <name val="Maiandra GD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9"/>
      <name val="Times New Roman"/>
      <family val="1"/>
    </font>
    <font>
      <b/>
      <sz val="14"/>
      <name val="Times New Roman"/>
      <family val="1"/>
    </font>
    <font>
      <sz val="14"/>
      <color indexed="8"/>
      <name val="Tw Cen MT"/>
      <family val="2"/>
    </font>
    <font>
      <sz val="14"/>
      <name val="Tw Cen MT"/>
      <family val="2"/>
    </font>
    <font>
      <b/>
      <sz val="14"/>
      <name val="Tw Cen MT"/>
      <family val="2"/>
    </font>
    <font>
      <b/>
      <sz val="14"/>
      <name val="Arial"/>
      <family val="2"/>
    </font>
    <font>
      <sz val="14"/>
      <name val="Calibri"/>
      <family val="2"/>
    </font>
    <font>
      <b/>
      <sz val="14"/>
      <name val="Calibri"/>
      <family val="2"/>
    </font>
    <font>
      <sz val="14"/>
      <color indexed="8"/>
      <name val="Arial"/>
      <family val="2"/>
    </font>
    <font>
      <b/>
      <i/>
      <sz val="14"/>
      <name val="Calibri"/>
      <family val="2"/>
    </font>
    <font>
      <b/>
      <sz val="14"/>
      <color indexed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4"/>
      <color indexed="8"/>
      <name val="Calibri"/>
      <family val="2"/>
    </font>
    <font>
      <sz val="11"/>
      <name val="Calibri"/>
      <family val="2"/>
    </font>
    <font>
      <sz val="10"/>
      <color indexed="9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10"/>
      <name val="Calibri"/>
      <family val="2"/>
    </font>
    <font>
      <sz val="10"/>
      <name val="Times New Roman"/>
      <family val="1"/>
    </font>
    <font>
      <b/>
      <sz val="8"/>
      <color indexed="10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u val="double"/>
      <sz val="11"/>
      <name val="Arial"/>
      <family val="2"/>
    </font>
    <font>
      <b/>
      <vertAlign val="superscript"/>
      <sz val="11"/>
      <color indexed="8"/>
      <name val="Calibri"/>
      <family val="2"/>
    </font>
    <font>
      <u val="double"/>
      <sz val="11"/>
      <name val="Arial"/>
      <family val="2"/>
    </font>
    <font>
      <b/>
      <vertAlign val="superscript"/>
      <sz val="11"/>
      <name val="Arial"/>
      <family val="2"/>
    </font>
    <font>
      <b/>
      <sz val="16"/>
      <color indexed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vertAlign val="superscript"/>
      <sz val="14"/>
      <name val="Arial"/>
      <family val="2"/>
    </font>
    <font>
      <b/>
      <sz val="16"/>
      <name val="Arial"/>
      <family val="2"/>
    </font>
    <font>
      <b/>
      <vertAlign val="superscript"/>
      <sz val="14"/>
      <color indexed="8"/>
      <name val="Calibri"/>
      <family val="2"/>
    </font>
    <font>
      <b/>
      <u val="double"/>
      <sz val="14"/>
      <color indexed="8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1"/>
      <color indexed="8"/>
      <name val="Book Antiqua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 val="double"/>
      <sz val="12"/>
      <color indexed="8"/>
      <name val="Calibri"/>
      <family val="2"/>
    </font>
    <font>
      <sz val="11"/>
      <color indexed="8"/>
      <name val="Arial"/>
      <family val="2"/>
    </font>
    <font>
      <b/>
      <u val="double"/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indexed="8"/>
      <name val="Calibri"/>
      <family val="2"/>
    </font>
    <font>
      <b/>
      <sz val="18"/>
      <color indexed="8"/>
      <name val="Calibri"/>
      <family val="2"/>
    </font>
    <font>
      <sz val="14"/>
      <color indexed="8"/>
      <name val="Calibri"/>
      <family val="2"/>
    </font>
    <font>
      <u val="double"/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6"/>
      <color indexed="8"/>
      <name val="Calibri"/>
      <family val="2"/>
    </font>
    <font>
      <b/>
      <sz val="14"/>
      <color indexed="8"/>
      <name val="Arial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Times New Roman"/>
      <family val="1"/>
    </font>
    <font>
      <sz val="11"/>
      <color indexed="8"/>
      <name val="Book Antiqua"/>
      <family val="1"/>
    </font>
    <font>
      <sz val="10"/>
      <color indexed="8"/>
      <name val="Book Antiqua"/>
      <family val="1"/>
    </font>
    <font>
      <sz val="12"/>
      <color indexed="8"/>
      <name val="Book Antiqua"/>
      <family val="1"/>
    </font>
    <font>
      <b/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1"/>
      <name val="Calibri"/>
      <family val="2"/>
    </font>
    <font>
      <sz val="10"/>
      <color indexed="8"/>
      <name val="Calibri"/>
      <family val="2"/>
    </font>
    <font>
      <sz val="10"/>
      <name val="Helv"/>
      <charset val="204"/>
    </font>
    <font>
      <sz val="10"/>
      <name val="Helvetica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sz val="16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6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10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ashed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ashed">
        <color indexed="64"/>
      </right>
      <top style="hair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/>
      <diagonal/>
    </border>
    <border>
      <left style="dashed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10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788">
    <xf numFmtId="0" fontId="0" fillId="0" borderId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65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5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5" fillId="0" borderId="0" applyFont="0" applyFill="0" applyBorder="0" applyAlignment="0" applyProtection="0"/>
    <xf numFmtId="165" fontId="18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6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85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9" fontId="2" fillId="0" borderId="0" applyFont="0" applyFill="0" applyBorder="0" applyAlignment="0" applyProtection="0"/>
    <xf numFmtId="0" fontId="184" fillId="0" borderId="0"/>
    <xf numFmtId="0" fontId="18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5" fontId="18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07" fillId="0" borderId="0" applyFont="0" applyFill="0" applyBorder="0" applyAlignment="0" applyProtection="0"/>
    <xf numFmtId="165" fontId="55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185" fillId="0" borderId="0"/>
    <xf numFmtId="0" fontId="185" fillId="0" borderId="0"/>
    <xf numFmtId="0" fontId="185" fillId="0" borderId="0"/>
    <xf numFmtId="0" fontId="185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198" fillId="0" borderId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</cellStyleXfs>
  <cellXfs count="2188">
    <xf numFmtId="0" fontId="0" fillId="0" borderId="0" xfId="0"/>
    <xf numFmtId="0" fontId="4" fillId="0" borderId="0" xfId="1280" applyFont="1" applyBorder="1"/>
    <xf numFmtId="2" fontId="4" fillId="0" borderId="0" xfId="1280" applyNumberFormat="1" applyFont="1"/>
    <xf numFmtId="0" fontId="4" fillId="0" borderId="0" xfId="1280" applyFont="1"/>
    <xf numFmtId="2" fontId="6" fillId="0" borderId="0" xfId="1280" applyNumberFormat="1" applyFont="1" applyBorder="1"/>
    <xf numFmtId="2" fontId="4" fillId="0" borderId="0" xfId="1280" applyNumberFormat="1" applyFont="1" applyBorder="1" applyAlignment="1">
      <alignment horizontal="center"/>
    </xf>
    <xf numFmtId="2" fontId="6" fillId="0" borderId="0" xfId="1280" applyNumberFormat="1" applyFont="1"/>
    <xf numFmtId="0" fontId="6" fillId="0" borderId="0" xfId="1280" applyFont="1" applyBorder="1"/>
    <xf numFmtId="0" fontId="4" fillId="0" borderId="0" xfId="1280" applyFont="1" applyBorder="1" applyAlignment="1">
      <alignment horizontal="center"/>
    </xf>
    <xf numFmtId="0" fontId="25" fillId="0" borderId="0" xfId="1280" applyFont="1" applyBorder="1"/>
    <xf numFmtId="0" fontId="26" fillId="0" borderId="0" xfId="1280" applyFont="1" applyBorder="1"/>
    <xf numFmtId="2" fontId="27" fillId="0" borderId="0" xfId="1280" applyNumberFormat="1" applyFont="1" applyBorder="1"/>
    <xf numFmtId="0" fontId="27" fillId="0" borderId="10" xfId="1280" applyFont="1" applyBorder="1"/>
    <xf numFmtId="0" fontId="28" fillId="0" borderId="10" xfId="1280" applyFont="1" applyBorder="1"/>
    <xf numFmtId="0" fontId="27" fillId="0" borderId="10" xfId="1280" applyFont="1" applyBorder="1" applyAlignment="1">
      <alignment horizontal="center"/>
    </xf>
    <xf numFmtId="0" fontId="7" fillId="0" borderId="0" xfId="1280" applyFont="1" applyBorder="1" applyAlignment="1">
      <alignment horizontal="right"/>
    </xf>
    <xf numFmtId="0" fontId="2" fillId="0" borderId="0" xfId="1280" applyAlignment="1"/>
    <xf numFmtId="0" fontId="27" fillId="0" borderId="0" xfId="1280" applyFont="1" applyBorder="1"/>
    <xf numFmtId="0" fontId="37" fillId="0" borderId="0" xfId="1330" applyFont="1"/>
    <xf numFmtId="0" fontId="37" fillId="0" borderId="0" xfId="1330" applyFont="1" applyBorder="1"/>
    <xf numFmtId="0" fontId="38" fillId="0" borderId="0" xfId="1330" applyFont="1"/>
    <xf numFmtId="0" fontId="38" fillId="0" borderId="0" xfId="0" applyFont="1"/>
    <xf numFmtId="0" fontId="3" fillId="0" borderId="0" xfId="1372"/>
    <xf numFmtId="0" fontId="6" fillId="0" borderId="0" xfId="1372" applyFont="1" applyBorder="1" applyAlignment="1">
      <alignment horizontal="center"/>
    </xf>
    <xf numFmtId="0" fontId="6" fillId="0" borderId="11" xfId="1372" applyFont="1" applyFill="1" applyBorder="1" applyAlignment="1">
      <alignment horizontal="center" shrinkToFit="1"/>
    </xf>
    <xf numFmtId="0" fontId="6" fillId="0" borderId="11" xfId="1372" applyFont="1" applyBorder="1" applyAlignment="1">
      <alignment horizontal="center" shrinkToFit="1"/>
    </xf>
    <xf numFmtId="0" fontId="4" fillId="0" borderId="12" xfId="1372" applyFont="1" applyBorder="1" applyAlignment="1">
      <alignment horizontal="center"/>
    </xf>
    <xf numFmtId="0" fontId="6" fillId="0" borderId="13" xfId="1372" applyFont="1" applyBorder="1" applyAlignment="1">
      <alignment horizontal="left" vertical="center"/>
    </xf>
    <xf numFmtId="0" fontId="4" fillId="0" borderId="0" xfId="1372" applyFont="1" applyAlignment="1">
      <alignment horizontal="center"/>
    </xf>
    <xf numFmtId="0" fontId="4" fillId="0" borderId="13" xfId="1372" applyFont="1" applyBorder="1" applyAlignment="1">
      <alignment horizontal="center"/>
    </xf>
    <xf numFmtId="0" fontId="4" fillId="0" borderId="13" xfId="1372" applyFont="1" applyFill="1" applyBorder="1" applyAlignment="1">
      <alignment horizontal="center"/>
    </xf>
    <xf numFmtId="0" fontId="4" fillId="0" borderId="0" xfId="1372" applyFont="1" applyBorder="1" applyAlignment="1">
      <alignment horizontal="center"/>
    </xf>
    <xf numFmtId="0" fontId="4" fillId="0" borderId="14" xfId="1372" applyFont="1" applyBorder="1" applyAlignment="1">
      <alignment horizontal="center"/>
    </xf>
    <xf numFmtId="0" fontId="6" fillId="0" borderId="15" xfId="1372" applyFont="1" applyBorder="1" applyAlignment="1">
      <alignment horizontal="left" vertical="center"/>
    </xf>
    <xf numFmtId="0" fontId="4" fillId="0" borderId="15" xfId="1372" applyFont="1" applyBorder="1" applyAlignment="1">
      <alignment horizontal="center"/>
    </xf>
    <xf numFmtId="0" fontId="4" fillId="0" borderId="15" xfId="1372" applyFont="1" applyFill="1" applyBorder="1" applyAlignment="1">
      <alignment horizontal="center"/>
    </xf>
    <xf numFmtId="0" fontId="5" fillId="0" borderId="15" xfId="1372" applyFont="1" applyBorder="1"/>
    <xf numFmtId="0" fontId="4" fillId="0" borderId="15" xfId="1372" applyFont="1" applyBorder="1" applyAlignment="1">
      <alignment horizontal="right"/>
    </xf>
    <xf numFmtId="0" fontId="4" fillId="0" borderId="15" xfId="1377" applyFont="1" applyFill="1" applyBorder="1" applyAlignment="1">
      <alignment horizontal="center"/>
    </xf>
    <xf numFmtId="0" fontId="4" fillId="0" borderId="15" xfId="1372" applyFont="1" applyFill="1" applyBorder="1" applyAlignment="1">
      <alignment horizontal="right"/>
    </xf>
    <xf numFmtId="0" fontId="6" fillId="0" borderId="15" xfId="1372" applyFont="1" applyFill="1" applyBorder="1" applyAlignment="1">
      <alignment horizontal="left" vertical="center"/>
    </xf>
    <xf numFmtId="0" fontId="4" fillId="0" borderId="14" xfId="1372" applyFont="1" applyFill="1" applyBorder="1" applyAlignment="1">
      <alignment horizontal="center"/>
    </xf>
    <xf numFmtId="0" fontId="4" fillId="0" borderId="16" xfId="1372" applyFont="1" applyFill="1" applyBorder="1" applyAlignment="1">
      <alignment horizontal="center"/>
    </xf>
    <xf numFmtId="0" fontId="4" fillId="0" borderId="15" xfId="1372" applyFont="1" applyBorder="1" applyAlignment="1">
      <alignment horizontal="center" vertical="center"/>
    </xf>
    <xf numFmtId="0" fontId="4" fillId="0" borderId="15" xfId="1372" applyFont="1" applyFill="1" applyBorder="1" applyAlignment="1">
      <alignment horizontal="center" vertical="center"/>
    </xf>
    <xf numFmtId="0" fontId="4" fillId="0" borderId="17" xfId="1372" applyFont="1" applyFill="1" applyBorder="1" applyAlignment="1">
      <alignment horizontal="center"/>
    </xf>
    <xf numFmtId="0" fontId="4" fillId="0" borderId="18" xfId="1372" applyFont="1" applyFill="1" applyBorder="1" applyAlignment="1">
      <alignment horizontal="right"/>
    </xf>
    <xf numFmtId="0" fontId="6" fillId="0" borderId="18" xfId="1372" applyFont="1" applyFill="1" applyBorder="1" applyAlignment="1">
      <alignment horizontal="left" vertical="center"/>
    </xf>
    <xf numFmtId="0" fontId="4" fillId="0" borderId="18" xfId="1372" applyFont="1" applyBorder="1" applyAlignment="1">
      <alignment horizontal="center"/>
    </xf>
    <xf numFmtId="0" fontId="4" fillId="0" borderId="18" xfId="1372" applyFont="1" applyFill="1" applyBorder="1" applyAlignment="1">
      <alignment horizontal="center"/>
    </xf>
    <xf numFmtId="0" fontId="4" fillId="0" borderId="18" xfId="1377" applyFont="1" applyFill="1" applyBorder="1" applyAlignment="1">
      <alignment horizontal="center"/>
    </xf>
    <xf numFmtId="0" fontId="4" fillId="0" borderId="19" xfId="1372" applyFont="1" applyFill="1" applyBorder="1" applyAlignment="1">
      <alignment horizontal="center"/>
    </xf>
    <xf numFmtId="0" fontId="4" fillId="0" borderId="20" xfId="1372" applyFont="1" applyBorder="1" applyAlignment="1">
      <alignment horizontal="center"/>
    </xf>
    <xf numFmtId="0" fontId="4" fillId="0" borderId="21" xfId="1372" applyFont="1" applyBorder="1" applyAlignment="1">
      <alignment horizontal="center"/>
    </xf>
    <xf numFmtId="0" fontId="4" fillId="0" borderId="21" xfId="1372" applyFont="1" applyFill="1" applyBorder="1" applyAlignment="1">
      <alignment horizontal="center"/>
    </xf>
    <xf numFmtId="0" fontId="4" fillId="0" borderId="22" xfId="1372" applyFont="1" applyBorder="1" applyAlignment="1">
      <alignment horizontal="center"/>
    </xf>
    <xf numFmtId="0" fontId="4" fillId="0" borderId="23" xfId="1372" applyFont="1" applyBorder="1" applyAlignment="1">
      <alignment horizontal="center"/>
    </xf>
    <xf numFmtId="0" fontId="30" fillId="0" borderId="23" xfId="1148" applyFont="1" applyBorder="1" applyAlignment="1" applyProtection="1">
      <alignment horizontal="center"/>
    </xf>
    <xf numFmtId="0" fontId="4" fillId="0" borderId="24" xfId="1372" applyFont="1" applyBorder="1"/>
    <xf numFmtId="0" fontId="4" fillId="24" borderId="25" xfId="1372" applyFont="1" applyFill="1" applyBorder="1" applyAlignment="1">
      <alignment horizontal="center"/>
    </xf>
    <xf numFmtId="0" fontId="30" fillId="0" borderId="0" xfId="1148" applyFont="1" applyBorder="1" applyAlignment="1" applyProtection="1">
      <alignment horizontal="center"/>
    </xf>
    <xf numFmtId="0" fontId="4" fillId="0" borderId="26" xfId="1372" applyFont="1" applyBorder="1"/>
    <xf numFmtId="0" fontId="4" fillId="0" borderId="27" xfId="1372" applyFont="1" applyFill="1" applyBorder="1" applyAlignment="1">
      <alignment horizontal="center"/>
    </xf>
    <xf numFmtId="0" fontId="4" fillId="0" borderId="27" xfId="1372" applyFont="1" applyBorder="1" applyAlignment="1">
      <alignment horizontal="center"/>
    </xf>
    <xf numFmtId="0" fontId="6" fillId="0" borderId="28" xfId="1372" applyFont="1" applyBorder="1" applyAlignment="1">
      <alignment horizontal="center"/>
    </xf>
    <xf numFmtId="0" fontId="31" fillId="0" borderId="0" xfId="1148" applyFont="1" applyBorder="1" applyAlignment="1" applyProtection="1">
      <alignment horizontal="center"/>
    </xf>
    <xf numFmtId="0" fontId="6" fillId="0" borderId="26" xfId="1372" applyFont="1" applyBorder="1"/>
    <xf numFmtId="0" fontId="6" fillId="0" borderId="29" xfId="1372" applyFont="1" applyFill="1" applyBorder="1" applyAlignment="1">
      <alignment horizontal="center"/>
    </xf>
    <xf numFmtId="2" fontId="6" fillId="0" borderId="29" xfId="1372" applyNumberFormat="1" applyFont="1" applyFill="1" applyBorder="1" applyAlignment="1">
      <alignment horizontal="center"/>
    </xf>
    <xf numFmtId="0" fontId="27" fillId="0" borderId="0" xfId="1280" applyFont="1" applyBorder="1" applyAlignment="1">
      <alignment horizontal="center"/>
    </xf>
    <xf numFmtId="0" fontId="6" fillId="0" borderId="30" xfId="1372" applyFont="1" applyFill="1" applyBorder="1" applyAlignment="1">
      <alignment horizontal="center" shrinkToFit="1"/>
    </xf>
    <xf numFmtId="0" fontId="6" fillId="0" borderId="30" xfId="1372" applyFont="1" applyBorder="1" applyAlignment="1">
      <alignment horizontal="center" shrinkToFit="1"/>
    </xf>
    <xf numFmtId="2" fontId="4" fillId="0" borderId="0" xfId="1280" applyNumberFormat="1" applyFont="1" applyBorder="1"/>
    <xf numFmtId="0" fontId="4" fillId="0" borderId="31" xfId="1280" applyFont="1" applyBorder="1"/>
    <xf numFmtId="0" fontId="0" fillId="0" borderId="31" xfId="0" applyBorder="1"/>
    <xf numFmtId="0" fontId="4" fillId="0" borderId="28" xfId="1372" applyFont="1" applyBorder="1" applyAlignment="1">
      <alignment horizontal="center"/>
    </xf>
    <xf numFmtId="2" fontId="32" fillId="0" borderId="32" xfId="0" applyNumberFormat="1" applyFont="1" applyBorder="1" applyAlignment="1">
      <alignment horizontal="center" wrapText="1"/>
    </xf>
    <xf numFmtId="0" fontId="32" fillId="0" borderId="15" xfId="0" applyFont="1" applyBorder="1" applyAlignment="1">
      <alignment horizontal="center" wrapText="1"/>
    </xf>
    <xf numFmtId="2" fontId="6" fillId="0" borderId="33" xfId="1280" applyNumberFormat="1" applyFont="1" applyBorder="1"/>
    <xf numFmtId="2" fontId="4" fillId="0" borderId="33" xfId="1280" applyNumberFormat="1" applyFont="1" applyBorder="1"/>
    <xf numFmtId="0" fontId="27" fillId="0" borderId="0" xfId="1280" applyFont="1" applyBorder="1" applyAlignment="1"/>
    <xf numFmtId="0" fontId="3" fillId="0" borderId="0" xfId="1372" applyBorder="1"/>
    <xf numFmtId="0" fontId="4" fillId="24" borderId="34" xfId="1372" applyFont="1" applyFill="1" applyBorder="1" applyAlignment="1">
      <alignment horizontal="center"/>
    </xf>
    <xf numFmtId="0" fontId="4" fillId="0" borderId="21" xfId="1372" applyFont="1" applyFill="1" applyBorder="1"/>
    <xf numFmtId="0" fontId="4" fillId="0" borderId="21" xfId="1372" applyFont="1" applyBorder="1" applyAlignment="1">
      <alignment horizontal="center" vertical="center"/>
    </xf>
    <xf numFmtId="0" fontId="28" fillId="0" borderId="0" xfId="1280" applyFont="1" applyBorder="1"/>
    <xf numFmtId="2" fontId="0" fillId="0" borderId="0" xfId="0" applyNumberFormat="1"/>
    <xf numFmtId="0" fontId="5" fillId="0" borderId="18" xfId="1372" applyFont="1" applyBorder="1"/>
    <xf numFmtId="0" fontId="39" fillId="0" borderId="0" xfId="1330" applyFont="1" applyBorder="1" applyAlignment="1"/>
    <xf numFmtId="2" fontId="39" fillId="0" borderId="0" xfId="1330" applyNumberFormat="1" applyFont="1" applyBorder="1"/>
    <xf numFmtId="0" fontId="39" fillId="0" borderId="0" xfId="1330" applyFont="1" applyBorder="1"/>
    <xf numFmtId="2" fontId="39" fillId="0" borderId="0" xfId="1330" applyNumberFormat="1" applyFont="1" applyFill="1" applyBorder="1" applyAlignment="1"/>
    <xf numFmtId="0" fontId="40" fillId="0" borderId="0" xfId="1330" applyFont="1" applyBorder="1"/>
    <xf numFmtId="0" fontId="41" fillId="0" borderId="0" xfId="1330" applyFont="1" applyBorder="1"/>
    <xf numFmtId="0" fontId="39" fillId="0" borderId="0" xfId="1330" applyFont="1" applyBorder="1" applyAlignment="1">
      <alignment horizontal="right"/>
    </xf>
    <xf numFmtId="0" fontId="6" fillId="0" borderId="0" xfId="1372" applyFont="1" applyAlignment="1">
      <alignment horizontal="left"/>
    </xf>
    <xf numFmtId="0" fontId="4" fillId="0" borderId="0" xfId="1372" applyFont="1"/>
    <xf numFmtId="0" fontId="4" fillId="0" borderId="0" xfId="1372" applyFont="1" applyFill="1"/>
    <xf numFmtId="0" fontId="4" fillId="0" borderId="0" xfId="1372" applyFont="1" applyFill="1" applyBorder="1"/>
    <xf numFmtId="0" fontId="2" fillId="0" borderId="0" xfId="1372" applyFont="1"/>
    <xf numFmtId="0" fontId="6" fillId="0" borderId="35" xfId="1372" applyFont="1" applyBorder="1" applyAlignment="1">
      <alignment horizontal="center" shrinkToFit="1"/>
    </xf>
    <xf numFmtId="0" fontId="6" fillId="0" borderId="36" xfId="1372" applyFont="1" applyBorder="1" applyAlignment="1">
      <alignment shrinkToFit="1"/>
    </xf>
    <xf numFmtId="0" fontId="0" fillId="0" borderId="0" xfId="0" applyFill="1"/>
    <xf numFmtId="0" fontId="32" fillId="0" borderId="15" xfId="0" applyFont="1" applyFill="1" applyBorder="1" applyAlignment="1">
      <alignment horizontal="center" wrapText="1"/>
    </xf>
    <xf numFmtId="2" fontId="32" fillId="0" borderId="32" xfId="0" applyNumberFormat="1" applyFont="1" applyFill="1" applyBorder="1" applyAlignment="1">
      <alignment horizontal="center" wrapText="1"/>
    </xf>
    <xf numFmtId="0" fontId="4" fillId="0" borderId="37" xfId="1372" applyFont="1" applyBorder="1" applyAlignment="1">
      <alignment horizontal="center" vertical="center"/>
    </xf>
    <xf numFmtId="0" fontId="6" fillId="0" borderId="0" xfId="1330" applyFont="1" applyBorder="1" applyAlignment="1"/>
    <xf numFmtId="0" fontId="6" fillId="0" borderId="0" xfId="1330" applyFont="1" applyBorder="1"/>
    <xf numFmtId="2" fontId="6" fillId="0" borderId="0" xfId="1330" applyNumberFormat="1" applyFont="1" applyBorder="1"/>
    <xf numFmtId="2" fontId="6" fillId="0" borderId="0" xfId="1330" applyNumberFormat="1" applyFont="1" applyFill="1" applyBorder="1" applyAlignment="1"/>
    <xf numFmtId="0" fontId="25" fillId="0" borderId="0" xfId="1330" applyFont="1" applyBorder="1"/>
    <xf numFmtId="0" fontId="26" fillId="0" borderId="0" xfId="1330" applyFont="1" applyBorder="1"/>
    <xf numFmtId="0" fontId="4" fillId="0" borderId="0" xfId="1330" applyFont="1" applyBorder="1"/>
    <xf numFmtId="0" fontId="4" fillId="0" borderId="0" xfId="1330" applyFont="1"/>
    <xf numFmtId="0" fontId="2" fillId="0" borderId="0" xfId="1330" applyFont="1"/>
    <xf numFmtId="0" fontId="4" fillId="0" borderId="38" xfId="1372" applyFont="1" applyBorder="1" applyAlignment="1">
      <alignment horizontal="center"/>
    </xf>
    <xf numFmtId="0" fontId="4" fillId="0" borderId="39" xfId="1372" applyFont="1" applyBorder="1" applyAlignment="1">
      <alignment horizontal="center"/>
    </xf>
    <xf numFmtId="0" fontId="0" fillId="0" borderId="39" xfId="0" applyBorder="1"/>
    <xf numFmtId="0" fontId="4" fillId="0" borderId="15" xfId="1372" applyFont="1" applyFill="1" applyBorder="1" applyAlignment="1">
      <alignment horizontal="right" vertical="center"/>
    </xf>
    <xf numFmtId="0" fontId="6" fillId="0" borderId="15" xfId="1372" applyFont="1" applyFill="1" applyBorder="1" applyAlignment="1">
      <alignment horizontal="center" vertical="center"/>
    </xf>
    <xf numFmtId="0" fontId="4" fillId="24" borderId="40" xfId="1372" applyFont="1" applyFill="1" applyBorder="1" applyAlignment="1">
      <alignment horizontal="center"/>
    </xf>
    <xf numFmtId="0" fontId="36" fillId="0" borderId="18" xfId="1372" applyFont="1" applyBorder="1" applyAlignment="1">
      <alignment horizontal="center"/>
    </xf>
    <xf numFmtId="168" fontId="0" fillId="0" borderId="0" xfId="0" applyNumberFormat="1"/>
    <xf numFmtId="0" fontId="6" fillId="0" borderId="41" xfId="1372" applyFont="1" applyFill="1" applyBorder="1" applyAlignment="1">
      <alignment horizontal="center"/>
    </xf>
    <xf numFmtId="0" fontId="6" fillId="0" borderId="42" xfId="1372" applyFont="1" applyBorder="1" applyAlignment="1">
      <alignment horizontal="left" vertical="center"/>
    </xf>
    <xf numFmtId="0" fontId="6" fillId="0" borderId="43" xfId="1372" applyFont="1" applyBorder="1" applyAlignment="1">
      <alignment horizontal="left" vertical="center"/>
    </xf>
    <xf numFmtId="0" fontId="6" fillId="0" borderId="44" xfId="1372" applyFont="1" applyBorder="1" applyAlignment="1">
      <alignment horizontal="left" vertical="center"/>
    </xf>
    <xf numFmtId="0" fontId="0" fillId="0" borderId="15" xfId="0" applyBorder="1"/>
    <xf numFmtId="167" fontId="0" fillId="0" borderId="0" xfId="0" applyNumberFormat="1"/>
    <xf numFmtId="169" fontId="0" fillId="0" borderId="0" xfId="0" applyNumberFormat="1"/>
    <xf numFmtId="0" fontId="0" fillId="0" borderId="0" xfId="0"/>
    <xf numFmtId="0" fontId="0" fillId="0" borderId="0" xfId="0" applyBorder="1"/>
    <xf numFmtId="0" fontId="4" fillId="0" borderId="45" xfId="1372" applyFont="1" applyFill="1" applyBorder="1" applyAlignment="1">
      <alignment horizontal="center"/>
    </xf>
    <xf numFmtId="0" fontId="4" fillId="0" borderId="16" xfId="1372" applyFont="1" applyFill="1" applyBorder="1"/>
    <xf numFmtId="0" fontId="4" fillId="0" borderId="34" xfId="1372" applyFont="1" applyFill="1" applyBorder="1" applyAlignment="1">
      <alignment horizontal="center"/>
    </xf>
    <xf numFmtId="0" fontId="39" fillId="0" borderId="0" xfId="1330" applyFont="1" applyBorder="1" applyAlignment="1">
      <alignment horizontal="center"/>
    </xf>
    <xf numFmtId="0" fontId="4" fillId="0" borderId="20" xfId="1372" applyFont="1" applyFill="1" applyBorder="1" applyAlignment="1">
      <alignment horizontal="center"/>
    </xf>
    <xf numFmtId="0" fontId="4" fillId="0" borderId="21" xfId="1372" applyFont="1" applyFill="1" applyBorder="1" applyAlignment="1">
      <alignment horizontal="right"/>
    </xf>
    <xf numFmtId="0" fontId="6" fillId="0" borderId="21" xfId="1372" applyFont="1" applyFill="1" applyBorder="1" applyAlignment="1">
      <alignment horizontal="left" vertical="center"/>
    </xf>
    <xf numFmtId="0" fontId="34" fillId="0" borderId="0" xfId="1280" applyFont="1" applyBorder="1" applyAlignment="1">
      <alignment horizontal="right"/>
    </xf>
    <xf numFmtId="0" fontId="28" fillId="0" borderId="0" xfId="1280" applyFont="1" applyBorder="1" applyAlignment="1"/>
    <xf numFmtId="0" fontId="2" fillId="0" borderId="0" xfId="1280" applyFont="1" applyAlignment="1"/>
    <xf numFmtId="2" fontId="28" fillId="0" borderId="0" xfId="1280" applyNumberFormat="1" applyFont="1" applyBorder="1"/>
    <xf numFmtId="0" fontId="28" fillId="0" borderId="0" xfId="1280" applyFont="1" applyBorder="1" applyAlignment="1">
      <alignment horizontal="center"/>
    </xf>
    <xf numFmtId="0" fontId="55" fillId="0" borderId="0" xfId="0" applyFont="1" applyFill="1"/>
    <xf numFmtId="165" fontId="95" fillId="0" borderId="0" xfId="919" applyFont="1" applyFill="1"/>
    <xf numFmtId="165" fontId="95" fillId="0" borderId="0" xfId="919" applyFont="1" applyFill="1" applyBorder="1"/>
    <xf numFmtId="165" fontId="49" fillId="0" borderId="0" xfId="919" applyFont="1" applyFill="1" applyAlignment="1">
      <alignment horizontal="center"/>
    </xf>
    <xf numFmtId="165" fontId="50" fillId="0" borderId="0" xfId="919" applyFont="1" applyFill="1" applyAlignment="1">
      <alignment horizontal="center"/>
    </xf>
    <xf numFmtId="165" fontId="52" fillId="0" borderId="0" xfId="919" applyFont="1" applyFill="1" applyBorder="1" applyAlignment="1">
      <alignment horizontal="center"/>
    </xf>
    <xf numFmtId="0" fontId="65" fillId="25" borderId="46" xfId="1280" applyFont="1" applyFill="1" applyBorder="1" applyAlignment="1">
      <alignment horizontal="center"/>
    </xf>
    <xf numFmtId="0" fontId="62" fillId="26" borderId="47" xfId="1280" applyFont="1" applyFill="1" applyBorder="1" applyAlignment="1">
      <alignment horizontal="center"/>
    </xf>
    <xf numFmtId="0" fontId="65" fillId="25" borderId="15" xfId="1280" applyFont="1" applyFill="1" applyBorder="1" applyAlignment="1">
      <alignment horizontal="center"/>
    </xf>
    <xf numFmtId="0" fontId="62" fillId="26" borderId="48" xfId="1280" applyFont="1" applyFill="1" applyBorder="1" applyAlignment="1">
      <alignment horizontal="center"/>
    </xf>
    <xf numFmtId="0" fontId="68" fillId="0" borderId="0" xfId="0" applyFont="1"/>
    <xf numFmtId="0" fontId="0" fillId="0" borderId="0" xfId="0" applyAlignment="1">
      <alignment horizontal="center" vertical="center"/>
    </xf>
    <xf numFmtId="4" fontId="64" fillId="0" borderId="49" xfId="1280" applyNumberFormat="1" applyFont="1" applyBorder="1" applyAlignment="1">
      <alignment horizontal="center" wrapText="1"/>
    </xf>
    <xf numFmtId="4" fontId="65" fillId="0" borderId="50" xfId="1280" applyNumberFormat="1" applyFont="1" applyBorder="1" applyAlignment="1">
      <alignment horizontal="center"/>
    </xf>
    <xf numFmtId="4" fontId="65" fillId="0" borderId="50" xfId="1280" applyNumberFormat="1" applyFont="1" applyFill="1" applyBorder="1" applyAlignment="1">
      <alignment horizontal="center"/>
    </xf>
    <xf numFmtId="4" fontId="65" fillId="0" borderId="50" xfId="1280" applyNumberFormat="1" applyFont="1" applyFill="1" applyBorder="1" applyAlignment="1">
      <alignment horizontal="center" vertical="center"/>
    </xf>
    <xf numFmtId="4" fontId="64" fillId="0" borderId="50" xfId="1280" applyNumberFormat="1" applyFont="1" applyBorder="1" applyAlignment="1">
      <alignment horizontal="left" vertical="center"/>
    </xf>
    <xf numFmtId="4" fontId="65" fillId="0" borderId="49" xfId="1280" applyNumberFormat="1" applyFont="1" applyBorder="1" applyAlignment="1">
      <alignment horizontal="center"/>
    </xf>
    <xf numFmtId="4" fontId="65" fillId="0" borderId="50" xfId="1280" applyNumberFormat="1" applyFont="1" applyBorder="1" applyAlignment="1">
      <alignment vertical="center"/>
    </xf>
    <xf numFmtId="4" fontId="65" fillId="0" borderId="50" xfId="1280" applyNumberFormat="1" applyFont="1" applyFill="1" applyBorder="1" applyAlignment="1">
      <alignment vertical="center"/>
    </xf>
    <xf numFmtId="0" fontId="58" fillId="0" borderId="51" xfId="1280" applyFont="1" applyFill="1" applyBorder="1" applyAlignment="1">
      <alignment horizontal="center"/>
    </xf>
    <xf numFmtId="2" fontId="44" fillId="0" borderId="52" xfId="1280" applyNumberFormat="1" applyFont="1" applyFill="1" applyBorder="1" applyAlignment="1">
      <alignment horizontal="center"/>
    </xf>
    <xf numFmtId="0" fontId="44" fillId="0" borderId="52" xfId="1280" applyFont="1" applyFill="1" applyBorder="1" applyAlignment="1">
      <alignment horizontal="center"/>
    </xf>
    <xf numFmtId="0" fontId="44" fillId="0" borderId="53" xfId="1280" applyFont="1" applyFill="1" applyBorder="1" applyAlignment="1">
      <alignment horizontal="center"/>
    </xf>
    <xf numFmtId="0" fontId="60" fillId="0" borderId="0" xfId="0" applyFont="1" applyFill="1"/>
    <xf numFmtId="0" fontId="65" fillId="0" borderId="0" xfId="1280" applyFont="1" applyBorder="1" applyAlignment="1">
      <alignment horizontal="center"/>
    </xf>
    <xf numFmtId="0" fontId="73" fillId="0" borderId="0" xfId="1148" applyFont="1" applyBorder="1" applyAlignment="1" applyProtection="1">
      <alignment horizontal="center"/>
    </xf>
    <xf numFmtId="0" fontId="65" fillId="0" borderId="0" xfId="1280" applyFont="1" applyBorder="1"/>
    <xf numFmtId="0" fontId="66" fillId="27" borderId="54" xfId="1280" applyFont="1" applyFill="1" applyBorder="1" applyAlignment="1">
      <alignment horizontal="center"/>
    </xf>
    <xf numFmtId="0" fontId="66" fillId="27" borderId="55" xfId="1280" applyFont="1" applyFill="1" applyBorder="1" applyAlignment="1">
      <alignment horizontal="center"/>
    </xf>
    <xf numFmtId="0" fontId="64" fillId="0" borderId="0" xfId="1280" applyFont="1" applyBorder="1" applyAlignment="1">
      <alignment horizontal="center"/>
    </xf>
    <xf numFmtId="0" fontId="74" fillId="0" borderId="0" xfId="1148" applyFont="1" applyBorder="1" applyAlignment="1" applyProtection="1">
      <alignment horizontal="center"/>
    </xf>
    <xf numFmtId="0" fontId="64" fillId="0" borderId="0" xfId="1280" applyFont="1" applyBorder="1"/>
    <xf numFmtId="2" fontId="34" fillId="0" borderId="56" xfId="0" applyNumberFormat="1" applyFont="1" applyFill="1" applyBorder="1" applyAlignment="1">
      <alignment horizontal="left" wrapText="1"/>
    </xf>
    <xf numFmtId="2" fontId="55" fillId="0" borderId="56" xfId="0" applyNumberFormat="1" applyFont="1" applyFill="1" applyBorder="1"/>
    <xf numFmtId="0" fontId="62" fillId="0" borderId="48" xfId="1280" applyFont="1" applyFill="1" applyBorder="1" applyAlignment="1">
      <alignment horizontal="center" vertical="center" shrinkToFit="1"/>
    </xf>
    <xf numFmtId="0" fontId="62" fillId="0" borderId="49" xfId="1280" applyFont="1" applyFill="1" applyBorder="1" applyAlignment="1">
      <alignment horizontal="center"/>
    </xf>
    <xf numFmtId="0" fontId="64" fillId="0" borderId="50" xfId="1280" applyFont="1" applyBorder="1" applyAlignment="1">
      <alignment horizontal="left" vertical="center"/>
    </xf>
    <xf numFmtId="0" fontId="65" fillId="0" borderId="50" xfId="1280" applyFont="1" applyFill="1" applyBorder="1" applyAlignment="1">
      <alignment horizontal="center"/>
    </xf>
    <xf numFmtId="0" fontId="65" fillId="0" borderId="57" xfId="1280" applyFont="1" applyFill="1" applyBorder="1"/>
    <xf numFmtId="0" fontId="65" fillId="0" borderId="50" xfId="1280" applyFont="1" applyFill="1" applyBorder="1" applyAlignment="1">
      <alignment horizontal="center" vertical="center"/>
    </xf>
    <xf numFmtId="0" fontId="72" fillId="0" borderId="50" xfId="1280" applyFont="1" applyFill="1" applyBorder="1" applyAlignment="1">
      <alignment horizontal="center"/>
    </xf>
    <xf numFmtId="0" fontId="65" fillId="0" borderId="49" xfId="1280" applyFont="1" applyBorder="1" applyAlignment="1">
      <alignment horizontal="center"/>
    </xf>
    <xf numFmtId="0" fontId="72" fillId="0" borderId="50" xfId="1280" applyFont="1" applyBorder="1" applyAlignment="1">
      <alignment horizontal="center"/>
    </xf>
    <xf numFmtId="0" fontId="65" fillId="0" borderId="57" xfId="1280" applyFont="1" applyFill="1" applyBorder="1" applyAlignment="1">
      <alignment horizontal="center"/>
    </xf>
    <xf numFmtId="0" fontId="64" fillId="0" borderId="50" xfId="1280" applyFont="1" applyFill="1" applyBorder="1" applyAlignment="1">
      <alignment horizontal="left" vertical="center"/>
    </xf>
    <xf numFmtId="0" fontId="65" fillId="0" borderId="50" xfId="1280" applyFont="1" applyBorder="1" applyAlignment="1">
      <alignment horizontal="center"/>
    </xf>
    <xf numFmtId="0" fontId="65" fillId="0" borderId="58" xfId="1280" applyFont="1" applyFill="1" applyBorder="1" applyAlignment="1">
      <alignment horizontal="center"/>
    </xf>
    <xf numFmtId="0" fontId="64" fillId="0" borderId="59" xfId="1280" applyFont="1" applyFill="1" applyBorder="1" applyAlignment="1">
      <alignment horizontal="left" vertical="center"/>
    </xf>
    <xf numFmtId="0" fontId="65" fillId="0" borderId="59" xfId="1280" applyFont="1" applyFill="1" applyBorder="1" applyAlignment="1">
      <alignment horizontal="center"/>
    </xf>
    <xf numFmtId="0" fontId="65" fillId="0" borderId="60" xfId="1280" applyFont="1" applyFill="1" applyBorder="1" applyAlignment="1">
      <alignment horizontal="center"/>
    </xf>
    <xf numFmtId="0" fontId="65" fillId="0" borderId="61" xfId="1280" applyFont="1" applyFill="1" applyBorder="1"/>
    <xf numFmtId="165" fontId="49" fillId="0" borderId="44" xfId="919" applyFont="1" applyFill="1" applyBorder="1" applyAlignment="1"/>
    <xf numFmtId="165" fontId="49" fillId="0" borderId="62" xfId="919" applyFont="1" applyFill="1" applyBorder="1" applyAlignment="1"/>
    <xf numFmtId="0" fontId="58" fillId="0" borderId="52" xfId="1280" applyFont="1" applyFill="1" applyBorder="1" applyAlignment="1">
      <alignment horizontal="center"/>
    </xf>
    <xf numFmtId="2" fontId="34" fillId="0" borderId="0" xfId="1280" applyNumberFormat="1" applyFont="1" applyFill="1" applyBorder="1"/>
    <xf numFmtId="0" fontId="34" fillId="0" borderId="0" xfId="1280" applyFont="1" applyFill="1" applyBorder="1" applyAlignment="1">
      <alignment horizontal="right"/>
    </xf>
    <xf numFmtId="0" fontId="56" fillId="0" borderId="0" xfId="1280" applyFont="1" applyFill="1" applyBorder="1" applyAlignment="1"/>
    <xf numFmtId="0" fontId="34" fillId="0" borderId="0" xfId="1280" applyFont="1" applyFill="1" applyBorder="1"/>
    <xf numFmtId="0" fontId="7" fillId="0" borderId="0" xfId="1280" applyFont="1" applyFill="1" applyBorder="1"/>
    <xf numFmtId="2" fontId="7" fillId="0" borderId="0" xfId="1280" applyNumberFormat="1" applyFont="1" applyFill="1" applyBorder="1"/>
    <xf numFmtId="2" fontId="47" fillId="0" borderId="63" xfId="0" applyNumberFormat="1" applyFont="1" applyFill="1" applyBorder="1" applyAlignment="1">
      <alignment horizontal="center"/>
    </xf>
    <xf numFmtId="0" fontId="48" fillId="0" borderId="64" xfId="0" applyFont="1" applyFill="1" applyBorder="1"/>
    <xf numFmtId="0" fontId="0" fillId="0" borderId="64" xfId="0" applyFill="1" applyBorder="1"/>
    <xf numFmtId="0" fontId="7" fillId="0" borderId="0" xfId="1280" applyFont="1" applyFill="1" applyBorder="1" applyAlignment="1"/>
    <xf numFmtId="0" fontId="49" fillId="0" borderId="44" xfId="0" applyFont="1" applyFill="1" applyBorder="1" applyAlignment="1">
      <alignment horizontal="center"/>
    </xf>
    <xf numFmtId="165" fontId="0" fillId="0" borderId="44" xfId="0" applyNumberFormat="1" applyFill="1" applyBorder="1"/>
    <xf numFmtId="0" fontId="0" fillId="0" borderId="65" xfId="0" applyFill="1" applyBorder="1"/>
    <xf numFmtId="165" fontId="47" fillId="0" borderId="64" xfId="919" applyFont="1" applyFill="1" applyBorder="1"/>
    <xf numFmtId="0" fontId="65" fillId="0" borderId="58" xfId="1280" applyFont="1" applyBorder="1" applyAlignment="1">
      <alignment horizontal="center"/>
    </xf>
    <xf numFmtId="0" fontId="65" fillId="0" borderId="59" xfId="1280" applyFont="1" applyFill="1" applyBorder="1" applyAlignment="1">
      <alignment horizontal="center" vertical="center"/>
    </xf>
    <xf numFmtId="0" fontId="72" fillId="0" borderId="59" xfId="1280" applyFont="1" applyBorder="1" applyAlignment="1">
      <alignment horizontal="center"/>
    </xf>
    <xf numFmtId="165" fontId="95" fillId="0" borderId="44" xfId="919" applyFont="1" applyFill="1" applyBorder="1"/>
    <xf numFmtId="165" fontId="55" fillId="0" borderId="0" xfId="919" applyFont="1" applyFill="1" applyAlignment="1">
      <alignment horizontal="left"/>
    </xf>
    <xf numFmtId="165" fontId="95" fillId="0" borderId="66" xfId="919" applyFont="1" applyFill="1" applyBorder="1"/>
    <xf numFmtId="2" fontId="45" fillId="0" borderId="0" xfId="1280" applyNumberFormat="1" applyFont="1" applyFill="1" applyBorder="1"/>
    <xf numFmtId="0" fontId="60" fillId="0" borderId="0" xfId="0" applyFont="1"/>
    <xf numFmtId="2" fontId="47" fillId="0" borderId="67" xfId="0" applyNumberFormat="1" applyFont="1" applyFill="1" applyBorder="1" applyAlignment="1">
      <alignment horizontal="center"/>
    </xf>
    <xf numFmtId="165" fontId="48" fillId="0" borderId="44" xfId="919" applyFont="1" applyFill="1" applyBorder="1"/>
    <xf numFmtId="165" fontId="48" fillId="0" borderId="68" xfId="919" applyFont="1" applyFill="1" applyBorder="1"/>
    <xf numFmtId="0" fontId="62" fillId="0" borderId="48" xfId="1280" applyFont="1" applyBorder="1" applyAlignment="1">
      <alignment horizontal="center" vertical="center" shrinkToFit="1"/>
    </xf>
    <xf numFmtId="0" fontId="48" fillId="0" borderId="64" xfId="0" applyFont="1" applyFill="1" applyBorder="1" applyAlignment="1">
      <alignment horizontal="center"/>
    </xf>
    <xf numFmtId="165" fontId="49" fillId="0" borderId="69" xfId="919" applyFont="1" applyFill="1" applyBorder="1" applyAlignment="1"/>
    <xf numFmtId="165" fontId="49" fillId="0" borderId="70" xfId="919" applyFont="1" applyFill="1" applyBorder="1" applyAlignment="1">
      <alignment horizontal="center"/>
    </xf>
    <xf numFmtId="165" fontId="49" fillId="0" borderId="44" xfId="919" applyFont="1" applyFill="1" applyBorder="1"/>
    <xf numFmtId="0" fontId="0" fillId="0" borderId="70" xfId="0" applyFill="1" applyBorder="1"/>
    <xf numFmtId="0" fontId="48" fillId="0" borderId="44" xfId="0" applyFont="1" applyFill="1" applyBorder="1" applyAlignment="1">
      <alignment wrapText="1"/>
    </xf>
    <xf numFmtId="2" fontId="47" fillId="0" borderId="69" xfId="0" applyNumberFormat="1" applyFont="1" applyFill="1" applyBorder="1" applyAlignment="1">
      <alignment horizontal="center"/>
    </xf>
    <xf numFmtId="165" fontId="47" fillId="0" borderId="44" xfId="919" applyFont="1" applyFill="1" applyBorder="1"/>
    <xf numFmtId="2" fontId="47" fillId="0" borderId="71" xfId="0" applyNumberFormat="1" applyFont="1" applyFill="1" applyBorder="1" applyAlignment="1">
      <alignment horizontal="center"/>
    </xf>
    <xf numFmtId="0" fontId="0" fillId="0" borderId="69" xfId="0" applyFill="1" applyBorder="1"/>
    <xf numFmtId="0" fontId="79" fillId="0" borderId="44" xfId="0" applyFont="1" applyBorder="1"/>
    <xf numFmtId="165" fontId="49" fillId="0" borderId="66" xfId="919" applyFont="1" applyFill="1" applyBorder="1" applyAlignment="1">
      <alignment horizontal="center"/>
    </xf>
    <xf numFmtId="0" fontId="45" fillId="0" borderId="0" xfId="1280" applyFont="1" applyFill="1" applyBorder="1"/>
    <xf numFmtId="165" fontId="49" fillId="0" borderId="44" xfId="919" applyFont="1" applyFill="1" applyBorder="1" applyAlignment="1">
      <alignment horizontal="center"/>
    </xf>
    <xf numFmtId="0" fontId="79" fillId="0" borderId="72" xfId="0" applyFont="1" applyBorder="1"/>
    <xf numFmtId="0" fontId="0" fillId="0" borderId="0" xfId="0" applyFill="1" applyBorder="1"/>
    <xf numFmtId="0" fontId="86" fillId="0" borderId="73" xfId="1280" applyFont="1" applyBorder="1" applyAlignment="1">
      <alignment horizontal="center"/>
    </xf>
    <xf numFmtId="0" fontId="33" fillId="0" borderId="74" xfId="1280" applyFont="1" applyFill="1" applyBorder="1" applyAlignment="1">
      <alignment horizontal="center" vertical="center"/>
    </xf>
    <xf numFmtId="0" fontId="0" fillId="0" borderId="0" xfId="0"/>
    <xf numFmtId="0" fontId="48" fillId="0" borderId="44" xfId="0" applyFont="1" applyFill="1" applyBorder="1"/>
    <xf numFmtId="0" fontId="48" fillId="0" borderId="44" xfId="0" applyFont="1" applyFill="1" applyBorder="1" applyAlignment="1">
      <alignment horizontal="center"/>
    </xf>
    <xf numFmtId="165" fontId="48" fillId="0" borderId="44" xfId="0" applyNumberFormat="1" applyFont="1" applyFill="1" applyBorder="1"/>
    <xf numFmtId="0" fontId="0" fillId="0" borderId="0" xfId="0" applyFill="1"/>
    <xf numFmtId="0" fontId="47" fillId="0" borderId="44" xfId="0" applyFont="1" applyFill="1" applyBorder="1" applyAlignment="1">
      <alignment horizontal="left"/>
    </xf>
    <xf numFmtId="0" fontId="48" fillId="0" borderId="68" xfId="0" applyFont="1" applyFill="1" applyBorder="1" applyAlignment="1">
      <alignment horizontal="center"/>
    </xf>
    <xf numFmtId="0" fontId="48" fillId="0" borderId="68" xfId="0" applyFont="1" applyFill="1" applyBorder="1"/>
    <xf numFmtId="0" fontId="0" fillId="0" borderId="68" xfId="0" applyFill="1" applyBorder="1"/>
    <xf numFmtId="0" fontId="0" fillId="0" borderId="72" xfId="0" applyFill="1" applyBorder="1"/>
    <xf numFmtId="0" fontId="0" fillId="0" borderId="44" xfId="0" applyFill="1" applyBorder="1"/>
    <xf numFmtId="0" fontId="33" fillId="0" borderId="74" xfId="1280" applyFont="1" applyBorder="1" applyAlignment="1">
      <alignment horizontal="center"/>
    </xf>
    <xf numFmtId="0" fontId="33" fillId="0" borderId="73" xfId="1280" applyFont="1" applyBorder="1" applyAlignment="1">
      <alignment horizontal="center"/>
    </xf>
    <xf numFmtId="0" fontId="2" fillId="0" borderId="0" xfId="1241"/>
    <xf numFmtId="0" fontId="2" fillId="0" borderId="75" xfId="1241" applyBorder="1" applyAlignment="1">
      <alignment wrapText="1"/>
    </xf>
    <xf numFmtId="2" fontId="2" fillId="0" borderId="75" xfId="1241" applyNumberFormat="1" applyBorder="1" applyAlignment="1">
      <alignment wrapText="1"/>
    </xf>
    <xf numFmtId="0" fontId="2" fillId="0" borderId="75" xfId="1241" applyFont="1" applyBorder="1" applyAlignment="1">
      <alignment wrapText="1"/>
    </xf>
    <xf numFmtId="0" fontId="76" fillId="0" borderId="75" xfId="1241" applyFont="1" applyBorder="1" applyAlignment="1">
      <alignment wrapText="1"/>
    </xf>
    <xf numFmtId="0" fontId="87" fillId="0" borderId="75" xfId="1241" applyFont="1" applyFill="1" applyBorder="1" applyAlignment="1">
      <alignment horizontal="left" vertical="top" wrapText="1"/>
    </xf>
    <xf numFmtId="2" fontId="76" fillId="0" borderId="75" xfId="1241" applyNumberFormat="1" applyFont="1" applyBorder="1" applyAlignment="1">
      <alignment wrapText="1"/>
    </xf>
    <xf numFmtId="0" fontId="88" fillId="0" borderId="75" xfId="1241" applyFont="1" applyFill="1" applyBorder="1" applyAlignment="1">
      <alignment horizontal="left" vertical="top" wrapText="1"/>
    </xf>
    <xf numFmtId="0" fontId="88" fillId="0" borderId="75" xfId="1241" applyFont="1" applyFill="1" applyBorder="1" applyAlignment="1">
      <alignment vertical="top" wrapText="1"/>
    </xf>
    <xf numFmtId="0" fontId="89" fillId="0" borderId="75" xfId="1241" applyFont="1" applyBorder="1" applyAlignment="1">
      <alignment wrapText="1"/>
    </xf>
    <xf numFmtId="0" fontId="90" fillId="0" borderId="75" xfId="1241" applyFont="1" applyFill="1" applyBorder="1" applyAlignment="1">
      <alignment vertical="top" wrapText="1"/>
    </xf>
    <xf numFmtId="2" fontId="2" fillId="0" borderId="75" xfId="1241" applyNumberFormat="1" applyFont="1" applyBorder="1" applyAlignment="1">
      <alignment wrapText="1"/>
    </xf>
    <xf numFmtId="0" fontId="90" fillId="0" borderId="44" xfId="1241" applyFont="1" applyFill="1" applyBorder="1" applyAlignment="1">
      <alignment vertical="top" wrapText="1"/>
    </xf>
    <xf numFmtId="0" fontId="2" fillId="0" borderId="0" xfId="1241" applyAlignment="1">
      <alignment wrapText="1"/>
    </xf>
    <xf numFmtId="2" fontId="2" fillId="0" borderId="0" xfId="1241" applyNumberFormat="1" applyAlignment="1">
      <alignment wrapText="1"/>
    </xf>
    <xf numFmtId="0" fontId="2" fillId="0" borderId="0" xfId="1241" applyFont="1" applyAlignment="1">
      <alignment wrapText="1"/>
    </xf>
    <xf numFmtId="0" fontId="76" fillId="0" borderId="0" xfId="1241" applyFont="1" applyAlignment="1">
      <alignment wrapText="1"/>
    </xf>
    <xf numFmtId="2" fontId="76" fillId="0" borderId="0" xfId="1241" applyNumberFormat="1" applyFont="1" applyAlignment="1">
      <alignment wrapText="1"/>
    </xf>
    <xf numFmtId="0" fontId="89" fillId="0" borderId="0" xfId="1241" applyFont="1" applyAlignment="1">
      <alignment wrapText="1"/>
    </xf>
    <xf numFmtId="0" fontId="76" fillId="0" borderId="0" xfId="1241" applyFont="1" applyFill="1" applyBorder="1" applyAlignment="1">
      <alignment wrapText="1"/>
    </xf>
    <xf numFmtId="0" fontId="49" fillId="0" borderId="69" xfId="0" applyFont="1" applyFill="1" applyBorder="1" applyAlignment="1">
      <alignment horizontal="center"/>
    </xf>
    <xf numFmtId="0" fontId="84" fillId="0" borderId="44" xfId="0" applyFont="1" applyFill="1" applyBorder="1"/>
    <xf numFmtId="0" fontId="85" fillId="0" borderId="44" xfId="0" applyFont="1" applyFill="1" applyBorder="1" applyAlignment="1">
      <alignment horizontal="center"/>
    </xf>
    <xf numFmtId="165" fontId="35" fillId="0" borderId="44" xfId="919" applyFont="1" applyFill="1" applyBorder="1" applyAlignment="1"/>
    <xf numFmtId="0" fontId="84" fillId="0" borderId="44" xfId="0" applyFont="1" applyFill="1" applyBorder="1" applyAlignment="1">
      <alignment wrapText="1"/>
    </xf>
    <xf numFmtId="165" fontId="35" fillId="0" borderId="44" xfId="919" applyFont="1" applyFill="1" applyBorder="1" applyAlignment="1">
      <alignment horizontal="right"/>
    </xf>
    <xf numFmtId="165" fontId="48" fillId="0" borderId="44" xfId="919" applyFont="1" applyFill="1" applyBorder="1" applyAlignment="1"/>
    <xf numFmtId="0" fontId="85" fillId="0" borderId="44" xfId="0" applyFont="1" applyFill="1" applyBorder="1" applyAlignment="1">
      <alignment wrapText="1"/>
    </xf>
    <xf numFmtId="2" fontId="47" fillId="0" borderId="76" xfId="0" applyNumberFormat="1" applyFont="1" applyFill="1" applyBorder="1" applyAlignment="1">
      <alignment horizontal="center"/>
    </xf>
    <xf numFmtId="0" fontId="85" fillId="0" borderId="65" xfId="0" applyFont="1" applyFill="1" applyBorder="1" applyAlignment="1">
      <alignment horizontal="center"/>
    </xf>
    <xf numFmtId="0" fontId="48" fillId="0" borderId="65" xfId="0" applyFont="1" applyFill="1" applyBorder="1" applyAlignment="1">
      <alignment horizontal="center"/>
    </xf>
    <xf numFmtId="0" fontId="48" fillId="0" borderId="65" xfId="0" applyFont="1" applyFill="1" applyBorder="1"/>
    <xf numFmtId="165" fontId="48" fillId="0" borderId="65" xfId="0" applyNumberFormat="1" applyFont="1" applyFill="1" applyBorder="1"/>
    <xf numFmtId="0" fontId="0" fillId="0" borderId="77" xfId="0" applyFill="1" applyBorder="1"/>
    <xf numFmtId="0" fontId="48" fillId="0" borderId="68" xfId="0" applyFont="1" applyFill="1" applyBorder="1" applyAlignment="1">
      <alignment wrapText="1"/>
    </xf>
    <xf numFmtId="165" fontId="47" fillId="0" borderId="68" xfId="919" applyFont="1" applyFill="1" applyBorder="1"/>
    <xf numFmtId="0" fontId="0" fillId="0" borderId="78" xfId="0" applyFill="1" applyBorder="1"/>
    <xf numFmtId="0" fontId="49" fillId="0" borderId="72" xfId="0" applyFont="1" applyFill="1" applyBorder="1" applyAlignment="1">
      <alignment horizontal="center"/>
    </xf>
    <xf numFmtId="0" fontId="43" fillId="0" borderId="72" xfId="0" applyFont="1" applyFill="1" applyBorder="1" applyAlignment="1">
      <alignment horizontal="center"/>
    </xf>
    <xf numFmtId="165" fontId="47" fillId="0" borderId="72" xfId="919" applyFont="1" applyFill="1" applyBorder="1"/>
    <xf numFmtId="0" fontId="0" fillId="0" borderId="79" xfId="0" applyFill="1" applyBorder="1"/>
    <xf numFmtId="0" fontId="85" fillId="0" borderId="64" xfId="0" applyFont="1" applyFill="1" applyBorder="1" applyAlignment="1">
      <alignment horizontal="center"/>
    </xf>
    <xf numFmtId="165" fontId="48" fillId="0" borderId="64" xfId="0" applyNumberFormat="1" applyFont="1" applyFill="1" applyBorder="1"/>
    <xf numFmtId="0" fontId="0" fillId="0" borderId="80" xfId="0" applyFill="1" applyBorder="1"/>
    <xf numFmtId="165" fontId="0" fillId="0" borderId="64" xfId="0" applyNumberFormat="1" applyFill="1" applyBorder="1"/>
    <xf numFmtId="0" fontId="48" fillId="0" borderId="72" xfId="0" applyFont="1" applyFill="1" applyBorder="1" applyAlignment="1">
      <alignment horizontal="center"/>
    </xf>
    <xf numFmtId="0" fontId="48" fillId="0" borderId="72" xfId="0" applyFont="1" applyFill="1" applyBorder="1"/>
    <xf numFmtId="0" fontId="2" fillId="0" borderId="81" xfId="1241" applyBorder="1" applyAlignment="1">
      <alignment wrapText="1"/>
    </xf>
    <xf numFmtId="0" fontId="76" fillId="0" borderId="56" xfId="1241" applyFont="1" applyBorder="1" applyAlignment="1">
      <alignment wrapText="1"/>
    </xf>
    <xf numFmtId="0" fontId="2" fillId="0" borderId="56" xfId="1241" applyFont="1" applyBorder="1" applyAlignment="1">
      <alignment wrapText="1"/>
    </xf>
    <xf numFmtId="0" fontId="2" fillId="0" borderId="56" xfId="1241" applyBorder="1" applyAlignment="1">
      <alignment wrapText="1"/>
    </xf>
    <xf numFmtId="0" fontId="89" fillId="0" borderId="56" xfId="1241" applyFont="1" applyBorder="1" applyAlignment="1">
      <alignment wrapText="1"/>
    </xf>
    <xf numFmtId="0" fontId="76" fillId="0" borderId="56" xfId="1241" applyFont="1" applyFill="1" applyBorder="1" applyAlignment="1">
      <alignment wrapText="1"/>
    </xf>
    <xf numFmtId="0" fontId="2" fillId="0" borderId="82" xfId="1241" applyBorder="1" applyAlignment="1">
      <alignment wrapText="1"/>
    </xf>
    <xf numFmtId="2" fontId="2" fillId="0" borderId="83" xfId="1241" applyNumberFormat="1" applyBorder="1" applyAlignment="1">
      <alignment wrapText="1"/>
    </xf>
    <xf numFmtId="0" fontId="76" fillId="0" borderId="83" xfId="1241" applyFont="1" applyBorder="1" applyAlignment="1">
      <alignment wrapText="1"/>
    </xf>
    <xf numFmtId="0" fontId="2" fillId="0" borderId="83" xfId="1241" applyFont="1" applyBorder="1" applyAlignment="1">
      <alignment wrapText="1"/>
    </xf>
    <xf numFmtId="0" fontId="2" fillId="0" borderId="83" xfId="1241" applyBorder="1"/>
    <xf numFmtId="0" fontId="2" fillId="0" borderId="84" xfId="1241" applyBorder="1"/>
    <xf numFmtId="0" fontId="76" fillId="0" borderId="75" xfId="1241" applyFont="1" applyBorder="1" applyAlignment="1"/>
    <xf numFmtId="0" fontId="2" fillId="0" borderId="75" xfId="1241" applyBorder="1"/>
    <xf numFmtId="0" fontId="2" fillId="0" borderId="56" xfId="1241" applyBorder="1"/>
    <xf numFmtId="2" fontId="2" fillId="0" borderId="75" xfId="1241" applyNumberFormat="1" applyBorder="1"/>
    <xf numFmtId="0" fontId="90" fillId="0" borderId="56" xfId="1241" applyFont="1" applyFill="1" applyBorder="1" applyAlignment="1">
      <alignment vertical="top" wrapText="1"/>
    </xf>
    <xf numFmtId="2" fontId="81" fillId="0" borderId="56" xfId="1241" applyNumberFormat="1" applyFont="1" applyBorder="1" applyAlignment="1">
      <alignment horizontal="left"/>
    </xf>
    <xf numFmtId="4" fontId="64" fillId="0" borderId="85" xfId="1280" applyNumberFormat="1" applyFont="1" applyBorder="1" applyAlignment="1">
      <alignment horizontal="center" wrapText="1"/>
    </xf>
    <xf numFmtId="4" fontId="64" fillId="0" borderId="86" xfId="1280" applyNumberFormat="1" applyFont="1" applyBorder="1" applyAlignment="1">
      <alignment horizontal="left" vertical="center"/>
    </xf>
    <xf numFmtId="4" fontId="65" fillId="0" borderId="86" xfId="1280" applyNumberFormat="1" applyFont="1" applyFill="1" applyBorder="1" applyAlignment="1">
      <alignment horizontal="center"/>
    </xf>
    <xf numFmtId="0" fontId="72" fillId="0" borderId="86" xfId="1280" applyFont="1" applyFill="1" applyBorder="1" applyAlignment="1">
      <alignment horizontal="center"/>
    </xf>
    <xf numFmtId="0" fontId="65" fillId="0" borderId="87" xfId="1280" applyFont="1" applyFill="1" applyBorder="1"/>
    <xf numFmtId="0" fontId="57" fillId="0" borderId="88" xfId="0" applyFont="1" applyBorder="1"/>
    <xf numFmtId="0" fontId="44" fillId="0" borderId="75" xfId="1241" applyFont="1" applyFill="1" applyBorder="1" applyAlignment="1">
      <alignment horizontal="left" vertical="top" wrapText="1"/>
    </xf>
    <xf numFmtId="0" fontId="44" fillId="0" borderId="75" xfId="1241" applyFont="1" applyFill="1" applyBorder="1" applyAlignment="1">
      <alignment vertical="top" wrapText="1"/>
    </xf>
    <xf numFmtId="165" fontId="54" fillId="0" borderId="0" xfId="919" applyFont="1" applyFill="1" applyAlignment="1">
      <alignment vertical="center"/>
    </xf>
    <xf numFmtId="165" fontId="54" fillId="0" borderId="15" xfId="919" applyFont="1" applyFill="1" applyBorder="1" applyAlignment="1">
      <alignment vertical="center"/>
    </xf>
    <xf numFmtId="0" fontId="0" fillId="0" borderId="0" xfId="0"/>
    <xf numFmtId="0" fontId="45" fillId="0" borderId="0" xfId="1280" applyFont="1" applyFill="1" applyBorder="1" applyAlignment="1"/>
    <xf numFmtId="2" fontId="45" fillId="0" borderId="0" xfId="1280" applyNumberFormat="1" applyFont="1" applyFill="1" applyBorder="1" applyAlignment="1">
      <alignment horizontal="center"/>
    </xf>
    <xf numFmtId="2" fontId="45" fillId="0" borderId="0" xfId="1280" applyNumberFormat="1" applyFont="1" applyFill="1" applyBorder="1" applyAlignment="1"/>
    <xf numFmtId="2" fontId="45" fillId="0" borderId="0" xfId="1280" applyNumberFormat="1" applyFont="1" applyFill="1" applyBorder="1" applyAlignment="1">
      <alignment horizontal="right"/>
    </xf>
    <xf numFmtId="2" fontId="45" fillId="0" borderId="0" xfId="1280" applyNumberFormat="1" applyFont="1" applyFill="1" applyBorder="1" applyAlignment="1">
      <alignment horizontal="left"/>
    </xf>
    <xf numFmtId="2" fontId="44" fillId="0" borderId="0" xfId="1280" applyNumberFormat="1" applyFont="1" applyFill="1" applyBorder="1" applyAlignment="1"/>
    <xf numFmtId="2" fontId="44" fillId="0" borderId="0" xfId="1280" applyNumberFormat="1" applyFont="1" applyFill="1" applyBorder="1"/>
    <xf numFmtId="2" fontId="44" fillId="0" borderId="0" xfId="1280" applyNumberFormat="1" applyFont="1" applyFill="1" applyBorder="1" applyAlignment="1">
      <alignment horizontal="center"/>
    </xf>
    <xf numFmtId="2" fontId="58" fillId="0" borderId="44" xfId="1280" applyNumberFormat="1" applyFont="1" applyFill="1" applyBorder="1" applyAlignment="1">
      <alignment horizontal="center"/>
    </xf>
    <xf numFmtId="2" fontId="44" fillId="0" borderId="44" xfId="1280" applyNumberFormat="1" applyFont="1" applyFill="1" applyBorder="1" applyAlignment="1">
      <alignment horizontal="center"/>
    </xf>
    <xf numFmtId="2" fontId="54" fillId="0" borderId="68" xfId="0" applyNumberFormat="1" applyFont="1" applyFill="1" applyBorder="1"/>
    <xf numFmtId="2" fontId="45" fillId="0" borderId="68" xfId="0" applyNumberFormat="1" applyFont="1" applyFill="1" applyBorder="1"/>
    <xf numFmtId="2" fontId="44" fillId="0" borderId="68" xfId="0" applyNumberFormat="1" applyFont="1" applyFill="1" applyBorder="1"/>
    <xf numFmtId="0" fontId="54" fillId="0" borderId="68" xfId="0" applyFont="1" applyBorder="1"/>
    <xf numFmtId="0" fontId="58" fillId="0" borderId="68" xfId="0" applyFont="1" applyBorder="1"/>
    <xf numFmtId="2" fontId="54" fillId="0" borderId="75" xfId="0" applyNumberFormat="1" applyFont="1" applyFill="1" applyBorder="1"/>
    <xf numFmtId="2" fontId="45" fillId="0" borderId="75" xfId="0" applyNumberFormat="1" applyFont="1" applyFill="1" applyBorder="1"/>
    <xf numFmtId="2" fontId="44" fillId="0" borderId="75" xfId="0" applyNumberFormat="1" applyFont="1" applyFill="1" applyBorder="1"/>
    <xf numFmtId="2" fontId="44" fillId="0" borderId="75" xfId="0" applyNumberFormat="1" applyFont="1" applyFill="1" applyBorder="1" applyAlignment="1">
      <alignment horizontal="left"/>
    </xf>
    <xf numFmtId="0" fontId="54" fillId="0" borderId="75" xfId="0" applyFont="1" applyBorder="1"/>
    <xf numFmtId="0" fontId="54" fillId="0" borderId="75" xfId="0" applyFont="1" applyBorder="1" applyAlignment="1">
      <alignment horizontal="center"/>
    </xf>
    <xf numFmtId="0" fontId="58" fillId="0" borderId="75" xfId="0" applyFont="1" applyBorder="1"/>
    <xf numFmtId="2" fontId="58" fillId="0" borderId="75" xfId="0" applyNumberFormat="1" applyFont="1" applyFill="1" applyBorder="1"/>
    <xf numFmtId="2" fontId="54" fillId="0" borderId="75" xfId="0" applyNumberFormat="1" applyFont="1" applyBorder="1"/>
    <xf numFmtId="2" fontId="58" fillId="0" borderId="75" xfId="0" applyNumberFormat="1" applyFont="1" applyBorder="1" applyAlignment="1">
      <alignment horizontal="center"/>
    </xf>
    <xf numFmtId="2" fontId="54" fillId="0" borderId="64" xfId="0" applyNumberFormat="1" applyFont="1" applyFill="1" applyBorder="1"/>
    <xf numFmtId="0" fontId="58" fillId="0" borderId="75" xfId="0" applyFont="1" applyBorder="1" applyAlignment="1">
      <alignment horizontal="center"/>
    </xf>
    <xf numFmtId="2" fontId="44" fillId="0" borderId="75" xfId="0" applyNumberFormat="1" applyFont="1" applyFill="1" applyBorder="1" applyAlignment="1">
      <alignment vertical="top" wrapText="1"/>
    </xf>
    <xf numFmtId="0" fontId="58" fillId="0" borderId="75" xfId="0" applyFont="1" applyFill="1" applyBorder="1" applyAlignment="1"/>
    <xf numFmtId="2" fontId="44" fillId="0" borderId="75" xfId="0" applyNumberFormat="1" applyFont="1" applyFill="1" applyBorder="1" applyAlignment="1">
      <alignment horizontal="center"/>
    </xf>
    <xf numFmtId="0" fontId="54" fillId="0" borderId="75" xfId="0" applyFont="1" applyFill="1" applyBorder="1"/>
    <xf numFmtId="165" fontId="54" fillId="0" borderId="75" xfId="937" applyFont="1" applyFill="1" applyBorder="1"/>
    <xf numFmtId="0" fontId="58" fillId="0" borderId="75" xfId="0" applyFont="1" applyFill="1" applyBorder="1"/>
    <xf numFmtId="2" fontId="45" fillId="0" borderId="75" xfId="0" applyNumberFormat="1" applyFont="1" applyFill="1" applyBorder="1" applyAlignment="1">
      <alignment vertical="top" wrapText="1"/>
    </xf>
    <xf numFmtId="2" fontId="54" fillId="0" borderId="75" xfId="0" applyNumberFormat="1" applyFont="1" applyFill="1" applyBorder="1" applyAlignment="1">
      <alignment horizontal="center"/>
    </xf>
    <xf numFmtId="2" fontId="54" fillId="0" borderId="75" xfId="0" applyNumberFormat="1" applyFont="1" applyBorder="1" applyAlignment="1">
      <alignment horizontal="center"/>
    </xf>
    <xf numFmtId="0" fontId="0" fillId="0" borderId="75" xfId="0" applyBorder="1"/>
    <xf numFmtId="2" fontId="45" fillId="0" borderId="72" xfId="0" applyNumberFormat="1" applyFont="1" applyFill="1" applyBorder="1"/>
    <xf numFmtId="2" fontId="70" fillId="0" borderId="0" xfId="1280" applyNumberFormat="1" applyFont="1" applyFill="1" applyBorder="1"/>
    <xf numFmtId="2" fontId="45" fillId="0" borderId="88" xfId="0" applyNumberFormat="1" applyFont="1" applyFill="1" applyBorder="1" applyAlignment="1">
      <alignment horizontal="center"/>
    </xf>
    <xf numFmtId="2" fontId="45" fillId="0" borderId="0" xfId="0" applyNumberFormat="1" applyFont="1" applyFill="1" applyBorder="1"/>
    <xf numFmtId="2" fontId="45" fillId="0" borderId="0" xfId="0" applyNumberFormat="1" applyFont="1" applyFill="1" applyBorder="1" applyAlignment="1">
      <alignment horizontal="center"/>
    </xf>
    <xf numFmtId="2" fontId="44" fillId="0" borderId="0" xfId="0" applyNumberFormat="1" applyFont="1" applyFill="1" applyBorder="1" applyAlignment="1">
      <alignment horizontal="left"/>
    </xf>
    <xf numFmtId="2" fontId="44" fillId="0" borderId="0" xfId="0" applyNumberFormat="1" applyFont="1" applyFill="1" applyBorder="1" applyAlignment="1">
      <alignment horizontal="center" wrapText="1"/>
    </xf>
    <xf numFmtId="2" fontId="45" fillId="0" borderId="0" xfId="1261" applyNumberFormat="1" applyFont="1" applyFill="1" applyBorder="1" applyAlignment="1">
      <alignment horizontal="right"/>
    </xf>
    <xf numFmtId="0" fontId="54" fillId="0" borderId="44" xfId="0" applyFont="1" applyBorder="1"/>
    <xf numFmtId="165" fontId="44" fillId="0" borderId="44" xfId="919" applyFont="1" applyFill="1" applyBorder="1" applyAlignment="1">
      <alignment horizontal="center"/>
    </xf>
    <xf numFmtId="2" fontId="44" fillId="0" borderId="44" xfId="919" applyNumberFormat="1" applyFont="1" applyFill="1" applyBorder="1" applyAlignment="1">
      <alignment horizontal="center"/>
    </xf>
    <xf numFmtId="2" fontId="54" fillId="0" borderId="68" xfId="0" applyNumberFormat="1" applyFont="1" applyBorder="1" applyAlignment="1">
      <alignment horizontal="center"/>
    </xf>
    <xf numFmtId="0" fontId="0" fillId="0" borderId="64" xfId="0" applyBorder="1"/>
    <xf numFmtId="2" fontId="55" fillId="0" borderId="75" xfId="0" applyNumberFormat="1" applyFont="1" applyFill="1" applyBorder="1"/>
    <xf numFmtId="2" fontId="55" fillId="0" borderId="75" xfId="0" applyNumberFormat="1" applyFont="1" applyFill="1" applyBorder="1" applyAlignment="1">
      <alignment horizontal="center"/>
    </xf>
    <xf numFmtId="2" fontId="45" fillId="0" borderId="75" xfId="0" applyNumberFormat="1" applyFont="1" applyFill="1" applyBorder="1" applyAlignment="1">
      <alignment horizontal="center" wrapText="1"/>
    </xf>
    <xf numFmtId="2" fontId="45" fillId="0" borderId="75" xfId="0" applyNumberFormat="1" applyFont="1" applyFill="1" applyBorder="1" applyAlignment="1">
      <alignment horizontal="center"/>
    </xf>
    <xf numFmtId="2" fontId="54" fillId="0" borderId="75" xfId="937" applyNumberFormat="1" applyFont="1" applyFill="1" applyBorder="1" applyAlignment="1">
      <alignment horizontal="center"/>
    </xf>
    <xf numFmtId="4" fontId="45" fillId="0" borderId="0" xfId="1280" applyNumberFormat="1" applyFont="1" applyFill="1" applyBorder="1" applyAlignment="1">
      <alignment horizontal="center"/>
    </xf>
    <xf numFmtId="4" fontId="45" fillId="0" borderId="0" xfId="1280" applyNumberFormat="1" applyFont="1" applyFill="1" applyBorder="1"/>
    <xf numFmtId="2" fontId="44" fillId="0" borderId="44" xfId="1280" applyNumberFormat="1" applyFont="1" applyFill="1" applyBorder="1" applyAlignment="1">
      <alignment horizontal="center" vertical="center"/>
    </xf>
    <xf numFmtId="2" fontId="58" fillId="0" borderId="75" xfId="1280" applyNumberFormat="1" applyFont="1" applyFill="1" applyBorder="1" applyAlignment="1">
      <alignment horizontal="center"/>
    </xf>
    <xf numFmtId="2" fontId="44" fillId="0" borderId="75" xfId="1280" applyNumberFormat="1" applyFont="1" applyFill="1" applyBorder="1" applyAlignment="1">
      <alignment horizontal="center" vertical="center"/>
    </xf>
    <xf numFmtId="2" fontId="58" fillId="0" borderId="68" xfId="1280" applyNumberFormat="1" applyFont="1" applyFill="1" applyBorder="1" applyAlignment="1">
      <alignment horizontal="center"/>
    </xf>
    <xf numFmtId="2" fontId="44" fillId="0" borderId="68" xfId="1280" applyNumberFormat="1" applyFont="1" applyFill="1" applyBorder="1" applyAlignment="1">
      <alignment horizontal="center"/>
    </xf>
    <xf numFmtId="2" fontId="127" fillId="0" borderId="75" xfId="1280" applyNumberFormat="1" applyFont="1" applyFill="1" applyBorder="1" applyAlignment="1">
      <alignment horizontal="center" vertical="center"/>
    </xf>
    <xf numFmtId="2" fontId="44" fillId="0" borderId="75" xfId="1280" applyNumberFormat="1" applyFont="1" applyFill="1" applyBorder="1" applyAlignment="1">
      <alignment horizontal="center"/>
    </xf>
    <xf numFmtId="0" fontId="0" fillId="0" borderId="75" xfId="0" applyFont="1" applyBorder="1"/>
    <xf numFmtId="4" fontId="45" fillId="0" borderId="75" xfId="0" applyNumberFormat="1" applyFont="1" applyFill="1" applyBorder="1" applyAlignment="1">
      <alignment horizontal="center"/>
    </xf>
    <xf numFmtId="4" fontId="128" fillId="0" borderId="75" xfId="0" applyNumberFormat="1" applyFont="1" applyFill="1" applyBorder="1" applyAlignment="1">
      <alignment horizontal="center"/>
    </xf>
    <xf numFmtId="4" fontId="45" fillId="0" borderId="75" xfId="0" applyNumberFormat="1" applyFont="1" applyFill="1" applyBorder="1" applyAlignment="1">
      <alignment horizontal="right"/>
    </xf>
    <xf numFmtId="4" fontId="45" fillId="0" borderId="75" xfId="0" applyNumberFormat="1" applyFont="1" applyFill="1" applyBorder="1" applyAlignment="1">
      <alignment horizontal="left"/>
    </xf>
    <xf numFmtId="4" fontId="44" fillId="0" borderId="75" xfId="0" applyNumberFormat="1" applyFont="1" applyFill="1" applyBorder="1" applyAlignment="1">
      <alignment horizontal="center"/>
    </xf>
    <xf numFmtId="2" fontId="128" fillId="0" borderId="75" xfId="1280" applyNumberFormat="1" applyFont="1" applyFill="1" applyBorder="1" applyAlignment="1">
      <alignment horizontal="center" vertical="center"/>
    </xf>
    <xf numFmtId="165" fontId="128" fillId="0" borderId="75" xfId="937" applyFont="1" applyFill="1" applyBorder="1" applyAlignment="1">
      <alignment horizontal="center" vertical="center"/>
    </xf>
    <xf numFmtId="165" fontId="54" fillId="0" borderId="75" xfId="937" applyFont="1" applyFill="1" applyBorder="1" applyAlignment="1">
      <alignment horizontal="center" vertical="center"/>
    </xf>
    <xf numFmtId="0" fontId="0" fillId="0" borderId="96" xfId="0" applyBorder="1"/>
    <xf numFmtId="2" fontId="128" fillId="0" borderId="75" xfId="0" applyNumberFormat="1" applyFont="1" applyBorder="1" applyAlignment="1">
      <alignment horizontal="center" vertical="center"/>
    </xf>
    <xf numFmtId="0" fontId="128" fillId="0" borderId="75" xfId="0" applyFont="1" applyBorder="1" applyAlignment="1">
      <alignment horizontal="center" vertical="center"/>
    </xf>
    <xf numFmtId="165" fontId="107" fillId="0" borderId="75" xfId="937" applyFont="1" applyFill="1" applyBorder="1"/>
    <xf numFmtId="0" fontId="58" fillId="0" borderId="75" xfId="0" applyFont="1" applyBorder="1" applyAlignment="1">
      <alignment horizontal="center" vertical="center"/>
    </xf>
    <xf numFmtId="165" fontId="54" fillId="0" borderId="97" xfId="937" applyFont="1" applyFill="1" applyBorder="1"/>
    <xf numFmtId="0" fontId="108" fillId="0" borderId="75" xfId="0" applyFont="1" applyFill="1" applyBorder="1"/>
    <xf numFmtId="2" fontId="58" fillId="0" borderId="75" xfId="0" applyNumberFormat="1" applyFont="1" applyBorder="1" applyAlignment="1">
      <alignment horizontal="center" vertical="center"/>
    </xf>
    <xf numFmtId="0" fontId="54" fillId="0" borderId="75" xfId="0" applyFont="1" applyBorder="1" applyAlignment="1">
      <alignment horizontal="center" vertical="center"/>
    </xf>
    <xf numFmtId="2" fontId="54" fillId="0" borderId="75" xfId="0" applyNumberFormat="1" applyFont="1" applyBorder="1" applyAlignment="1">
      <alignment horizontal="center" vertical="center"/>
    </xf>
    <xf numFmtId="0" fontId="107" fillId="0" borderId="75" xfId="0" applyFont="1" applyFill="1" applyBorder="1"/>
    <xf numFmtId="0" fontId="44" fillId="0" borderId="0" xfId="1280" applyFont="1" applyFill="1" applyBorder="1" applyAlignment="1"/>
    <xf numFmtId="0" fontId="44" fillId="0" borderId="0" xfId="1280" applyFont="1" applyFill="1" applyBorder="1"/>
    <xf numFmtId="0" fontId="58" fillId="0" borderId="44" xfId="1280" applyFont="1" applyFill="1" applyBorder="1" applyAlignment="1">
      <alignment horizontal="center"/>
    </xf>
    <xf numFmtId="0" fontId="44" fillId="0" borderId="44" xfId="1280" applyFont="1" applyFill="1" applyBorder="1" applyAlignment="1">
      <alignment horizontal="center"/>
    </xf>
    <xf numFmtId="0" fontId="58" fillId="0" borderId="75" xfId="1280" applyFont="1" applyFill="1" applyBorder="1" applyAlignment="1">
      <alignment horizontal="center"/>
    </xf>
    <xf numFmtId="0" fontId="45" fillId="0" borderId="75" xfId="0" applyFont="1" applyFill="1" applyBorder="1" applyAlignment="1">
      <alignment horizontal="left"/>
    </xf>
    <xf numFmtId="0" fontId="45" fillId="0" borderId="75" xfId="0" applyFont="1" applyFill="1" applyBorder="1"/>
    <xf numFmtId="2" fontId="44" fillId="0" borderId="75" xfId="0" applyNumberFormat="1" applyFont="1" applyFill="1" applyBorder="1" applyAlignment="1">
      <alignment horizontal="left" wrapText="1"/>
    </xf>
    <xf numFmtId="0" fontId="54" fillId="0" borderId="75" xfId="0" applyFont="1" applyFill="1" applyBorder="1" applyAlignment="1">
      <alignment horizontal="center"/>
    </xf>
    <xf numFmtId="165" fontId="109" fillId="0" borderId="75" xfId="937" applyFont="1" applyFill="1" applyBorder="1"/>
    <xf numFmtId="2" fontId="96" fillId="0" borderId="64" xfId="0" applyNumberFormat="1" applyFont="1" applyBorder="1" applyAlignment="1">
      <alignment horizontal="center"/>
    </xf>
    <xf numFmtId="0" fontId="45" fillId="0" borderId="75" xfId="0" applyFont="1" applyFill="1" applyBorder="1" applyAlignment="1">
      <alignment horizontal="center"/>
    </xf>
    <xf numFmtId="0" fontId="45" fillId="0" borderId="0" xfId="1280" applyFont="1" applyFill="1" applyBorder="1" applyAlignment="1">
      <alignment horizontal="center"/>
    </xf>
    <xf numFmtId="0" fontId="58" fillId="0" borderId="65" xfId="1280" applyFont="1" applyFill="1" applyBorder="1" applyAlignment="1">
      <alignment horizontal="center"/>
    </xf>
    <xf numFmtId="165" fontId="58" fillId="0" borderId="75" xfId="937" applyFont="1" applyFill="1" applyBorder="1" applyAlignment="1">
      <alignment horizontal="center"/>
    </xf>
    <xf numFmtId="165" fontId="58" fillId="0" borderId="75" xfId="937" applyFont="1" applyFill="1" applyBorder="1" applyAlignment="1">
      <alignment horizontal="center" vertical="center"/>
    </xf>
    <xf numFmtId="172" fontId="45" fillId="0" borderId="75" xfId="0" applyNumberFormat="1" applyFont="1" applyFill="1" applyBorder="1" applyAlignment="1">
      <alignment horizontal="right" vertical="justify"/>
    </xf>
    <xf numFmtId="4" fontId="45" fillId="0" borderId="75" xfId="0" applyNumberFormat="1" applyFont="1" applyFill="1" applyBorder="1"/>
    <xf numFmtId="2" fontId="54" fillId="0" borderId="75" xfId="0" applyNumberFormat="1" applyFont="1" applyFill="1" applyBorder="1" applyAlignment="1">
      <alignment horizontal="center" vertical="center"/>
    </xf>
    <xf numFmtId="172" fontId="45" fillId="0" borderId="75" xfId="0" applyNumberFormat="1" applyFont="1" applyFill="1" applyBorder="1" applyAlignment="1">
      <alignment horizontal="center" vertical="justify"/>
    </xf>
    <xf numFmtId="4" fontId="44" fillId="0" borderId="75" xfId="0" applyNumberFormat="1" applyFont="1" applyFill="1" applyBorder="1"/>
    <xf numFmtId="0" fontId="54" fillId="0" borderId="0" xfId="1280" applyFont="1" applyFill="1" applyBorder="1" applyAlignment="1"/>
    <xf numFmtId="2" fontId="54" fillId="0" borderId="0" xfId="1280" applyNumberFormat="1" applyFont="1" applyFill="1" applyBorder="1"/>
    <xf numFmtId="0" fontId="54" fillId="0" borderId="0" xfId="1280" applyFont="1" applyFill="1" applyBorder="1" applyAlignment="1">
      <alignment horizontal="right"/>
    </xf>
    <xf numFmtId="0" fontId="54" fillId="0" borderId="0" xfId="1280" applyFont="1" applyFill="1" applyBorder="1"/>
    <xf numFmtId="0" fontId="58" fillId="0" borderId="0" xfId="1280" applyFont="1" applyFill="1" applyBorder="1" applyAlignment="1">
      <alignment horizontal="center"/>
    </xf>
    <xf numFmtId="2" fontId="58" fillId="0" borderId="0" xfId="1280" applyNumberFormat="1" applyFont="1" applyFill="1" applyBorder="1" applyAlignment="1">
      <alignment horizontal="center"/>
    </xf>
    <xf numFmtId="0" fontId="58" fillId="0" borderId="0" xfId="1280" applyFont="1" applyFill="1" applyBorder="1"/>
    <xf numFmtId="2" fontId="58" fillId="0" borderId="0" xfId="1280" applyNumberFormat="1" applyFont="1" applyFill="1" applyBorder="1"/>
    <xf numFmtId="2" fontId="58" fillId="0" borderId="65" xfId="1280" applyNumberFormat="1" applyFont="1" applyFill="1" applyBorder="1" applyAlignment="1">
      <alignment horizontal="center"/>
    </xf>
    <xf numFmtId="0" fontId="0" fillId="0" borderId="52" xfId="0" applyBorder="1"/>
    <xf numFmtId="2" fontId="128" fillId="0" borderId="52" xfId="0" applyNumberFormat="1" applyFont="1" applyFill="1" applyBorder="1" applyAlignment="1">
      <alignment horizontal="center"/>
    </xf>
    <xf numFmtId="2" fontId="44" fillId="0" borderId="52" xfId="0" applyNumberFormat="1" applyFont="1" applyFill="1" applyBorder="1" applyAlignment="1">
      <alignment horizontal="center"/>
    </xf>
    <xf numFmtId="0" fontId="0" fillId="0" borderId="75" xfId="0" applyFont="1" applyBorder="1"/>
    <xf numFmtId="0" fontId="128" fillId="0" borderId="75" xfId="0" applyFont="1" applyBorder="1"/>
    <xf numFmtId="2" fontId="128" fillId="0" borderId="75" xfId="0" applyNumberFormat="1" applyFont="1" applyBorder="1"/>
    <xf numFmtId="0" fontId="45" fillId="0" borderId="0" xfId="1280" applyFont="1" applyFill="1" applyBorder="1" applyAlignment="1">
      <alignment horizontal="right"/>
    </xf>
    <xf numFmtId="0" fontId="44" fillId="0" borderId="0" xfId="1280" applyFont="1" applyFill="1" applyBorder="1" applyAlignment="1">
      <alignment horizontal="center"/>
    </xf>
    <xf numFmtId="0" fontId="0" fillId="0" borderId="63" xfId="0" applyBorder="1"/>
    <xf numFmtId="0" fontId="0" fillId="0" borderId="80" xfId="0" applyBorder="1"/>
    <xf numFmtId="165" fontId="110" fillId="0" borderId="52" xfId="937" applyFont="1" applyFill="1" applyBorder="1"/>
    <xf numFmtId="165" fontId="110" fillId="0" borderId="75" xfId="937" applyFont="1" applyFill="1" applyBorder="1"/>
    <xf numFmtId="0" fontId="107" fillId="0" borderId="75" xfId="0" applyFont="1" applyBorder="1"/>
    <xf numFmtId="0" fontId="55" fillId="0" borderId="75" xfId="0" applyFont="1" applyBorder="1"/>
    <xf numFmtId="2" fontId="34" fillId="0" borderId="0" xfId="1280" applyNumberFormat="1" applyFont="1" applyFill="1" applyBorder="1" applyAlignment="1">
      <alignment horizontal="right"/>
    </xf>
    <xf numFmtId="2" fontId="56" fillId="0" borderId="0" xfId="1280" applyNumberFormat="1" applyFont="1" applyFill="1" applyBorder="1" applyAlignment="1"/>
    <xf numFmtId="2" fontId="7" fillId="0" borderId="0" xfId="1280" applyNumberFormat="1" applyFont="1" applyFill="1" applyBorder="1" applyAlignment="1"/>
    <xf numFmtId="2" fontId="0" fillId="0" borderId="75" xfId="0" applyNumberFormat="1" applyFill="1" applyBorder="1"/>
    <xf numFmtId="0" fontId="45" fillId="0" borderId="75" xfId="0" applyFont="1" applyBorder="1"/>
    <xf numFmtId="0" fontId="111" fillId="0" borderId="75" xfId="0" applyFont="1" applyFill="1" applyBorder="1"/>
    <xf numFmtId="4" fontId="111" fillId="0" borderId="75" xfId="0" applyNumberFormat="1" applyFont="1" applyFill="1" applyBorder="1"/>
    <xf numFmtId="0" fontId="112" fillId="0" borderId="75" xfId="0" applyFont="1" applyFill="1" applyBorder="1"/>
    <xf numFmtId="4" fontId="112" fillId="0" borderId="75" xfId="0" applyNumberFormat="1" applyFont="1" applyFill="1" applyBorder="1"/>
    <xf numFmtId="2" fontId="112" fillId="0" borderId="75" xfId="0" applyNumberFormat="1" applyFont="1" applyFill="1" applyBorder="1"/>
    <xf numFmtId="0" fontId="0" fillId="0" borderId="75" xfId="0" applyFill="1" applyBorder="1"/>
    <xf numFmtId="165" fontId="1" fillId="0" borderId="75" xfId="937" applyFont="1" applyFill="1" applyBorder="1"/>
    <xf numFmtId="4" fontId="45" fillId="0" borderId="75" xfId="0" applyNumberFormat="1" applyFont="1" applyFill="1" applyBorder="1" applyAlignment="1">
      <alignment horizontal="center" wrapText="1"/>
    </xf>
    <xf numFmtId="2" fontId="6" fillId="0" borderId="75" xfId="1280" applyNumberFormat="1" applyFont="1" applyFill="1" applyBorder="1"/>
    <xf numFmtId="165" fontId="45" fillId="0" borderId="0" xfId="919" applyFont="1" applyBorder="1" applyAlignment="1"/>
    <xf numFmtId="171" fontId="45" fillId="0" borderId="0" xfId="919" applyNumberFormat="1" applyFont="1" applyBorder="1" applyAlignment="1"/>
    <xf numFmtId="165" fontId="45" fillId="0" borderId="0" xfId="919" applyFont="1" applyBorder="1" applyAlignment="1">
      <alignment horizontal="right"/>
    </xf>
    <xf numFmtId="165" fontId="45" fillId="0" borderId="0" xfId="919" applyFont="1" applyBorder="1"/>
    <xf numFmtId="171" fontId="44" fillId="0" borderId="0" xfId="919" applyNumberFormat="1" applyFont="1" applyBorder="1" applyAlignment="1"/>
    <xf numFmtId="165" fontId="44" fillId="0" borderId="0" xfId="919" applyFont="1" applyBorder="1"/>
    <xf numFmtId="165" fontId="44" fillId="0" borderId="0" xfId="919" applyFont="1" applyBorder="1" applyAlignment="1">
      <alignment horizontal="center"/>
    </xf>
    <xf numFmtId="171" fontId="58" fillId="0" borderId="44" xfId="919" applyNumberFormat="1" applyFont="1" applyFill="1" applyBorder="1" applyAlignment="1"/>
    <xf numFmtId="2" fontId="0" fillId="0" borderId="68" xfId="0" applyNumberFormat="1" applyFill="1" applyBorder="1"/>
    <xf numFmtId="0" fontId="113" fillId="0" borderId="75" xfId="0" applyFont="1" applyFill="1" applyBorder="1"/>
    <xf numFmtId="165" fontId="113" fillId="0" borderId="75" xfId="937" applyFont="1" applyFill="1" applyBorder="1"/>
    <xf numFmtId="0" fontId="114" fillId="0" borderId="75" xfId="0" applyFont="1" applyFill="1" applyBorder="1"/>
    <xf numFmtId="165" fontId="113" fillId="0" borderId="75" xfId="937" applyFont="1" applyFill="1" applyBorder="1" applyAlignment="1">
      <alignment horizontal="center"/>
    </xf>
    <xf numFmtId="165" fontId="115" fillId="0" borderId="75" xfId="937" applyFont="1" applyFill="1" applyBorder="1"/>
    <xf numFmtId="0" fontId="96" fillId="0" borderId="75" xfId="0" applyFont="1" applyBorder="1"/>
    <xf numFmtId="2" fontId="96" fillId="0" borderId="75" xfId="0" applyNumberFormat="1" applyFont="1" applyBorder="1"/>
    <xf numFmtId="2" fontId="113" fillId="0" borderId="75" xfId="0" applyNumberFormat="1" applyFont="1" applyBorder="1" applyAlignment="1">
      <alignment horizontal="center"/>
    </xf>
    <xf numFmtId="0" fontId="113" fillId="0" borderId="75" xfId="0" applyFont="1" applyBorder="1"/>
    <xf numFmtId="2" fontId="113" fillId="0" borderId="75" xfId="0" applyNumberFormat="1" applyFont="1" applyBorder="1"/>
    <xf numFmtId="2" fontId="71" fillId="0" borderId="75" xfId="0" applyNumberFormat="1" applyFont="1" applyBorder="1" applyAlignment="1">
      <alignment horizontal="center"/>
    </xf>
    <xf numFmtId="0" fontId="114" fillId="0" borderId="75" xfId="0" applyFont="1" applyBorder="1"/>
    <xf numFmtId="0" fontId="113" fillId="0" borderId="75" xfId="0" applyFont="1" applyBorder="1" applyAlignment="1">
      <alignment horizontal="center"/>
    </xf>
    <xf numFmtId="0" fontId="59" fillId="0" borderId="51" xfId="1280" applyFont="1" applyFill="1" applyBorder="1" applyAlignment="1">
      <alignment horizontal="center"/>
    </xf>
    <xf numFmtId="2" fontId="116" fillId="0" borderId="52" xfId="1280" applyNumberFormat="1" applyFont="1" applyFill="1" applyBorder="1" applyAlignment="1">
      <alignment horizontal="center"/>
    </xf>
    <xf numFmtId="0" fontId="116" fillId="0" borderId="52" xfId="1280" applyFont="1" applyFill="1" applyBorder="1" applyAlignment="1">
      <alignment horizontal="center"/>
    </xf>
    <xf numFmtId="0" fontId="59" fillId="0" borderId="52" xfId="1280" applyFont="1" applyFill="1" applyBorder="1" applyAlignment="1">
      <alignment horizontal="center"/>
    </xf>
    <xf numFmtId="0" fontId="116" fillId="0" borderId="53" xfId="1280" applyFont="1" applyFill="1" applyBorder="1" applyAlignment="1">
      <alignment horizontal="center"/>
    </xf>
    <xf numFmtId="2" fontId="117" fillId="0" borderId="81" xfId="0" applyNumberFormat="1" applyFont="1" applyFill="1" applyBorder="1"/>
    <xf numFmtId="2" fontId="118" fillId="0" borderId="75" xfId="0" applyNumberFormat="1" applyFont="1" applyFill="1" applyBorder="1"/>
    <xf numFmtId="2" fontId="119" fillId="0" borderId="75" xfId="0" applyNumberFormat="1" applyFont="1" applyFill="1" applyBorder="1"/>
    <xf numFmtId="4" fontId="67" fillId="0" borderId="75" xfId="0" applyNumberFormat="1" applyFont="1" applyFill="1" applyBorder="1"/>
    <xf numFmtId="2" fontId="119" fillId="0" borderId="75" xfId="0" applyNumberFormat="1" applyFont="1" applyFill="1" applyBorder="1" applyAlignment="1">
      <alignment horizontal="center"/>
    </xf>
    <xf numFmtId="2" fontId="119" fillId="0" borderId="56" xfId="0" applyNumberFormat="1" applyFont="1" applyFill="1" applyBorder="1" applyAlignment="1">
      <alignment horizontal="center"/>
    </xf>
    <xf numFmtId="0" fontId="57" fillId="0" borderId="75" xfId="0" applyFont="1" applyFill="1" applyBorder="1"/>
    <xf numFmtId="0" fontId="120" fillId="0" borderId="56" xfId="0" applyFont="1" applyFill="1" applyBorder="1"/>
    <xf numFmtId="2" fontId="122" fillId="0" borderId="75" xfId="1035" applyNumberFormat="1" applyFont="1" applyFill="1" applyBorder="1"/>
    <xf numFmtId="0" fontId="122" fillId="0" borderId="75" xfId="0" applyFont="1" applyFill="1" applyBorder="1" applyAlignment="1">
      <alignment horizontal="left"/>
    </xf>
    <xf numFmtId="2" fontId="121" fillId="0" borderId="75" xfId="0" applyNumberFormat="1" applyFont="1" applyFill="1" applyBorder="1"/>
    <xf numFmtId="0" fontId="57" fillId="0" borderId="56" xfId="0" applyFont="1" applyFill="1" applyBorder="1"/>
    <xf numFmtId="2" fontId="118" fillId="0" borderId="64" xfId="0" applyNumberFormat="1" applyFont="1" applyFill="1" applyBorder="1"/>
    <xf numFmtId="2" fontId="118" fillId="0" borderId="75" xfId="0" applyNumberFormat="1" applyFont="1" applyFill="1" applyBorder="1" applyAlignment="1">
      <alignment vertical="top" wrapText="1"/>
    </xf>
    <xf numFmtId="2" fontId="57" fillId="0" borderId="81" xfId="0" applyNumberFormat="1" applyFont="1" applyFill="1" applyBorder="1"/>
    <xf numFmtId="2" fontId="57" fillId="0" borderId="75" xfId="0" applyNumberFormat="1" applyFont="1" applyFill="1" applyBorder="1"/>
    <xf numFmtId="2" fontId="123" fillId="0" borderId="75" xfId="0" applyNumberFormat="1" applyFont="1" applyFill="1" applyBorder="1"/>
    <xf numFmtId="2" fontId="70" fillId="0" borderId="75" xfId="0" applyNumberFormat="1" applyFont="1" applyFill="1" applyBorder="1" applyAlignment="1">
      <alignment horizontal="left"/>
    </xf>
    <xf numFmtId="0" fontId="81" fillId="0" borderId="75" xfId="0" applyFont="1" applyFill="1" applyBorder="1"/>
    <xf numFmtId="0" fontId="81" fillId="0" borderId="56" xfId="0" applyFont="1" applyFill="1" applyBorder="1"/>
    <xf numFmtId="0" fontId="121" fillId="0" borderId="75" xfId="0" applyFont="1" applyFill="1" applyBorder="1"/>
    <xf numFmtId="0" fontId="120" fillId="0" borderId="75" xfId="0" applyFont="1" applyFill="1" applyBorder="1"/>
    <xf numFmtId="0" fontId="125" fillId="0" borderId="56" xfId="0" applyFont="1" applyFill="1" applyBorder="1"/>
    <xf numFmtId="2" fontId="118" fillId="0" borderId="75" xfId="0" applyNumberFormat="1" applyFont="1" applyFill="1" applyBorder="1" applyAlignment="1">
      <alignment horizontal="center"/>
    </xf>
    <xf numFmtId="2" fontId="118" fillId="0" borderId="56" xfId="0" applyNumberFormat="1" applyFont="1" applyFill="1" applyBorder="1" applyAlignment="1">
      <alignment vertical="top" wrapText="1"/>
    </xf>
    <xf numFmtId="2" fontId="81" fillId="0" borderId="75" xfId="0" applyNumberFormat="1" applyFont="1" applyFill="1" applyBorder="1"/>
    <xf numFmtId="2" fontId="118" fillId="0" borderId="75" xfId="0" applyNumberFormat="1" applyFont="1" applyFill="1" applyBorder="1" applyAlignment="1">
      <alignment horizontal="center" wrapText="1"/>
    </xf>
    <xf numFmtId="2" fontId="81" fillId="0" borderId="82" xfId="0" applyNumberFormat="1" applyFont="1" applyFill="1" applyBorder="1"/>
    <xf numFmtId="2" fontId="81" fillId="0" borderId="83" xfId="0" applyNumberFormat="1" applyFont="1" applyFill="1" applyBorder="1"/>
    <xf numFmtId="2" fontId="119" fillId="0" borderId="83" xfId="0" applyNumberFormat="1" applyFont="1" applyFill="1" applyBorder="1" applyAlignment="1">
      <alignment horizontal="center"/>
    </xf>
    <xf numFmtId="2" fontId="119" fillId="0" borderId="83" xfId="0" applyNumberFormat="1" applyFont="1" applyFill="1" applyBorder="1" applyAlignment="1">
      <alignment horizontal="left"/>
    </xf>
    <xf numFmtId="2" fontId="119" fillId="0" borderId="83" xfId="0" applyNumberFormat="1" applyFont="1" applyFill="1" applyBorder="1" applyAlignment="1">
      <alignment horizontal="center" wrapText="1"/>
    </xf>
    <xf numFmtId="2" fontId="118" fillId="0" borderId="84" xfId="1261" applyNumberFormat="1" applyFont="1" applyFill="1" applyBorder="1" applyAlignment="1">
      <alignment horizontal="right"/>
    </xf>
    <xf numFmtId="0" fontId="44" fillId="0" borderId="44" xfId="1280" applyFont="1" applyFill="1" applyBorder="1" applyAlignment="1">
      <alignment horizontal="left"/>
    </xf>
    <xf numFmtId="0" fontId="44" fillId="0" borderId="75" xfId="1280" applyFont="1" applyFill="1" applyBorder="1" applyAlignment="1">
      <alignment horizontal="center"/>
    </xf>
    <xf numFmtId="4" fontId="106" fillId="0" borderId="75" xfId="1241" applyNumberFormat="1" applyFont="1" applyFill="1" applyBorder="1"/>
    <xf numFmtId="2" fontId="45" fillId="0" borderId="75" xfId="0" applyNumberFormat="1" applyFont="1" applyBorder="1"/>
    <xf numFmtId="0" fontId="0" fillId="0" borderId="68" xfId="0" applyBorder="1"/>
    <xf numFmtId="0" fontId="58" fillId="0" borderId="68" xfId="1280" applyFont="1" applyFill="1" applyBorder="1" applyAlignment="1">
      <alignment horizontal="center"/>
    </xf>
    <xf numFmtId="0" fontId="44" fillId="0" borderId="68" xfId="1280" applyFont="1" applyFill="1" applyBorder="1" applyAlignment="1">
      <alignment horizontal="center"/>
    </xf>
    <xf numFmtId="0" fontId="44" fillId="0" borderId="75" xfId="1280" applyFont="1" applyFill="1" applyBorder="1" applyAlignment="1">
      <alignment horizontal="left"/>
    </xf>
    <xf numFmtId="2" fontId="58" fillId="0" borderId="75" xfId="0" applyNumberFormat="1" applyFont="1" applyFill="1" applyBorder="1" applyAlignment="1">
      <alignment horizontal="center"/>
    </xf>
    <xf numFmtId="0" fontId="131" fillId="0" borderId="68" xfId="0" applyFont="1" applyBorder="1"/>
    <xf numFmtId="165" fontId="45" fillId="0" borderId="75" xfId="937" applyFont="1" applyFill="1" applyBorder="1"/>
    <xf numFmtId="165" fontId="54" fillId="0" borderId="75" xfId="1038" applyFont="1" applyFill="1" applyBorder="1"/>
    <xf numFmtId="0" fontId="0" fillId="0" borderId="75" xfId="0" applyBorder="1"/>
    <xf numFmtId="2" fontId="45" fillId="0" borderId="42" xfId="0" applyNumberFormat="1" applyFont="1" applyFill="1" applyBorder="1"/>
    <xf numFmtId="165" fontId="54" fillId="0" borderId="75" xfId="1038" applyFont="1" applyFill="1" applyBorder="1" applyAlignment="1">
      <alignment horizontal="center"/>
    </xf>
    <xf numFmtId="0" fontId="0" fillId="0" borderId="64" xfId="0" applyBorder="1"/>
    <xf numFmtId="0" fontId="0" fillId="0" borderId="42" xfId="0" applyBorder="1"/>
    <xf numFmtId="0" fontId="0" fillId="0" borderId="0" xfId="0"/>
    <xf numFmtId="0" fontId="0" fillId="0" borderId="97" xfId="0" applyBorder="1"/>
    <xf numFmtId="0" fontId="110" fillId="0" borderId="75" xfId="0" applyFont="1" applyFill="1" applyBorder="1"/>
    <xf numFmtId="0" fontId="133" fillId="0" borderId="75" xfId="0" applyFont="1" applyBorder="1"/>
    <xf numFmtId="43" fontId="134" fillId="0" borderId="75" xfId="1036" applyNumberFormat="1" applyFont="1" applyFill="1" applyBorder="1"/>
    <xf numFmtId="0" fontId="134" fillId="0" borderId="75" xfId="0" applyFont="1" applyBorder="1"/>
    <xf numFmtId="2" fontId="107" fillId="0" borderId="75" xfId="0" applyNumberFormat="1" applyFont="1" applyBorder="1"/>
    <xf numFmtId="165" fontId="107" fillId="0" borderId="64" xfId="0" applyNumberFormat="1" applyFont="1" applyBorder="1"/>
    <xf numFmtId="43" fontId="133" fillId="0" borderId="75" xfId="1036" applyNumberFormat="1" applyFont="1" applyBorder="1"/>
    <xf numFmtId="0" fontId="133" fillId="0" borderId="75" xfId="0" applyFont="1" applyFill="1" applyBorder="1"/>
    <xf numFmtId="0" fontId="135" fillId="0" borderId="75" xfId="0" applyFont="1" applyBorder="1"/>
    <xf numFmtId="2" fontId="136" fillId="0" borderId="75" xfId="1241" applyNumberFormat="1" applyFont="1" applyFill="1" applyBorder="1"/>
    <xf numFmtId="0" fontId="133" fillId="0" borderId="75" xfId="0" applyFont="1" applyBorder="1" applyAlignment="1">
      <alignment wrapText="1"/>
    </xf>
    <xf numFmtId="0" fontId="136" fillId="0" borderId="75" xfId="1241" applyFont="1" applyFill="1" applyBorder="1"/>
    <xf numFmtId="0" fontId="137" fillId="0" borderId="75" xfId="0" applyFont="1" applyBorder="1"/>
    <xf numFmtId="0" fontId="136" fillId="0" borderId="75" xfId="1241" applyFont="1" applyFill="1" applyBorder="1" applyAlignment="1">
      <alignment wrapText="1"/>
    </xf>
    <xf numFmtId="165" fontId="107" fillId="0" borderId="52" xfId="0" applyNumberFormat="1" applyFont="1" applyBorder="1"/>
    <xf numFmtId="0" fontId="0" fillId="0" borderId="96" xfId="0" applyBorder="1" applyAlignment="1">
      <alignment wrapText="1"/>
    </xf>
    <xf numFmtId="2" fontId="0" fillId="0" borderId="75" xfId="0" applyNumberFormat="1" applyBorder="1"/>
    <xf numFmtId="2" fontId="54" fillId="0" borderId="75" xfId="937" applyNumberFormat="1" applyFont="1" applyFill="1" applyBorder="1"/>
    <xf numFmtId="0" fontId="139" fillId="0" borderId="97" xfId="0" applyFont="1" applyBorder="1"/>
    <xf numFmtId="0" fontId="156" fillId="0" borderId="97" xfId="0" applyFont="1" applyBorder="1"/>
    <xf numFmtId="2" fontId="0" fillId="0" borderId="75" xfId="0" applyNumberFormat="1" applyFont="1" applyBorder="1"/>
    <xf numFmtId="0" fontId="140" fillId="0" borderId="97" xfId="0" applyFont="1" applyBorder="1"/>
    <xf numFmtId="2" fontId="142" fillId="0" borderId="75" xfId="0" applyNumberFormat="1" applyFont="1" applyBorder="1"/>
    <xf numFmtId="0" fontId="138" fillId="0" borderId="97" xfId="0" applyFont="1" applyBorder="1"/>
    <xf numFmtId="2" fontId="0" fillId="0" borderId="75" xfId="0" applyNumberFormat="1" applyFont="1" applyFill="1" applyBorder="1"/>
    <xf numFmtId="0" fontId="140" fillId="0" borderId="0" xfId="0" applyFont="1" applyBorder="1"/>
    <xf numFmtId="2" fontId="156" fillId="0" borderId="75" xfId="0" applyNumberFormat="1" applyFont="1" applyBorder="1"/>
    <xf numFmtId="0" fontId="0" fillId="0" borderId="0" xfId="0" applyFont="1" applyBorder="1"/>
    <xf numFmtId="2" fontId="157" fillId="0" borderId="75" xfId="0" applyNumberFormat="1" applyFont="1" applyBorder="1"/>
    <xf numFmtId="0" fontId="0" fillId="0" borderId="0" xfId="0" applyFont="1" applyBorder="1" applyAlignment="1"/>
    <xf numFmtId="0" fontId="140" fillId="0" borderId="0" xfId="0" applyFont="1" applyBorder="1" applyAlignment="1">
      <alignment wrapText="1"/>
    </xf>
    <xf numFmtId="2" fontId="0" fillId="0" borderId="98" xfId="0" applyNumberFormat="1" applyBorder="1"/>
    <xf numFmtId="2" fontId="0" fillId="0" borderId="67" xfId="0" applyNumberFormat="1" applyBorder="1"/>
    <xf numFmtId="2" fontId="0" fillId="0" borderId="81" xfId="0" applyNumberFormat="1" applyBorder="1"/>
    <xf numFmtId="0" fontId="120" fillId="0" borderId="99" xfId="0" applyFont="1" applyBorder="1"/>
    <xf numFmtId="0" fontId="140" fillId="0" borderId="99" xfId="0" applyFont="1" applyBorder="1" applyAlignment="1">
      <alignment horizontal="center" wrapText="1"/>
    </xf>
    <xf numFmtId="2" fontId="0" fillId="0" borderId="72" xfId="0" applyNumberFormat="1" applyBorder="1"/>
    <xf numFmtId="2" fontId="0" fillId="0" borderId="81" xfId="0" applyNumberFormat="1" applyFill="1" applyBorder="1"/>
    <xf numFmtId="2" fontId="158" fillId="0" borderId="75" xfId="0" applyNumberFormat="1" applyFont="1" applyFill="1" applyBorder="1"/>
    <xf numFmtId="0" fontId="158" fillId="0" borderId="99" xfId="0" applyFont="1" applyFill="1" applyBorder="1"/>
    <xf numFmtId="2" fontId="144" fillId="0" borderId="75" xfId="0" applyNumberFormat="1" applyFont="1" applyFill="1" applyBorder="1"/>
    <xf numFmtId="0" fontId="138" fillId="0" borderId="0" xfId="0" applyFont="1" applyBorder="1"/>
    <xf numFmtId="0" fontId="0" fillId="0" borderId="99" xfId="0" applyBorder="1"/>
    <xf numFmtId="2" fontId="159" fillId="0" borderId="75" xfId="0" applyNumberFormat="1" applyFont="1" applyBorder="1"/>
    <xf numFmtId="0" fontId="160" fillId="0" borderId="99" xfId="0" applyFont="1" applyBorder="1"/>
    <xf numFmtId="0" fontId="140" fillId="0" borderId="99" xfId="0" applyFont="1" applyBorder="1"/>
    <xf numFmtId="2" fontId="2" fillId="0" borderId="75" xfId="0" applyNumberFormat="1" applyFont="1" applyBorder="1"/>
    <xf numFmtId="0" fontId="76" fillId="0" borderId="99" xfId="0" applyFont="1" applyBorder="1"/>
    <xf numFmtId="2" fontId="158" fillId="0" borderId="81" xfId="0" applyNumberFormat="1" applyFont="1" applyBorder="1"/>
    <xf numFmtId="2" fontId="158" fillId="0" borderId="75" xfId="0" applyNumberFormat="1" applyFont="1" applyBorder="1"/>
    <xf numFmtId="2" fontId="161" fillId="0" borderId="75" xfId="0" applyNumberFormat="1" applyFont="1" applyBorder="1"/>
    <xf numFmtId="2" fontId="158" fillId="0" borderId="72" xfId="0" applyNumberFormat="1" applyFont="1" applyBorder="1"/>
    <xf numFmtId="2" fontId="0" fillId="0" borderId="100" xfId="0" applyNumberFormat="1" applyFill="1" applyBorder="1"/>
    <xf numFmtId="2" fontId="140" fillId="0" borderId="100" xfId="0" applyNumberFormat="1" applyFont="1" applyBorder="1"/>
    <xf numFmtId="2" fontId="0" fillId="0" borderId="101" xfId="0" applyNumberFormat="1" applyBorder="1"/>
    <xf numFmtId="2" fontId="0" fillId="0" borderId="100" xfId="0" applyNumberFormat="1" applyBorder="1"/>
    <xf numFmtId="0" fontId="158" fillId="0" borderId="0" xfId="0" applyFont="1" applyFill="1" applyBorder="1"/>
    <xf numFmtId="2" fontId="0" fillId="0" borderId="0" xfId="0" applyNumberFormat="1" applyBorder="1"/>
    <xf numFmtId="0" fontId="139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2" fontId="56" fillId="0" borderId="0" xfId="0" applyNumberFormat="1" applyFont="1" applyAlignment="1">
      <alignment horizontal="center"/>
    </xf>
    <xf numFmtId="0" fontId="162" fillId="0" borderId="97" xfId="0" applyFont="1" applyBorder="1"/>
    <xf numFmtId="0" fontId="163" fillId="0" borderId="0" xfId="0" applyFont="1"/>
    <xf numFmtId="2" fontId="162" fillId="0" borderId="65" xfId="0" applyNumberFormat="1" applyFont="1" applyBorder="1"/>
    <xf numFmtId="2" fontId="164" fillId="0" borderId="75" xfId="0" applyNumberFormat="1" applyFont="1" applyBorder="1"/>
    <xf numFmtId="2" fontId="165" fillId="0" borderId="75" xfId="0" applyNumberFormat="1" applyFont="1" applyBorder="1"/>
    <xf numFmtId="2" fontId="162" fillId="0" borderId="44" xfId="0" applyNumberFormat="1" applyFont="1" applyBorder="1"/>
    <xf numFmtId="2" fontId="162" fillId="0" borderId="75" xfId="0" applyNumberFormat="1" applyFont="1" applyBorder="1"/>
    <xf numFmtId="0" fontId="138" fillId="0" borderId="0" xfId="0" applyFont="1" applyBorder="1" applyAlignment="1">
      <alignment wrapText="1"/>
    </xf>
    <xf numFmtId="2" fontId="156" fillId="0" borderId="65" xfId="0" applyNumberFormat="1" applyFont="1" applyBorder="1"/>
    <xf numFmtId="0" fontId="160" fillId="0" borderId="99" xfId="0" applyFont="1" applyBorder="1" applyAlignment="1">
      <alignment horizontal="left"/>
    </xf>
    <xf numFmtId="0" fontId="140" fillId="0" borderId="0" xfId="0" applyFont="1" applyFill="1" applyBorder="1"/>
    <xf numFmtId="2" fontId="138" fillId="0" borderId="100" xfId="0" applyNumberFormat="1" applyFont="1" applyBorder="1"/>
    <xf numFmtId="2" fontId="166" fillId="0" borderId="72" xfId="0" applyNumberFormat="1" applyFont="1" applyBorder="1"/>
    <xf numFmtId="2" fontId="164" fillId="0" borderId="72" xfId="0" applyNumberFormat="1" applyFont="1" applyBorder="1"/>
    <xf numFmtId="2" fontId="161" fillId="0" borderId="72" xfId="0" applyNumberFormat="1" applyFont="1" applyBorder="1"/>
    <xf numFmtId="2" fontId="161" fillId="0" borderId="65" xfId="0" applyNumberFormat="1" applyFont="1" applyBorder="1"/>
    <xf numFmtId="2" fontId="166" fillId="0" borderId="75" xfId="0" applyNumberFormat="1" applyFont="1" applyBorder="1"/>
    <xf numFmtId="2" fontId="167" fillId="0" borderId="75" xfId="0" applyNumberFormat="1" applyFont="1" applyBorder="1"/>
    <xf numFmtId="2" fontId="158" fillId="0" borderId="68" xfId="0" applyNumberFormat="1" applyFont="1" applyBorder="1"/>
    <xf numFmtId="2" fontId="0" fillId="0" borderId="96" xfId="0" applyNumberFormat="1" applyBorder="1"/>
    <xf numFmtId="2" fontId="0" fillId="0" borderId="68" xfId="0" applyNumberFormat="1" applyBorder="1"/>
    <xf numFmtId="2" fontId="0" fillId="0" borderId="68" xfId="0" applyNumberFormat="1" applyFont="1" applyBorder="1"/>
    <xf numFmtId="0" fontId="156" fillId="0" borderId="68" xfId="0" applyFont="1" applyBorder="1"/>
    <xf numFmtId="0" fontId="120" fillId="0" borderId="75" xfId="0" applyFont="1" applyBorder="1"/>
    <xf numFmtId="0" fontId="2" fillId="0" borderId="75" xfId="0" applyFont="1" applyBorder="1"/>
    <xf numFmtId="0" fontId="140" fillId="0" borderId="75" xfId="0" applyFont="1" applyBorder="1" applyAlignment="1">
      <alignment horizontal="center" wrapText="1"/>
    </xf>
    <xf numFmtId="0" fontId="158" fillId="0" borderId="75" xfId="0" applyFont="1" applyFill="1" applyBorder="1"/>
    <xf numFmtId="0" fontId="140" fillId="0" borderId="75" xfId="0" applyFont="1" applyFill="1" applyBorder="1"/>
    <xf numFmtId="0" fontId="140" fillId="0" borderId="75" xfId="0" applyFont="1" applyBorder="1"/>
    <xf numFmtId="0" fontId="139" fillId="0" borderId="75" xfId="0" applyFont="1" applyBorder="1"/>
    <xf numFmtId="0" fontId="0" fillId="0" borderId="75" xfId="0" applyBorder="1" applyAlignment="1">
      <alignment wrapText="1"/>
    </xf>
    <xf numFmtId="0" fontId="166" fillId="0" borderId="75" xfId="0" applyFont="1" applyBorder="1"/>
    <xf numFmtId="0" fontId="76" fillId="0" borderId="75" xfId="0" applyFont="1" applyBorder="1"/>
    <xf numFmtId="0" fontId="160" fillId="0" borderId="75" xfId="0" applyFont="1" applyBorder="1" applyAlignment="1">
      <alignment wrapText="1"/>
    </xf>
    <xf numFmtId="0" fontId="161" fillId="0" borderId="75" xfId="0" applyFont="1" applyBorder="1"/>
    <xf numFmtId="0" fontId="158" fillId="0" borderId="75" xfId="0" applyFont="1" applyBorder="1"/>
    <xf numFmtId="0" fontId="168" fillId="0" borderId="75" xfId="0" applyFont="1" applyBorder="1"/>
    <xf numFmtId="0" fontId="156" fillId="0" borderId="75" xfId="0" applyFont="1" applyBorder="1"/>
    <xf numFmtId="2" fontId="160" fillId="0" borderId="75" xfId="0" applyNumberFormat="1" applyFont="1" applyBorder="1"/>
    <xf numFmtId="0" fontId="0" fillId="0" borderId="100" xfId="0" applyBorder="1"/>
    <xf numFmtId="0" fontId="0" fillId="0" borderId="0" xfId="0"/>
    <xf numFmtId="0" fontId="160" fillId="0" borderId="75" xfId="0" applyFont="1" applyBorder="1"/>
    <xf numFmtId="0" fontId="140" fillId="29" borderId="75" xfId="0" applyFont="1" applyFill="1" applyBorder="1" applyAlignment="1"/>
    <xf numFmtId="0" fontId="158" fillId="0" borderId="75" xfId="0" applyFont="1" applyBorder="1" applyAlignment="1"/>
    <xf numFmtId="0" fontId="160" fillId="0" borderId="75" xfId="0" applyFont="1" applyBorder="1" applyAlignment="1">
      <alignment horizontal="left"/>
    </xf>
    <xf numFmtId="0" fontId="2" fillId="0" borderId="99" xfId="0" applyFont="1" applyBorder="1"/>
    <xf numFmtId="0" fontId="140" fillId="0" borderId="99" xfId="0" applyFont="1" applyFill="1" applyBorder="1"/>
    <xf numFmtId="0" fontId="0" fillId="0" borderId="99" xfId="0" applyBorder="1" applyAlignment="1">
      <alignment wrapText="1"/>
    </xf>
    <xf numFmtId="0" fontId="166" fillId="0" borderId="99" xfId="0" applyFont="1" applyBorder="1"/>
    <xf numFmtId="0" fontId="160" fillId="0" borderId="99" xfId="0" applyFont="1" applyBorder="1" applyAlignment="1">
      <alignment wrapText="1"/>
    </xf>
    <xf numFmtId="0" fontId="158" fillId="0" borderId="99" xfId="0" applyFont="1" applyBorder="1"/>
    <xf numFmtId="0" fontId="0" fillId="0" borderId="102" xfId="0" applyBorder="1"/>
    <xf numFmtId="0" fontId="138" fillId="0" borderId="75" xfId="0" applyFont="1" applyBorder="1"/>
    <xf numFmtId="0" fontId="0" fillId="0" borderId="0" xfId="0"/>
    <xf numFmtId="2" fontId="58" fillId="29" borderId="64" xfId="0" applyNumberFormat="1" applyFont="1" applyFill="1" applyBorder="1"/>
    <xf numFmtId="2" fontId="58" fillId="0" borderId="64" xfId="0" applyNumberFormat="1" applyFont="1" applyFill="1" applyBorder="1"/>
    <xf numFmtId="2" fontId="54" fillId="0" borderId="72" xfId="0" applyNumberFormat="1" applyFont="1" applyFill="1" applyBorder="1"/>
    <xf numFmtId="2" fontId="45" fillId="0" borderId="72" xfId="0" applyNumberFormat="1" applyFont="1" applyFill="1" applyBorder="1" applyAlignment="1">
      <alignment vertical="top" wrapText="1"/>
    </xf>
    <xf numFmtId="1" fontId="45" fillId="0" borderId="0" xfId="1280" applyNumberFormat="1" applyFont="1" applyFill="1" applyBorder="1" applyAlignment="1">
      <alignment horizontal="left"/>
    </xf>
    <xf numFmtId="2" fontId="54" fillId="0" borderId="103" xfId="0" applyNumberFormat="1" applyFont="1" applyFill="1" applyBorder="1"/>
    <xf numFmtId="0" fontId="0" fillId="0" borderId="72" xfId="0" applyBorder="1"/>
    <xf numFmtId="2" fontId="59" fillId="30" borderId="64" xfId="0" applyNumberFormat="1" applyFont="1" applyFill="1" applyBorder="1"/>
    <xf numFmtId="2" fontId="67" fillId="30" borderId="75" xfId="0" applyNumberFormat="1" applyFont="1" applyFill="1" applyBorder="1"/>
    <xf numFmtId="2" fontId="116" fillId="0" borderId="75" xfId="0" applyNumberFormat="1" applyFont="1" applyFill="1" applyBorder="1" applyAlignment="1">
      <alignment horizontal="left"/>
    </xf>
    <xf numFmtId="2" fontId="53" fillId="0" borderId="68" xfId="0" applyNumberFormat="1" applyFont="1" applyFill="1" applyBorder="1" applyAlignment="1">
      <alignment horizontal="center"/>
    </xf>
    <xf numFmtId="2" fontId="58" fillId="0" borderId="97" xfId="0" applyNumberFormat="1" applyFont="1" applyFill="1" applyBorder="1"/>
    <xf numFmtId="2" fontId="59" fillId="30" borderId="75" xfId="0" applyNumberFormat="1" applyFont="1" applyFill="1" applyBorder="1"/>
    <xf numFmtId="0" fontId="169" fillId="0" borderId="64" xfId="0" applyFont="1" applyBorder="1"/>
    <xf numFmtId="2" fontId="169" fillId="0" borderId="64" xfId="0" applyNumberFormat="1" applyFont="1" applyBorder="1"/>
    <xf numFmtId="2" fontId="130" fillId="30" borderId="64" xfId="0" applyNumberFormat="1" applyFont="1" applyFill="1" applyBorder="1"/>
    <xf numFmtId="2" fontId="130" fillId="30" borderId="75" xfId="0" applyNumberFormat="1" applyFont="1" applyFill="1" applyBorder="1"/>
    <xf numFmtId="0" fontId="169" fillId="0" borderId="75" xfId="0" applyFont="1" applyBorder="1"/>
    <xf numFmtId="0" fontId="167" fillId="0" borderId="68" xfId="0" applyFont="1" applyBorder="1"/>
    <xf numFmtId="0" fontId="162" fillId="0" borderId="75" xfId="0" applyFont="1" applyBorder="1"/>
    <xf numFmtId="2" fontId="130" fillId="0" borderId="75" xfId="0" applyNumberFormat="1" applyFont="1" applyFill="1" applyBorder="1"/>
    <xf numFmtId="2" fontId="169" fillId="0" borderId="75" xfId="0" applyNumberFormat="1" applyFont="1" applyBorder="1"/>
    <xf numFmtId="165" fontId="169" fillId="0" borderId="64" xfId="0" applyNumberFormat="1" applyFont="1" applyBorder="1"/>
    <xf numFmtId="2" fontId="55" fillId="0" borderId="72" xfId="0" applyNumberFormat="1" applyFont="1" applyFill="1" applyBorder="1" applyAlignment="1">
      <alignment horizontal="center"/>
    </xf>
    <xf numFmtId="2" fontId="55" fillId="0" borderId="72" xfId="0" applyNumberFormat="1" applyFont="1" applyFill="1" applyBorder="1"/>
    <xf numFmtId="0" fontId="146" fillId="0" borderId="75" xfId="0" applyFont="1" applyBorder="1"/>
    <xf numFmtId="0" fontId="67" fillId="30" borderId="75" xfId="0" applyFont="1" applyFill="1" applyBorder="1"/>
    <xf numFmtId="2" fontId="59" fillId="30" borderId="64" xfId="0" applyNumberFormat="1" applyFont="1" applyFill="1" applyBorder="1" applyAlignment="1">
      <alignment horizontal="center"/>
    </xf>
    <xf numFmtId="0" fontId="169" fillId="0" borderId="72" xfId="0" applyFont="1" applyBorder="1"/>
    <xf numFmtId="2" fontId="58" fillId="29" borderId="64" xfId="0" applyNumberFormat="1" applyFont="1" applyFill="1" applyBorder="1" applyAlignment="1">
      <alignment horizontal="center"/>
    </xf>
    <xf numFmtId="0" fontId="166" fillId="0" borderId="64" xfId="0" applyFont="1" applyBorder="1"/>
    <xf numFmtId="2" fontId="166" fillId="0" borderId="64" xfId="0" applyNumberFormat="1" applyFont="1" applyBorder="1"/>
    <xf numFmtId="0" fontId="166" fillId="0" borderId="66" xfId="0" applyFont="1" applyBorder="1"/>
    <xf numFmtId="0" fontId="166" fillId="0" borderId="72" xfId="0" applyFont="1" applyBorder="1"/>
    <xf numFmtId="0" fontId="169" fillId="0" borderId="68" xfId="0" applyFont="1" applyBorder="1"/>
    <xf numFmtId="2" fontId="169" fillId="0" borderId="68" xfId="0" applyNumberFormat="1" applyFont="1" applyBorder="1"/>
    <xf numFmtId="0" fontId="166" fillId="0" borderId="68" xfId="0" applyFont="1" applyBorder="1"/>
    <xf numFmtId="2" fontId="58" fillId="29" borderId="75" xfId="0" applyNumberFormat="1" applyFont="1" applyFill="1" applyBorder="1" applyAlignment="1">
      <alignment horizontal="center"/>
    </xf>
    <xf numFmtId="2" fontId="169" fillId="0" borderId="72" xfId="0" applyNumberFormat="1" applyFont="1" applyBorder="1"/>
    <xf numFmtId="2" fontId="169" fillId="0" borderId="66" xfId="0" applyNumberFormat="1" applyFont="1" applyBorder="1"/>
    <xf numFmtId="0" fontId="59" fillId="30" borderId="75" xfId="0" applyFont="1" applyFill="1" applyBorder="1"/>
    <xf numFmtId="1" fontId="54" fillId="0" borderId="75" xfId="1280" applyNumberFormat="1" applyFont="1" applyFill="1" applyBorder="1" applyAlignment="1">
      <alignment horizontal="right"/>
    </xf>
    <xf numFmtId="0" fontId="54" fillId="0" borderId="75" xfId="0" applyFont="1" applyFill="1" applyBorder="1" applyAlignment="1">
      <alignment horizontal="right"/>
    </xf>
    <xf numFmtId="1" fontId="55" fillId="0" borderId="75" xfId="0" applyNumberFormat="1" applyFont="1" applyFill="1" applyBorder="1"/>
    <xf numFmtId="165" fontId="166" fillId="0" borderId="64" xfId="0" applyNumberFormat="1" applyFont="1" applyBorder="1"/>
    <xf numFmtId="2" fontId="109" fillId="0" borderId="75" xfId="937" applyNumberFormat="1" applyFont="1" applyFill="1" applyBorder="1"/>
    <xf numFmtId="0" fontId="146" fillId="0" borderId="68" xfId="0" applyFont="1" applyBorder="1"/>
    <xf numFmtId="0" fontId="162" fillId="30" borderId="64" xfId="0" applyFont="1" applyFill="1" applyBorder="1"/>
    <xf numFmtId="2" fontId="54" fillId="0" borderId="64" xfId="0" applyNumberFormat="1" applyFont="1" applyBorder="1" applyAlignment="1">
      <alignment horizontal="center"/>
    </xf>
    <xf numFmtId="2" fontId="58" fillId="0" borderId="64" xfId="0" applyNumberFormat="1" applyFont="1" applyBorder="1" applyAlignment="1">
      <alignment horizontal="center"/>
    </xf>
    <xf numFmtId="2" fontId="54" fillId="0" borderId="68" xfId="0" applyNumberFormat="1" applyFont="1" applyBorder="1"/>
    <xf numFmtId="0" fontId="162" fillId="0" borderId="68" xfId="0" applyFont="1" applyBorder="1"/>
    <xf numFmtId="2" fontId="162" fillId="30" borderId="66" xfId="0" applyNumberFormat="1" applyFont="1" applyFill="1" applyBorder="1"/>
    <xf numFmtId="0" fontId="59" fillId="30" borderId="72" xfId="0" applyFont="1" applyFill="1" applyBorder="1"/>
    <xf numFmtId="2" fontId="58" fillId="0" borderId="52" xfId="0" applyNumberFormat="1" applyFont="1" applyBorder="1" applyAlignment="1">
      <alignment horizontal="center"/>
    </xf>
    <xf numFmtId="0" fontId="0" fillId="0" borderId="0" xfId="0"/>
    <xf numFmtId="2" fontId="44" fillId="0" borderId="104" xfId="1280" applyNumberFormat="1" applyFont="1" applyFill="1" applyBorder="1" applyAlignment="1">
      <alignment horizontal="center"/>
    </xf>
    <xf numFmtId="2" fontId="44" fillId="0" borderId="105" xfId="1280" applyNumberFormat="1" applyFont="1" applyFill="1" applyBorder="1" applyAlignment="1">
      <alignment horizontal="center" vertical="center"/>
    </xf>
    <xf numFmtId="0" fontId="44" fillId="0" borderId="106" xfId="1280" applyFont="1" applyFill="1" applyBorder="1" applyAlignment="1">
      <alignment horizontal="center"/>
    </xf>
    <xf numFmtId="0" fontId="54" fillId="0" borderId="68" xfId="0" applyFont="1" applyFill="1" applyBorder="1"/>
    <xf numFmtId="165" fontId="54" fillId="0" borderId="68" xfId="937" applyFont="1" applyFill="1" applyBorder="1"/>
    <xf numFmtId="165" fontId="58" fillId="0" borderId="68" xfId="937" applyFont="1" applyFill="1" applyBorder="1" applyAlignment="1">
      <alignment horizontal="center"/>
    </xf>
    <xf numFmtId="0" fontId="58" fillId="0" borderId="68" xfId="0" applyFont="1" applyFill="1" applyBorder="1"/>
    <xf numFmtId="0" fontId="54" fillId="0" borderId="72" xfId="0" applyFont="1" applyBorder="1"/>
    <xf numFmtId="2" fontId="54" fillId="0" borderId="72" xfId="0" applyNumberFormat="1" applyFont="1" applyBorder="1"/>
    <xf numFmtId="2" fontId="54" fillId="0" borderId="66" xfId="0" applyNumberFormat="1" applyFont="1" applyBorder="1" applyAlignment="1">
      <alignment horizontal="center"/>
    </xf>
    <xf numFmtId="0" fontId="53" fillId="0" borderId="52" xfId="0" applyFont="1" applyFill="1" applyBorder="1" applyAlignment="1">
      <alignment horizontal="center"/>
    </xf>
    <xf numFmtId="0" fontId="162" fillId="0" borderId="75" xfId="0" applyFont="1" applyBorder="1" applyAlignment="1">
      <alignment wrapText="1"/>
    </xf>
    <xf numFmtId="0" fontId="93" fillId="0" borderId="75" xfId="1280" applyFont="1" applyFill="1" applyBorder="1" applyAlignment="1">
      <alignment horizontal="center"/>
    </xf>
    <xf numFmtId="0" fontId="59" fillId="0" borderId="75" xfId="0" applyFont="1" applyFill="1" applyBorder="1"/>
    <xf numFmtId="0" fontId="162" fillId="30" borderId="75" xfId="0" applyFont="1" applyFill="1" applyBorder="1"/>
    <xf numFmtId="0" fontId="156" fillId="0" borderId="64" xfId="0" applyFont="1" applyBorder="1"/>
    <xf numFmtId="0" fontId="156" fillId="0" borderId="66" xfId="0" applyFont="1" applyBorder="1"/>
    <xf numFmtId="0" fontId="156" fillId="0" borderId="72" xfId="0" applyFont="1" applyBorder="1"/>
    <xf numFmtId="0" fontId="93" fillId="0" borderId="75" xfId="0" applyFont="1" applyFill="1" applyBorder="1"/>
    <xf numFmtId="2" fontId="169" fillId="0" borderId="75" xfId="0" applyNumberFormat="1" applyFont="1" applyBorder="1" applyAlignment="1">
      <alignment horizontal="right"/>
    </xf>
    <xf numFmtId="2" fontId="54" fillId="0" borderId="75" xfId="0" applyNumberFormat="1" applyFont="1" applyFill="1" applyBorder="1" applyAlignment="1">
      <alignment horizontal="right"/>
    </xf>
    <xf numFmtId="2" fontId="54" fillId="0" borderId="75" xfId="937" applyNumberFormat="1" applyFont="1" applyFill="1" applyBorder="1" applyAlignment="1">
      <alignment horizontal="right"/>
    </xf>
    <xf numFmtId="2" fontId="54" fillId="0" borderId="75" xfId="0" applyNumberFormat="1" applyFont="1" applyBorder="1" applyAlignment="1">
      <alignment horizontal="right"/>
    </xf>
    <xf numFmtId="2" fontId="128" fillId="0" borderId="75" xfId="0" applyNumberFormat="1" applyFont="1" applyBorder="1" applyAlignment="1">
      <alignment horizontal="right"/>
    </xf>
    <xf numFmtId="2" fontId="0" fillId="0" borderId="75" xfId="0" applyNumberFormat="1" applyBorder="1" applyAlignment="1">
      <alignment horizontal="right"/>
    </xf>
    <xf numFmtId="166" fontId="169" fillId="0" borderId="64" xfId="0" applyNumberFormat="1" applyFont="1" applyBorder="1"/>
    <xf numFmtId="2" fontId="162" fillId="30" borderId="64" xfId="0" applyNumberFormat="1" applyFont="1" applyFill="1" applyBorder="1"/>
    <xf numFmtId="2" fontId="169" fillId="0" borderId="72" xfId="0" applyNumberFormat="1" applyFont="1" applyBorder="1" applyAlignment="1">
      <alignment horizontal="right"/>
    </xf>
    <xf numFmtId="0" fontId="169" fillId="0" borderId="66" xfId="0" applyFont="1" applyBorder="1"/>
    <xf numFmtId="0" fontId="58" fillId="0" borderId="72" xfId="0" applyFont="1" applyFill="1" applyBorder="1"/>
    <xf numFmtId="2" fontId="162" fillId="30" borderId="75" xfId="0" applyNumberFormat="1" applyFont="1" applyFill="1" applyBorder="1"/>
    <xf numFmtId="0" fontId="0" fillId="0" borderId="72" xfId="0" applyFont="1" applyBorder="1"/>
    <xf numFmtId="0" fontId="169" fillId="0" borderId="52" xfId="0" applyFont="1" applyBorder="1"/>
    <xf numFmtId="2" fontId="54" fillId="0" borderId="52" xfId="0" applyNumberFormat="1" applyFont="1" applyFill="1" applyBorder="1" applyAlignment="1">
      <alignment horizontal="center"/>
    </xf>
    <xf numFmtId="165" fontId="42" fillId="0" borderId="75" xfId="937" applyFont="1" applyFill="1" applyBorder="1" applyAlignment="1">
      <alignment horizontal="center"/>
    </xf>
    <xf numFmtId="0" fontId="42" fillId="0" borderId="75" xfId="0" applyFont="1" applyBorder="1" applyAlignment="1">
      <alignment horizontal="center"/>
    </xf>
    <xf numFmtId="2" fontId="42" fillId="0" borderId="75" xfId="0" applyNumberFormat="1" applyFont="1" applyBorder="1" applyAlignment="1">
      <alignment horizontal="center"/>
    </xf>
    <xf numFmtId="2" fontId="55" fillId="0" borderId="64" xfId="0" applyNumberFormat="1" applyFont="1" applyBorder="1" applyAlignment="1">
      <alignment horizontal="center"/>
    </xf>
    <xf numFmtId="0" fontId="169" fillId="0" borderId="75" xfId="0" applyFont="1" applyBorder="1" applyAlignment="1">
      <alignment horizontal="right"/>
    </xf>
    <xf numFmtId="165" fontId="147" fillId="0" borderId="75" xfId="937" applyFont="1" applyFill="1" applyBorder="1" applyAlignment="1">
      <alignment horizontal="right"/>
    </xf>
    <xf numFmtId="0" fontId="55" fillId="0" borderId="75" xfId="0" applyFont="1" applyFill="1" applyBorder="1" applyAlignment="1">
      <alignment horizontal="right"/>
    </xf>
    <xf numFmtId="0" fontId="55" fillId="0" borderId="75" xfId="0" applyFont="1" applyBorder="1" applyAlignment="1">
      <alignment horizontal="right"/>
    </xf>
    <xf numFmtId="0" fontId="169" fillId="0" borderId="75" xfId="0" applyFont="1" applyBorder="1" applyAlignment="1">
      <alignment horizontal="center"/>
    </xf>
    <xf numFmtId="0" fontId="169" fillId="0" borderId="64" xfId="0" applyFont="1" applyBorder="1" applyAlignment="1">
      <alignment horizontal="center"/>
    </xf>
    <xf numFmtId="0" fontId="162" fillId="30" borderId="64" xfId="0" applyFont="1" applyFill="1" applyBorder="1" applyAlignment="1">
      <alignment horizontal="center"/>
    </xf>
    <xf numFmtId="2" fontId="130" fillId="30" borderId="64" xfId="0" applyNumberFormat="1" applyFont="1" applyFill="1" applyBorder="1" applyAlignment="1">
      <alignment horizontal="center"/>
    </xf>
    <xf numFmtId="0" fontId="42" fillId="0" borderId="75" xfId="0" applyFont="1" applyBorder="1"/>
    <xf numFmtId="165" fontId="55" fillId="0" borderId="75" xfId="937" applyFont="1" applyFill="1" applyBorder="1"/>
    <xf numFmtId="2" fontId="42" fillId="0" borderId="64" xfId="0" applyNumberFormat="1" applyFont="1" applyBorder="1" applyAlignment="1">
      <alignment horizontal="center"/>
    </xf>
    <xf numFmtId="0" fontId="55" fillId="0" borderId="75" xfId="0" applyFont="1" applyBorder="1" applyAlignment="1">
      <alignment horizontal="center"/>
    </xf>
    <xf numFmtId="2" fontId="55" fillId="0" borderId="75" xfId="0" applyNumberFormat="1" applyFont="1" applyBorder="1" applyAlignment="1">
      <alignment horizontal="center"/>
    </xf>
    <xf numFmtId="2" fontId="55" fillId="0" borderId="83" xfId="0" applyNumberFormat="1" applyFont="1" applyBorder="1" applyAlignment="1">
      <alignment horizontal="center"/>
    </xf>
    <xf numFmtId="2" fontId="55" fillId="0" borderId="75" xfId="937" applyNumberFormat="1" applyFont="1" applyFill="1" applyBorder="1"/>
    <xf numFmtId="165" fontId="147" fillId="0" borderId="72" xfId="937" applyFont="1" applyFill="1" applyBorder="1" applyAlignment="1">
      <alignment horizontal="right"/>
    </xf>
    <xf numFmtId="2" fontId="55" fillId="0" borderId="72" xfId="0" applyNumberFormat="1" applyFont="1" applyBorder="1" applyAlignment="1">
      <alignment horizontal="center"/>
    </xf>
    <xf numFmtId="0" fontId="169" fillId="0" borderId="0" xfId="0" applyFont="1"/>
    <xf numFmtId="0" fontId="93" fillId="0" borderId="68" xfId="0" applyFont="1" applyFill="1" applyBorder="1"/>
    <xf numFmtId="0" fontId="113" fillId="0" borderId="68" xfId="0" applyFont="1" applyFill="1" applyBorder="1"/>
    <xf numFmtId="165" fontId="113" fillId="0" borderId="68" xfId="937" applyFont="1" applyFill="1" applyBorder="1"/>
    <xf numFmtId="0" fontId="114" fillId="0" borderId="68" xfId="0" applyFont="1" applyFill="1" applyBorder="1"/>
    <xf numFmtId="0" fontId="167" fillId="0" borderId="75" xfId="0" applyFont="1" applyBorder="1"/>
    <xf numFmtId="171" fontId="45" fillId="0" borderId="0" xfId="919" applyNumberFormat="1" applyFont="1" applyBorder="1" applyAlignment="1">
      <alignment horizontal="left" vertical="top"/>
    </xf>
    <xf numFmtId="4" fontId="53" fillId="0" borderId="75" xfId="0" applyNumberFormat="1" applyFont="1" applyFill="1" applyBorder="1" applyAlignment="1">
      <alignment horizontal="center" wrapText="1"/>
    </xf>
    <xf numFmtId="0" fontId="148" fillId="0" borderId="75" xfId="0" applyFont="1" applyFill="1" applyBorder="1" applyAlignment="1">
      <alignment horizontal="left"/>
    </xf>
    <xf numFmtId="1" fontId="121" fillId="0" borderId="81" xfId="0" applyNumberFormat="1" applyFont="1" applyFill="1" applyBorder="1"/>
    <xf numFmtId="1" fontId="117" fillId="0" borderId="81" xfId="0" applyNumberFormat="1" applyFont="1" applyFill="1" applyBorder="1"/>
    <xf numFmtId="1" fontId="57" fillId="0" borderId="81" xfId="0" applyNumberFormat="1" applyFont="1" applyFill="1" applyBorder="1"/>
    <xf numFmtId="1" fontId="124" fillId="0" borderId="81" xfId="0" applyNumberFormat="1" applyFont="1" applyFill="1" applyBorder="1" applyAlignment="1">
      <alignment horizontal="center"/>
    </xf>
    <xf numFmtId="2" fontId="119" fillId="30" borderId="64" xfId="0" applyNumberFormat="1" applyFont="1" applyFill="1" applyBorder="1"/>
    <xf numFmtId="0" fontId="130" fillId="30" borderId="75" xfId="0" applyFont="1" applyFill="1" applyBorder="1"/>
    <xf numFmtId="2" fontId="116" fillId="30" borderId="75" xfId="0" applyNumberFormat="1" applyFont="1" applyFill="1" applyBorder="1" applyAlignment="1">
      <alignment horizontal="left"/>
    </xf>
    <xf numFmtId="0" fontId="146" fillId="0" borderId="75" xfId="0" applyFont="1" applyFill="1" applyBorder="1"/>
    <xf numFmtId="0" fontId="56" fillId="0" borderId="75" xfId="0" applyFont="1" applyFill="1" applyBorder="1"/>
    <xf numFmtId="0" fontId="56" fillId="0" borderId="72" xfId="0" applyFont="1" applyFill="1" applyBorder="1"/>
    <xf numFmtId="0" fontId="147" fillId="0" borderId="75" xfId="0" applyFont="1" applyBorder="1"/>
    <xf numFmtId="0" fontId="59" fillId="0" borderId="75" xfId="0" applyFont="1" applyBorder="1"/>
    <xf numFmtId="165" fontId="59" fillId="30" borderId="64" xfId="937" applyFont="1" applyFill="1" applyBorder="1"/>
    <xf numFmtId="0" fontId="93" fillId="0" borderId="75" xfId="0" applyFont="1" applyBorder="1"/>
    <xf numFmtId="165" fontId="45" fillId="0" borderId="68" xfId="937" applyFont="1" applyFill="1" applyBorder="1"/>
    <xf numFmtId="0" fontId="167" fillId="0" borderId="42" xfId="0" applyFont="1" applyBorder="1"/>
    <xf numFmtId="2" fontId="42" fillId="0" borderId="75" xfId="0" applyNumberFormat="1" applyFont="1" applyFill="1" applyBorder="1"/>
    <xf numFmtId="2" fontId="146" fillId="0" borderId="75" xfId="0" applyNumberFormat="1" applyFont="1" applyFill="1" applyBorder="1"/>
    <xf numFmtId="165" fontId="116" fillId="30" borderId="65" xfId="1241" applyNumberFormat="1" applyFont="1" applyFill="1" applyBorder="1"/>
    <xf numFmtId="0" fontId="116" fillId="30" borderId="75" xfId="1241" applyFont="1" applyFill="1" applyBorder="1" applyAlignment="1">
      <alignment wrapText="1"/>
    </xf>
    <xf numFmtId="0" fontId="107" fillId="0" borderId="68" xfId="0" applyFont="1" applyFill="1" applyBorder="1"/>
    <xf numFmtId="165" fontId="132" fillId="0" borderId="68" xfId="937" applyFont="1" applyFill="1" applyBorder="1"/>
    <xf numFmtId="165" fontId="107" fillId="0" borderId="68" xfId="937" applyFont="1" applyFill="1" applyBorder="1"/>
    <xf numFmtId="0" fontId="146" fillId="0" borderId="68" xfId="0" applyFont="1" applyFill="1" applyBorder="1"/>
    <xf numFmtId="0" fontId="130" fillId="0" borderId="75" xfId="0" applyFont="1" applyFill="1" applyBorder="1"/>
    <xf numFmtId="2" fontId="140" fillId="0" borderId="75" xfId="0" applyNumberFormat="1" applyFont="1" applyBorder="1"/>
    <xf numFmtId="2" fontId="170" fillId="0" borderId="75" xfId="0" applyNumberFormat="1" applyFont="1" applyFill="1" applyBorder="1"/>
    <xf numFmtId="0" fontId="0" fillId="0" borderId="75" xfId="0" applyFont="1" applyBorder="1" applyAlignment="1"/>
    <xf numFmtId="0" fontId="140" fillId="0" borderId="75" xfId="0" applyFont="1" applyBorder="1" applyAlignment="1">
      <alignment wrapText="1"/>
    </xf>
    <xf numFmtId="0" fontId="140" fillId="0" borderId="75" xfId="0" applyFont="1" applyBorder="1" applyAlignment="1">
      <alignment horizontal="left" wrapText="1"/>
    </xf>
    <xf numFmtId="0" fontId="158" fillId="0" borderId="100" xfId="0" applyFont="1" applyFill="1" applyBorder="1"/>
    <xf numFmtId="0" fontId="120" fillId="30" borderId="75" xfId="0" applyFont="1" applyFill="1" applyBorder="1"/>
    <xf numFmtId="0" fontId="58" fillId="0" borderId="107" xfId="1280" applyFont="1" applyFill="1" applyBorder="1" applyAlignment="1">
      <alignment horizontal="center"/>
    </xf>
    <xf numFmtId="2" fontId="44" fillId="0" borderId="107" xfId="1280" applyNumberFormat="1" applyFont="1" applyFill="1" applyBorder="1" applyAlignment="1">
      <alignment horizontal="center"/>
    </xf>
    <xf numFmtId="0" fontId="44" fillId="0" borderId="107" xfId="1280" applyFont="1" applyFill="1" applyBorder="1" applyAlignment="1">
      <alignment horizontal="center"/>
    </xf>
    <xf numFmtId="0" fontId="150" fillId="0" borderId="75" xfId="0" applyFont="1" applyBorder="1"/>
    <xf numFmtId="0" fontId="0" fillId="0" borderId="108" xfId="0" applyBorder="1"/>
    <xf numFmtId="0" fontId="140" fillId="29" borderId="99" xfId="0" applyFont="1" applyFill="1" applyBorder="1" applyAlignment="1"/>
    <xf numFmtId="0" fontId="158" fillId="0" borderId="99" xfId="0" applyFont="1" applyBorder="1" applyAlignment="1"/>
    <xf numFmtId="2" fontId="156" fillId="0" borderId="64" xfId="0" applyNumberFormat="1" applyFont="1" applyBorder="1"/>
    <xf numFmtId="0" fontId="138" fillId="30" borderId="75" xfId="0" applyFont="1" applyFill="1" applyBorder="1"/>
    <xf numFmtId="0" fontId="138" fillId="0" borderId="75" xfId="0" applyFont="1" applyBorder="1" applyAlignment="1">
      <alignment wrapText="1"/>
    </xf>
    <xf numFmtId="2" fontId="138" fillId="0" borderId="75" xfId="0" applyNumberFormat="1" applyFont="1" applyBorder="1"/>
    <xf numFmtId="0" fontId="138" fillId="0" borderId="72" xfId="0" applyFont="1" applyBorder="1"/>
    <xf numFmtId="2" fontId="0" fillId="0" borderId="64" xfId="0" applyNumberFormat="1" applyFont="1" applyBorder="1"/>
    <xf numFmtId="2" fontId="164" fillId="0" borderId="64" xfId="0" applyNumberFormat="1" applyFont="1" applyBorder="1"/>
    <xf numFmtId="2" fontId="168" fillId="30" borderId="65" xfId="0" applyNumberFormat="1" applyFont="1" applyFill="1" applyBorder="1"/>
    <xf numFmtId="2" fontId="158" fillId="0" borderId="0" xfId="0" applyNumberFormat="1" applyFont="1" applyBorder="1"/>
    <xf numFmtId="2" fontId="158" fillId="0" borderId="96" xfId="0" applyNumberFormat="1" applyFont="1" applyBorder="1"/>
    <xf numFmtId="0" fontId="156" fillId="30" borderId="75" xfId="0" applyFont="1" applyFill="1" applyBorder="1"/>
    <xf numFmtId="2" fontId="161" fillId="0" borderId="64" xfId="0" applyNumberFormat="1" applyFont="1" applyBorder="1"/>
    <xf numFmtId="166" fontId="162" fillId="0" borderId="75" xfId="0" applyNumberFormat="1" applyFont="1" applyBorder="1"/>
    <xf numFmtId="2" fontId="162" fillId="0" borderId="64" xfId="0" applyNumberFormat="1" applyFont="1" applyBorder="1"/>
    <xf numFmtId="2" fontId="162" fillId="30" borderId="83" xfId="0" applyNumberFormat="1" applyFont="1" applyFill="1" applyBorder="1"/>
    <xf numFmtId="2" fontId="164" fillId="0" borderId="66" xfId="0" applyNumberFormat="1" applyFont="1" applyBorder="1"/>
    <xf numFmtId="2" fontId="169" fillId="0" borderId="52" xfId="0" applyNumberFormat="1" applyFont="1" applyBorder="1"/>
    <xf numFmtId="2" fontId="158" fillId="0" borderId="64" xfId="0" applyNumberFormat="1" applyFont="1" applyBorder="1"/>
    <xf numFmtId="2" fontId="160" fillId="0" borderId="64" xfId="0" applyNumberFormat="1" applyFont="1" applyBorder="1"/>
    <xf numFmtId="0" fontId="58" fillId="0" borderId="109" xfId="1280" applyFont="1" applyFill="1" applyBorder="1" applyAlignment="1">
      <alignment horizontal="center"/>
    </xf>
    <xf numFmtId="0" fontId="44" fillId="0" borderId="110" xfId="1280" applyFont="1" applyFill="1" applyBorder="1" applyAlignment="1">
      <alignment horizontal="center"/>
    </xf>
    <xf numFmtId="2" fontId="44" fillId="0" borderId="42" xfId="1280" applyNumberFormat="1" applyFont="1" applyFill="1" applyBorder="1" applyAlignment="1">
      <alignment horizontal="center"/>
    </xf>
    <xf numFmtId="2" fontId="0" fillId="0" borderId="64" xfId="0" applyNumberFormat="1" applyBorder="1"/>
    <xf numFmtId="0" fontId="156" fillId="0" borderId="96" xfId="0" applyFont="1" applyBorder="1"/>
    <xf numFmtId="0" fontId="139" fillId="0" borderId="96" xfId="0" applyFont="1" applyBorder="1"/>
    <xf numFmtId="0" fontId="140" fillId="0" borderId="96" xfId="0" applyFont="1" applyBorder="1"/>
    <xf numFmtId="0" fontId="0" fillId="0" borderId="96" xfId="0" applyFont="1" applyBorder="1"/>
    <xf numFmtId="0" fontId="166" fillId="0" borderId="96" xfId="0" applyFont="1" applyBorder="1"/>
    <xf numFmtId="0" fontId="76" fillId="0" borderId="96" xfId="0" applyFont="1" applyBorder="1"/>
    <xf numFmtId="0" fontId="163" fillId="0" borderId="75" xfId="0" applyFont="1" applyBorder="1"/>
    <xf numFmtId="0" fontId="120" fillId="0" borderId="68" xfId="0" applyFont="1" applyBorder="1"/>
    <xf numFmtId="0" fontId="140" fillId="0" borderId="68" xfId="0" applyFont="1" applyBorder="1" applyAlignment="1">
      <alignment wrapText="1"/>
    </xf>
    <xf numFmtId="2" fontId="161" fillId="30" borderId="65" xfId="0" applyNumberFormat="1" applyFont="1" applyFill="1" applyBorder="1"/>
    <xf numFmtId="0" fontId="0" fillId="0" borderId="10" xfId="0" applyBorder="1"/>
    <xf numFmtId="166" fontId="162" fillId="30" borderId="64" xfId="0" applyNumberFormat="1" applyFont="1" applyFill="1" applyBorder="1"/>
    <xf numFmtId="2" fontId="0" fillId="0" borderId="52" xfId="0" applyNumberFormat="1" applyFont="1" applyBorder="1"/>
    <xf numFmtId="2" fontId="156" fillId="0" borderId="52" xfId="0" applyNumberFormat="1" applyFont="1" applyBorder="1"/>
    <xf numFmtId="0" fontId="58" fillId="0" borderId="42" xfId="1280" applyFont="1" applyFill="1" applyBorder="1" applyAlignment="1">
      <alignment horizontal="center"/>
    </xf>
    <xf numFmtId="0" fontId="44" fillId="0" borderId="42" xfId="1280" applyFont="1" applyFill="1" applyBorder="1" applyAlignment="1">
      <alignment horizontal="center"/>
    </xf>
    <xf numFmtId="2" fontId="0" fillId="0" borderId="65" xfId="0" applyNumberFormat="1" applyBorder="1"/>
    <xf numFmtId="0" fontId="158" fillId="30" borderId="75" xfId="0" applyFont="1" applyFill="1" applyBorder="1"/>
    <xf numFmtId="2" fontId="161" fillId="0" borderId="64" xfId="0" applyNumberFormat="1" applyFont="1" applyBorder="1" applyAlignment="1">
      <alignment horizontal="left" indent="5"/>
    </xf>
    <xf numFmtId="2" fontId="158" fillId="0" borderId="52" xfId="0" applyNumberFormat="1" applyFont="1" applyBorder="1"/>
    <xf numFmtId="2" fontId="0" fillId="0" borderId="83" xfId="0" applyNumberFormat="1" applyFont="1" applyBorder="1"/>
    <xf numFmtId="2" fontId="167" fillId="30" borderId="64" xfId="0" applyNumberFormat="1" applyFont="1" applyFill="1" applyBorder="1"/>
    <xf numFmtId="0" fontId="140" fillId="30" borderId="75" xfId="0" applyFont="1" applyFill="1" applyBorder="1"/>
    <xf numFmtId="2" fontId="162" fillId="0" borderId="83" xfId="0" applyNumberFormat="1" applyFont="1" applyBorder="1"/>
    <xf numFmtId="2" fontId="168" fillId="30" borderId="64" xfId="0" applyNumberFormat="1" applyFont="1" applyFill="1" applyBorder="1"/>
    <xf numFmtId="0" fontId="139" fillId="30" borderId="75" xfId="0" applyFont="1" applyFill="1" applyBorder="1"/>
    <xf numFmtId="0" fontId="164" fillId="30" borderId="75" xfId="0" applyFont="1" applyFill="1" applyBorder="1"/>
    <xf numFmtId="2" fontId="158" fillId="0" borderId="106" xfId="0" applyNumberFormat="1" applyFont="1" applyBorder="1"/>
    <xf numFmtId="0" fontId="138" fillId="0" borderId="68" xfId="0" applyFont="1" applyBorder="1"/>
    <xf numFmtId="0" fontId="0" fillId="0" borderId="66" xfId="0" applyBorder="1"/>
    <xf numFmtId="0" fontId="0" fillId="0" borderId="111" xfId="0" applyBorder="1"/>
    <xf numFmtId="0" fontId="140" fillId="0" borderId="104" xfId="0" applyFont="1" applyBorder="1" applyAlignment="1">
      <alignment wrapText="1"/>
    </xf>
    <xf numFmtId="0" fontId="162" fillId="30" borderId="96" xfId="0" applyFont="1" applyFill="1" applyBorder="1"/>
    <xf numFmtId="0" fontId="140" fillId="0" borderId="96" xfId="0" applyFont="1" applyBorder="1" applyAlignment="1">
      <alignment wrapText="1"/>
    </xf>
    <xf numFmtId="2" fontId="167" fillId="30" borderId="83" xfId="0" applyNumberFormat="1" applyFont="1" applyFill="1" applyBorder="1"/>
    <xf numFmtId="0" fontId="0" fillId="30" borderId="75" xfId="0" applyFont="1" applyFill="1" applyBorder="1"/>
    <xf numFmtId="0" fontId="171" fillId="30" borderId="75" xfId="0" applyFont="1" applyFill="1" applyBorder="1"/>
    <xf numFmtId="0" fontId="139" fillId="0" borderId="75" xfId="0" applyFont="1" applyBorder="1" applyAlignment="1">
      <alignment horizontal="left"/>
    </xf>
    <xf numFmtId="0" fontId="56" fillId="0" borderId="75" xfId="0" applyFont="1" applyBorder="1" applyAlignment="1">
      <alignment horizontal="left"/>
    </xf>
    <xf numFmtId="0" fontId="56" fillId="0" borderId="97" xfId="0" applyFont="1" applyBorder="1" applyAlignment="1">
      <alignment horizontal="left"/>
    </xf>
    <xf numFmtId="2" fontId="56" fillId="0" borderId="112" xfId="0" applyNumberFormat="1" applyFont="1" applyBorder="1" applyAlignment="1">
      <alignment horizontal="center"/>
    </xf>
    <xf numFmtId="0" fontId="0" fillId="0" borderId="112" xfId="0" applyBorder="1"/>
    <xf numFmtId="2" fontId="158" fillId="0" borderId="66" xfId="0" applyNumberFormat="1" applyFont="1" applyBorder="1"/>
    <xf numFmtId="166" fontId="0" fillId="0" borderId="0" xfId="0" applyNumberFormat="1"/>
    <xf numFmtId="2" fontId="162" fillId="0" borderId="66" xfId="0" applyNumberFormat="1" applyFont="1" applyBorder="1"/>
    <xf numFmtId="2" fontId="0" fillId="0" borderId="52" xfId="0" applyNumberFormat="1" applyBorder="1"/>
    <xf numFmtId="2" fontId="158" fillId="0" borderId="65" xfId="0" applyNumberFormat="1" applyFont="1" applyBorder="1"/>
    <xf numFmtId="0" fontId="169" fillId="29" borderId="75" xfId="0" applyFont="1" applyFill="1" applyBorder="1"/>
    <xf numFmtId="2" fontId="172" fillId="0" borderId="75" xfId="0" applyNumberFormat="1" applyFont="1" applyBorder="1"/>
    <xf numFmtId="0" fontId="56" fillId="0" borderId="75" xfId="0" applyFont="1" applyBorder="1"/>
    <xf numFmtId="0" fontId="0" fillId="0" borderId="0" xfId="0"/>
    <xf numFmtId="2" fontId="58" fillId="29" borderId="75" xfId="0" applyNumberFormat="1" applyFont="1" applyFill="1" applyBorder="1"/>
    <xf numFmtId="2" fontId="59" fillId="0" borderId="75" xfId="0" applyNumberFormat="1" applyFont="1" applyFill="1" applyBorder="1"/>
    <xf numFmtId="2" fontId="59" fillId="29" borderId="75" xfId="0" applyNumberFormat="1" applyFont="1" applyFill="1" applyBorder="1"/>
    <xf numFmtId="2" fontId="67" fillId="29" borderId="75" xfId="0" applyNumberFormat="1" applyFont="1" applyFill="1" applyBorder="1"/>
    <xf numFmtId="2" fontId="152" fillId="30" borderId="75" xfId="0" applyNumberFormat="1" applyFont="1" applyFill="1" applyBorder="1"/>
    <xf numFmtId="2" fontId="44" fillId="30" borderId="75" xfId="0" applyNumberFormat="1" applyFont="1" applyFill="1" applyBorder="1" applyAlignment="1">
      <alignment vertical="top" wrapText="1"/>
    </xf>
    <xf numFmtId="165" fontId="54" fillId="0" borderId="75" xfId="0" applyNumberFormat="1" applyFont="1" applyFill="1" applyBorder="1"/>
    <xf numFmtId="0" fontId="162" fillId="30" borderId="0" xfId="0" applyFont="1" applyFill="1"/>
    <xf numFmtId="0" fontId="44" fillId="0" borderId="75" xfId="0" applyFont="1" applyFill="1" applyBorder="1" applyAlignment="1">
      <alignment horizontal="center"/>
    </xf>
    <xf numFmtId="0" fontId="156" fillId="0" borderId="0" xfId="0" applyFont="1"/>
    <xf numFmtId="0" fontId="166" fillId="0" borderId="0" xfId="0" applyFont="1"/>
    <xf numFmtId="2" fontId="54" fillId="29" borderId="75" xfId="0" applyNumberFormat="1" applyFont="1" applyFill="1" applyBorder="1" applyAlignment="1">
      <alignment horizontal="center"/>
    </xf>
    <xf numFmtId="2" fontId="44" fillId="0" borderId="10" xfId="1280" applyNumberFormat="1" applyFont="1" applyFill="1" applyBorder="1" applyAlignment="1"/>
    <xf numFmtId="2" fontId="44" fillId="0" borderId="10" xfId="1280" applyNumberFormat="1" applyFont="1" applyFill="1" applyBorder="1"/>
    <xf numFmtId="2" fontId="44" fillId="0" borderId="10" xfId="1280" applyNumberFormat="1" applyFont="1" applyFill="1" applyBorder="1" applyAlignment="1">
      <alignment horizontal="center"/>
    </xf>
    <xf numFmtId="2" fontId="156" fillId="30" borderId="75" xfId="0" applyNumberFormat="1" applyFont="1" applyFill="1" applyBorder="1"/>
    <xf numFmtId="0" fontId="58" fillId="0" borderId="0" xfId="0" applyFont="1" applyAlignment="1">
      <alignment horizontal="center" vertical="center"/>
    </xf>
    <xf numFmtId="0" fontId="58" fillId="0" borderId="0" xfId="0" applyFont="1" applyAlignment="1">
      <alignment horizontal="left" vertical="center"/>
    </xf>
    <xf numFmtId="0" fontId="58" fillId="0" borderId="0" xfId="0" applyFont="1" applyBorder="1" applyAlignment="1">
      <alignment horizontal="right" vertical="center"/>
    </xf>
    <xf numFmtId="0" fontId="58" fillId="0" borderId="0" xfId="0" applyFont="1" applyAlignment="1">
      <alignment horizontal="right" vertical="center"/>
    </xf>
    <xf numFmtId="165" fontId="103" fillId="0" borderId="0" xfId="919" applyFont="1" applyAlignment="1">
      <alignment vertical="center"/>
    </xf>
    <xf numFmtId="165" fontId="103" fillId="0" borderId="0" xfId="919" applyFont="1" applyFill="1" applyAlignment="1">
      <alignment horizontal="left" vertical="center"/>
    </xf>
    <xf numFmtId="165" fontId="103" fillId="0" borderId="0" xfId="919" applyFont="1" applyFill="1" applyAlignment="1">
      <alignment vertical="center"/>
    </xf>
    <xf numFmtId="165" fontId="103" fillId="0" borderId="0" xfId="919" applyFont="1" applyBorder="1" applyAlignment="1">
      <alignment horizontal="center" vertical="center"/>
    </xf>
    <xf numFmtId="165" fontId="101" fillId="0" borderId="0" xfId="919" applyFont="1" applyFill="1" applyAlignment="1">
      <alignment horizontal="left" vertical="center"/>
    </xf>
    <xf numFmtId="0" fontId="58" fillId="0" borderId="0" xfId="0" applyFont="1" applyBorder="1" applyAlignment="1">
      <alignment horizontal="left" vertical="center"/>
    </xf>
    <xf numFmtId="4" fontId="58" fillId="0" borderId="0" xfId="0" applyNumberFormat="1" applyFont="1" applyFill="1" applyBorder="1" applyAlignment="1">
      <alignment horizontal="center" vertical="center"/>
    </xf>
    <xf numFmtId="0" fontId="58" fillId="0" borderId="0" xfId="0" applyFont="1" applyFill="1" applyAlignment="1">
      <alignment horizontal="center" vertical="center"/>
    </xf>
    <xf numFmtId="0" fontId="58" fillId="0" borderId="0" xfId="0" applyFont="1" applyFill="1" applyAlignment="1">
      <alignment horizontal="right" vertical="center"/>
    </xf>
    <xf numFmtId="0" fontId="58" fillId="0" borderId="0" xfId="0" applyFont="1" applyFill="1" applyBorder="1" applyAlignment="1">
      <alignment horizontal="center" vertical="center"/>
    </xf>
    <xf numFmtId="165" fontId="58" fillId="0" borderId="0" xfId="919" applyFont="1" applyFill="1" applyAlignment="1">
      <alignment vertical="center"/>
    </xf>
    <xf numFmtId="165" fontId="59" fillId="0" borderId="0" xfId="919" applyFont="1" applyAlignment="1">
      <alignment vertical="center"/>
    </xf>
    <xf numFmtId="165" fontId="59" fillId="0" borderId="0" xfId="919" applyFont="1" applyFill="1" applyAlignment="1">
      <alignment vertical="center"/>
    </xf>
    <xf numFmtId="165" fontId="54" fillId="0" borderId="18" xfId="919" applyFont="1" applyFill="1" applyBorder="1" applyAlignment="1">
      <alignment vertical="center"/>
    </xf>
    <xf numFmtId="165" fontId="54" fillId="0" borderId="0" xfId="919" applyFont="1" applyFill="1" applyAlignment="1">
      <alignment horizontal="center" vertical="center"/>
    </xf>
    <xf numFmtId="165" fontId="58" fillId="0" borderId="0" xfId="919" applyFont="1" applyFill="1" applyAlignment="1">
      <alignment horizontal="center" vertical="center"/>
    </xf>
    <xf numFmtId="165" fontId="58" fillId="0" borderId="0" xfId="919" applyFont="1" applyFill="1" applyBorder="1" applyAlignment="1">
      <alignment horizontal="center" vertical="center"/>
    </xf>
    <xf numFmtId="165" fontId="58" fillId="28" borderId="15" xfId="919" applyFont="1" applyFill="1" applyBorder="1" applyAlignment="1">
      <alignment horizontal="center" vertical="center"/>
    </xf>
    <xf numFmtId="165" fontId="54" fillId="0" borderId="15" xfId="919" applyFont="1" applyBorder="1" applyAlignment="1">
      <alignment vertical="center"/>
    </xf>
    <xf numFmtId="165" fontId="101" fillId="0" borderId="0" xfId="919" applyFont="1" applyFill="1" applyAlignment="1">
      <alignment vertical="center"/>
    </xf>
    <xf numFmtId="165" fontId="101" fillId="0" borderId="0" xfId="919" applyFont="1" applyFill="1" applyBorder="1" applyAlignment="1">
      <alignment horizontal="center" vertical="center"/>
    </xf>
    <xf numFmtId="165" fontId="101" fillId="0" borderId="0" xfId="919" applyFont="1" applyFill="1" applyAlignment="1">
      <alignment horizontal="center" vertical="center"/>
    </xf>
    <xf numFmtId="165" fontId="54" fillId="0" borderId="75" xfId="919" applyFont="1" applyFill="1" applyBorder="1" applyAlignment="1">
      <alignment vertical="center"/>
    </xf>
    <xf numFmtId="165" fontId="54" fillId="0" borderId="0" xfId="0" applyNumberFormat="1" applyFont="1" applyAlignment="1">
      <alignment vertical="center"/>
    </xf>
    <xf numFmtId="165" fontId="58" fillId="0" borderId="0" xfId="919" applyNumberFormat="1" applyFont="1" applyFill="1" applyBorder="1" applyAlignment="1">
      <alignment horizontal="center" vertical="center"/>
    </xf>
    <xf numFmtId="165" fontId="54" fillId="0" borderId="15" xfId="919" applyFont="1" applyBorder="1" applyAlignment="1">
      <alignment vertical="center" wrapText="1"/>
    </xf>
    <xf numFmtId="165" fontId="54" fillId="0" borderId="15" xfId="919" applyFont="1" applyBorder="1" applyAlignment="1">
      <alignment horizontal="center" vertical="center"/>
    </xf>
    <xf numFmtId="165" fontId="58" fillId="0" borderId="15" xfId="919" applyFont="1" applyBorder="1" applyAlignment="1">
      <alignment vertical="center" wrapText="1"/>
    </xf>
    <xf numFmtId="165" fontId="54" fillId="0" borderId="15" xfId="0" applyNumberFormat="1" applyFont="1" applyFill="1" applyBorder="1" applyAlignment="1">
      <alignment vertical="center"/>
    </xf>
    <xf numFmtId="0" fontId="54" fillId="0" borderId="15" xfId="0" applyFont="1" applyBorder="1" applyAlignment="1">
      <alignment vertical="center" wrapText="1"/>
    </xf>
    <xf numFmtId="165" fontId="54" fillId="0" borderId="0" xfId="0" applyNumberFormat="1" applyFont="1" applyFill="1" applyAlignment="1">
      <alignment vertical="center"/>
    </xf>
    <xf numFmtId="4" fontId="177" fillId="0" borderId="0" xfId="0" applyNumberFormat="1" applyFont="1" applyBorder="1" applyAlignment="1">
      <alignment vertical="center"/>
    </xf>
    <xf numFmtId="3" fontId="178" fillId="0" borderId="0" xfId="1322" applyNumberFormat="1" applyFont="1" applyFill="1" applyBorder="1" applyAlignment="1">
      <alignment horizontal="center" vertical="center"/>
    </xf>
    <xf numFmtId="4" fontId="178" fillId="0" borderId="0" xfId="1322" applyNumberFormat="1" applyFont="1" applyFill="1" applyBorder="1" applyAlignment="1">
      <alignment horizontal="center" vertical="center"/>
    </xf>
    <xf numFmtId="3" fontId="177" fillId="0" borderId="0" xfId="0" applyNumberFormat="1" applyFont="1" applyFill="1" applyBorder="1" applyAlignment="1">
      <alignment vertical="center"/>
    </xf>
    <xf numFmtId="3" fontId="169" fillId="0" borderId="0" xfId="0" applyNumberFormat="1" applyFont="1" applyBorder="1" applyAlignment="1">
      <alignment vertical="center"/>
    </xf>
    <xf numFmtId="4" fontId="169" fillId="0" borderId="0" xfId="0" applyNumberFormat="1" applyFont="1" applyBorder="1" applyAlignment="1">
      <alignment vertical="center"/>
    </xf>
    <xf numFmtId="4" fontId="178" fillId="0" borderId="0" xfId="930" applyNumberFormat="1" applyFont="1" applyFill="1" applyBorder="1" applyAlignment="1">
      <alignment horizontal="center" vertical="center"/>
    </xf>
    <xf numFmtId="0" fontId="169" fillId="0" borderId="0" xfId="0" applyFont="1" applyBorder="1" applyAlignment="1">
      <alignment vertical="center"/>
    </xf>
    <xf numFmtId="4" fontId="178" fillId="0" borderId="0" xfId="1322" applyNumberFormat="1" applyFont="1" applyFill="1" applyBorder="1" applyAlignment="1">
      <alignment horizontal="right" vertical="center"/>
    </xf>
    <xf numFmtId="174" fontId="178" fillId="0" borderId="0" xfId="1322" applyNumberFormat="1" applyFont="1" applyFill="1" applyBorder="1" applyAlignment="1">
      <alignment horizontal="left" vertical="center"/>
    </xf>
    <xf numFmtId="4" fontId="179" fillId="0" borderId="0" xfId="930" applyNumberFormat="1" applyFont="1" applyFill="1" applyBorder="1" applyAlignment="1">
      <alignment horizontal="left" vertical="center"/>
    </xf>
    <xf numFmtId="2" fontId="178" fillId="0" borderId="0" xfId="1322" applyNumberFormat="1" applyFont="1" applyFill="1" applyBorder="1" applyAlignment="1">
      <alignment horizontal="center" vertical="center"/>
    </xf>
    <xf numFmtId="4" fontId="178" fillId="0" borderId="0" xfId="1322" applyNumberFormat="1" applyFont="1" applyFill="1" applyBorder="1" applyAlignment="1">
      <alignment horizontal="left" vertical="center"/>
    </xf>
    <xf numFmtId="4" fontId="169" fillId="0" borderId="0" xfId="0" applyNumberFormat="1" applyFont="1" applyFill="1" applyBorder="1" applyAlignment="1">
      <alignment horizontal="left" vertical="center" wrapText="1"/>
    </xf>
    <xf numFmtId="3" fontId="180" fillId="0" borderId="0" xfId="0" applyNumberFormat="1" applyFont="1" applyBorder="1" applyAlignment="1">
      <alignment vertical="center"/>
    </xf>
    <xf numFmtId="4" fontId="180" fillId="0" borderId="0" xfId="0" applyNumberFormat="1" applyFont="1" applyBorder="1" applyAlignment="1">
      <alignment vertical="center"/>
    </xf>
    <xf numFmtId="4" fontId="169" fillId="0" borderId="0" xfId="0" applyNumberFormat="1" applyFont="1" applyBorder="1" applyAlignment="1">
      <alignment horizontal="left" vertical="center"/>
    </xf>
    <xf numFmtId="3" fontId="178" fillId="0" borderId="0" xfId="1322" applyNumberFormat="1" applyFont="1" applyFill="1" applyBorder="1" applyAlignment="1">
      <alignment vertical="center"/>
    </xf>
    <xf numFmtId="4" fontId="178" fillId="0" borderId="0" xfId="1322" applyNumberFormat="1" applyFont="1" applyFill="1" applyBorder="1" applyAlignment="1">
      <alignment vertical="center"/>
    </xf>
    <xf numFmtId="4" fontId="177" fillId="0" borderId="0" xfId="0" applyNumberFormat="1" applyFont="1" applyBorder="1" applyAlignment="1">
      <alignment horizontal="center" vertical="center"/>
    </xf>
    <xf numFmtId="0" fontId="169" fillId="0" borderId="75" xfId="0" applyFont="1" applyBorder="1" applyAlignment="1">
      <alignment horizontal="center" vertical="center"/>
    </xf>
    <xf numFmtId="3" fontId="179" fillId="0" borderId="75" xfId="1369" applyNumberFormat="1" applyFont="1" applyFill="1" applyBorder="1" applyAlignment="1">
      <alignment vertical="center" wrapText="1"/>
    </xf>
    <xf numFmtId="4" fontId="179" fillId="0" borderId="75" xfId="1369" applyNumberFormat="1" applyFont="1" applyFill="1" applyBorder="1" applyAlignment="1">
      <alignment horizontal="center" vertical="center" wrapText="1"/>
    </xf>
    <xf numFmtId="4" fontId="179" fillId="0" borderId="75" xfId="1369" applyNumberFormat="1" applyFont="1" applyBorder="1" applyAlignment="1">
      <alignment horizontal="center" vertical="center" wrapText="1"/>
    </xf>
    <xf numFmtId="0" fontId="169" fillId="0" borderId="0" xfId="0" applyFont="1" applyBorder="1" applyAlignment="1">
      <alignment horizontal="center" vertical="center"/>
    </xf>
    <xf numFmtId="4" fontId="178" fillId="0" borderId="75" xfId="1369" applyNumberFormat="1" applyFont="1" applyBorder="1" applyAlignment="1">
      <alignment horizontal="center" vertical="center" wrapText="1"/>
    </xf>
    <xf numFmtId="2" fontId="169" fillId="0" borderId="0" xfId="0" applyNumberFormat="1" applyFont="1" applyBorder="1" applyAlignment="1">
      <alignment horizontal="center" vertical="center"/>
    </xf>
    <xf numFmtId="4" fontId="178" fillId="0" borderId="75" xfId="1369" applyNumberFormat="1" applyFont="1" applyFill="1" applyBorder="1" applyAlignment="1">
      <alignment horizontal="center" vertical="center" wrapText="1"/>
    </xf>
    <xf numFmtId="4" fontId="180" fillId="0" borderId="0" xfId="0" applyNumberFormat="1" applyFont="1" applyFill="1" applyBorder="1" applyAlignment="1">
      <alignment vertical="center"/>
    </xf>
    <xf numFmtId="0" fontId="169" fillId="0" borderId="0" xfId="0" applyFont="1" applyFill="1" applyBorder="1" applyAlignment="1">
      <alignment vertical="center"/>
    </xf>
    <xf numFmtId="3" fontId="178" fillId="0" borderId="75" xfId="1369" applyNumberFormat="1" applyFont="1" applyFill="1" applyBorder="1" applyAlignment="1">
      <alignment horizontal="center" vertical="center" wrapText="1"/>
    </xf>
    <xf numFmtId="4" fontId="179" fillId="0" borderId="0" xfId="1369" applyNumberFormat="1" applyFont="1" applyFill="1" applyBorder="1" applyAlignment="1">
      <alignment horizontal="center" vertical="center" wrapText="1"/>
    </xf>
    <xf numFmtId="4" fontId="169" fillId="0" borderId="0" xfId="0" applyNumberFormat="1" applyFont="1" applyBorder="1" applyAlignment="1">
      <alignment horizontal="center" vertical="center"/>
    </xf>
    <xf numFmtId="0" fontId="169" fillId="0" borderId="75" xfId="0" applyFont="1" applyBorder="1" applyAlignment="1">
      <alignment vertical="center"/>
    </xf>
    <xf numFmtId="3" fontId="178" fillId="0" borderId="75" xfId="1369" applyNumberFormat="1" applyFont="1" applyFill="1" applyBorder="1" applyAlignment="1">
      <alignment vertical="center" wrapText="1"/>
    </xf>
    <xf numFmtId="3" fontId="179" fillId="0" borderId="75" xfId="1369" applyNumberFormat="1" applyFont="1" applyFill="1" applyBorder="1" applyAlignment="1">
      <alignment horizontal="left" vertical="center" wrapText="1"/>
    </xf>
    <xf numFmtId="3" fontId="148" fillId="0" borderId="75" xfId="1369" applyNumberFormat="1" applyFont="1" applyFill="1" applyBorder="1" applyAlignment="1">
      <alignment horizontal="center" vertical="center" wrapText="1"/>
    </xf>
    <xf numFmtId="0" fontId="42" fillId="0" borderId="75" xfId="0" applyFont="1" applyBorder="1" applyAlignment="1">
      <alignment horizontal="center" vertical="center"/>
    </xf>
    <xf numFmtId="3" fontId="147" fillId="0" borderId="75" xfId="1369" applyNumberFormat="1" applyFont="1" applyFill="1" applyBorder="1" applyAlignment="1">
      <alignment vertical="center" wrapText="1"/>
    </xf>
    <xf numFmtId="0" fontId="55" fillId="0" borderId="0" xfId="0" applyFont="1" applyBorder="1" applyAlignment="1">
      <alignment vertical="center"/>
    </xf>
    <xf numFmtId="0" fontId="42" fillId="0" borderId="0" xfId="0" applyFont="1" applyBorder="1" applyAlignment="1">
      <alignment horizontal="center" vertical="center"/>
    </xf>
    <xf numFmtId="3" fontId="147" fillId="0" borderId="75" xfId="1369" applyNumberFormat="1" applyFont="1" applyFill="1" applyBorder="1" applyAlignment="1">
      <alignment horizontal="left" vertical="center" wrapText="1"/>
    </xf>
    <xf numFmtId="0" fontId="55" fillId="0" borderId="75" xfId="0" applyFont="1" applyBorder="1" applyAlignment="1">
      <alignment vertical="center"/>
    </xf>
    <xf numFmtId="4" fontId="174" fillId="0" borderId="0" xfId="0" applyNumberFormat="1" applyFont="1" applyAlignment="1">
      <alignment horizontal="center" vertical="center"/>
    </xf>
    <xf numFmtId="4" fontId="148" fillId="0" borderId="0" xfId="1322" applyNumberFormat="1" applyFont="1" applyFill="1" applyBorder="1" applyAlignment="1">
      <alignment horizontal="left" vertical="center"/>
    </xf>
    <xf numFmtId="4" fontId="55" fillId="0" borderId="0" xfId="0" applyNumberFormat="1" applyFont="1" applyBorder="1" applyAlignment="1">
      <alignment vertical="center"/>
    </xf>
    <xf numFmtId="4" fontId="181" fillId="0" borderId="75" xfId="1369" applyNumberFormat="1" applyFont="1" applyBorder="1" applyAlignment="1">
      <alignment horizontal="center" vertical="center" wrapText="1"/>
    </xf>
    <xf numFmtId="4" fontId="179" fillId="0" borderId="75" xfId="1369" applyNumberFormat="1" applyFont="1" applyBorder="1" applyAlignment="1">
      <alignment horizontal="left" vertical="center" wrapText="1"/>
    </xf>
    <xf numFmtId="4" fontId="179" fillId="0" borderId="72" xfId="1369" applyNumberFormat="1" applyFont="1" applyFill="1" applyBorder="1" applyAlignment="1">
      <alignment horizontal="center" vertical="center" wrapText="1"/>
    </xf>
    <xf numFmtId="3" fontId="179" fillId="0" borderId="72" xfId="1369" applyNumberFormat="1" applyFont="1" applyFill="1" applyBorder="1" applyAlignment="1">
      <alignment vertical="center" wrapText="1"/>
    </xf>
    <xf numFmtId="4" fontId="179" fillId="0" borderId="10" xfId="1369" applyNumberFormat="1" applyFont="1" applyFill="1" applyBorder="1" applyAlignment="1">
      <alignment horizontal="center" vertical="center" wrapText="1"/>
    </xf>
    <xf numFmtId="3" fontId="166" fillId="28" borderId="44" xfId="0" applyNumberFormat="1" applyFont="1" applyFill="1" applyBorder="1" applyAlignment="1">
      <alignment horizontal="center" vertical="center"/>
    </xf>
    <xf numFmtId="0" fontId="166" fillId="28" borderId="44" xfId="0" applyFont="1" applyFill="1" applyBorder="1" applyAlignment="1">
      <alignment horizontal="center" vertical="center"/>
    </xf>
    <xf numFmtId="4" fontId="166" fillId="28" borderId="44" xfId="0" applyNumberFormat="1" applyFont="1" applyFill="1" applyBorder="1" applyAlignment="1">
      <alignment horizontal="center" vertical="center"/>
    </xf>
    <xf numFmtId="2" fontId="166" fillId="28" borderId="44" xfId="0" applyNumberFormat="1" applyFont="1" applyFill="1" applyBorder="1" applyAlignment="1">
      <alignment horizontal="center" vertical="center"/>
    </xf>
    <xf numFmtId="4" fontId="178" fillId="0" borderId="72" xfId="1369" applyNumberFormat="1" applyFont="1" applyFill="1" applyBorder="1" applyAlignment="1">
      <alignment horizontal="center" vertical="center" wrapText="1"/>
    </xf>
    <xf numFmtId="4" fontId="179" fillId="0" borderId="72" xfId="1369" applyNumberFormat="1" applyFont="1" applyBorder="1" applyAlignment="1">
      <alignment horizontal="center" vertical="center" wrapText="1"/>
    </xf>
    <xf numFmtId="4" fontId="179" fillId="0" borderId="72" xfId="1369" applyNumberFormat="1" applyFont="1" applyBorder="1" applyAlignment="1">
      <alignment horizontal="left" vertical="center" wrapText="1"/>
    </xf>
    <xf numFmtId="2" fontId="169" fillId="0" borderId="75" xfId="0" applyNumberFormat="1" applyFont="1" applyBorder="1" applyAlignment="1">
      <alignment horizontal="center" vertical="center"/>
    </xf>
    <xf numFmtId="0" fontId="55" fillId="0" borderId="75" xfId="0" applyFont="1" applyBorder="1" applyAlignment="1">
      <alignment horizontal="center" vertical="center"/>
    </xf>
    <xf numFmtId="2" fontId="55" fillId="0" borderId="75" xfId="0" applyNumberFormat="1" applyFont="1" applyBorder="1" applyAlignment="1">
      <alignment horizontal="center" vertical="center"/>
    </xf>
    <xf numFmtId="3" fontId="148" fillId="0" borderId="0" xfId="1369" applyNumberFormat="1" applyFont="1" applyFill="1" applyBorder="1" applyAlignment="1">
      <alignment horizontal="center" vertical="center" wrapText="1"/>
    </xf>
    <xf numFmtId="3" fontId="148" fillId="33" borderId="75" xfId="1369" applyNumberFormat="1" applyFont="1" applyFill="1" applyBorder="1" applyAlignment="1">
      <alignment vertical="center" wrapText="1"/>
    </xf>
    <xf numFmtId="4" fontId="148" fillId="33" borderId="75" xfId="1369" applyNumberFormat="1" applyFont="1" applyFill="1" applyBorder="1" applyAlignment="1">
      <alignment horizontal="center" vertical="center" wrapText="1"/>
    </xf>
    <xf numFmtId="0" fontId="42" fillId="0" borderId="75" xfId="0" applyFont="1" applyBorder="1" applyAlignment="1">
      <alignment vertical="center"/>
    </xf>
    <xf numFmtId="0" fontId="169" fillId="0" borderId="75" xfId="0" applyFont="1" applyFill="1" applyBorder="1" applyAlignment="1">
      <alignment vertical="center"/>
    </xf>
    <xf numFmtId="0" fontId="169" fillId="0" borderId="72" xfId="0" applyFont="1" applyBorder="1" applyAlignment="1">
      <alignment vertical="center"/>
    </xf>
    <xf numFmtId="0" fontId="169" fillId="0" borderId="72" xfId="0" applyFont="1" applyBorder="1" applyAlignment="1">
      <alignment horizontal="center" vertical="center"/>
    </xf>
    <xf numFmtId="0" fontId="169" fillId="0" borderId="68" xfId="0" applyFont="1" applyBorder="1" applyAlignment="1">
      <alignment vertical="center"/>
    </xf>
    <xf numFmtId="2" fontId="42" fillId="0" borderId="75" xfId="0" applyNumberFormat="1" applyFont="1" applyBorder="1" applyAlignment="1">
      <alignment horizontal="center" vertical="center"/>
    </xf>
    <xf numFmtId="4" fontId="42" fillId="0" borderId="75" xfId="0" applyNumberFormat="1" applyFont="1" applyBorder="1" applyAlignment="1">
      <alignment horizontal="center" vertical="center"/>
    </xf>
    <xf numFmtId="2" fontId="169" fillId="0" borderId="72" xfId="0" applyNumberFormat="1" applyFont="1" applyBorder="1" applyAlignment="1">
      <alignment horizontal="center" vertical="center"/>
    </xf>
    <xf numFmtId="4" fontId="169" fillId="0" borderId="75" xfId="0" applyNumberFormat="1" applyFont="1" applyBorder="1" applyAlignment="1">
      <alignment horizontal="center" vertical="center"/>
    </xf>
    <xf numFmtId="0" fontId="169" fillId="0" borderId="75" xfId="0" applyFont="1" applyBorder="1" applyAlignment="1">
      <alignment horizontal="left" vertical="center"/>
    </xf>
    <xf numFmtId="165" fontId="54" fillId="0" borderId="74" xfId="919" applyFont="1" applyFill="1" applyBorder="1" applyAlignment="1">
      <alignment horizontal="center" vertical="center"/>
    </xf>
    <xf numFmtId="165" fontId="54" fillId="0" borderId="74" xfId="919" applyFont="1" applyFill="1" applyBorder="1" applyAlignment="1">
      <alignment vertical="center"/>
    </xf>
    <xf numFmtId="165" fontId="54" fillId="0" borderId="74" xfId="919" applyFont="1" applyFill="1" applyBorder="1" applyAlignment="1">
      <alignment vertical="center" wrapText="1"/>
    </xf>
    <xf numFmtId="165" fontId="58" fillId="0" borderId="74" xfId="919" applyFont="1" applyFill="1" applyBorder="1" applyAlignment="1">
      <alignment vertical="center"/>
    </xf>
    <xf numFmtId="165" fontId="54" fillId="0" borderId="115" xfId="919" applyFont="1" applyFill="1" applyBorder="1" applyAlignment="1">
      <alignment horizontal="center" vertical="center"/>
    </xf>
    <xf numFmtId="165" fontId="54" fillId="0" borderId="116" xfId="919" applyFont="1" applyFill="1" applyBorder="1" applyAlignment="1">
      <alignment horizontal="center" vertical="center"/>
    </xf>
    <xf numFmtId="165" fontId="54" fillId="0" borderId="115" xfId="919" applyFont="1" applyFill="1" applyBorder="1" applyAlignment="1">
      <alignment vertical="center"/>
    </xf>
    <xf numFmtId="165" fontId="58" fillId="28" borderId="117" xfId="919" applyFont="1" applyFill="1" applyBorder="1" applyAlignment="1">
      <alignment vertical="center"/>
    </xf>
    <xf numFmtId="165" fontId="54" fillId="0" borderId="119" xfId="919" applyFont="1" applyFill="1" applyBorder="1" applyAlignment="1">
      <alignment horizontal="center" vertical="center"/>
    </xf>
    <xf numFmtId="165" fontId="54" fillId="0" borderId="120" xfId="919" applyFont="1" applyFill="1" applyBorder="1" applyAlignment="1">
      <alignment horizontal="center" vertical="center"/>
    </xf>
    <xf numFmtId="165" fontId="54" fillId="0" borderId="120" xfId="919" applyFont="1" applyFill="1" applyBorder="1" applyAlignment="1">
      <alignment vertical="center"/>
    </xf>
    <xf numFmtId="165" fontId="54" fillId="0" borderId="121" xfId="919" applyFont="1" applyFill="1" applyBorder="1" applyAlignment="1">
      <alignment horizontal="center" vertical="center"/>
    </xf>
    <xf numFmtId="165" fontId="58" fillId="28" borderId="118" xfId="919" applyFont="1" applyFill="1" applyBorder="1" applyAlignment="1">
      <alignment horizontal="center" vertical="center" wrapText="1"/>
    </xf>
    <xf numFmtId="165" fontId="54" fillId="0" borderId="122" xfId="919" applyFont="1" applyFill="1" applyBorder="1" applyAlignment="1">
      <alignment horizontal="center" vertical="center"/>
    </xf>
    <xf numFmtId="165" fontId="54" fillId="0" borderId="123" xfId="919" applyFont="1" applyFill="1" applyBorder="1" applyAlignment="1">
      <alignment vertical="center" wrapText="1"/>
    </xf>
    <xf numFmtId="165" fontId="54" fillId="0" borderId="123" xfId="919" applyFont="1" applyFill="1" applyBorder="1" applyAlignment="1">
      <alignment horizontal="center" vertical="center"/>
    </xf>
    <xf numFmtId="165" fontId="54" fillId="0" borderId="123" xfId="919" applyFont="1" applyFill="1" applyBorder="1" applyAlignment="1">
      <alignment vertical="center"/>
    </xf>
    <xf numFmtId="165" fontId="54" fillId="0" borderId="124" xfId="919" applyFont="1" applyFill="1" applyBorder="1" applyAlignment="1">
      <alignment horizontal="center" vertical="center"/>
    </xf>
    <xf numFmtId="165" fontId="58" fillId="0" borderId="120" xfId="919" applyFont="1" applyFill="1" applyBorder="1" applyAlignment="1">
      <alignment vertical="center"/>
    </xf>
    <xf numFmtId="165" fontId="58" fillId="28" borderId="125" xfId="919" applyFont="1" applyFill="1" applyBorder="1" applyAlignment="1">
      <alignment vertical="center"/>
    </xf>
    <xf numFmtId="165" fontId="58" fillId="28" borderId="127" xfId="919" applyFont="1" applyFill="1" applyBorder="1" applyAlignment="1">
      <alignment vertical="center"/>
    </xf>
    <xf numFmtId="4" fontId="166" fillId="28" borderId="128" xfId="0" applyNumberFormat="1" applyFont="1" applyFill="1" applyBorder="1" applyAlignment="1">
      <alignment horizontal="center" vertical="center"/>
    </xf>
    <xf numFmtId="0" fontId="166" fillId="28" borderId="128" xfId="0" applyFont="1" applyFill="1" applyBorder="1" applyAlignment="1">
      <alignment horizontal="center" vertical="center"/>
    </xf>
    <xf numFmtId="4" fontId="178" fillId="0" borderId="75" xfId="1369" applyNumberFormat="1" applyFont="1" applyBorder="1" applyAlignment="1">
      <alignment horizontal="left" vertical="center" wrapText="1"/>
    </xf>
    <xf numFmtId="3" fontId="178" fillId="0" borderId="0" xfId="1369" applyNumberFormat="1" applyFont="1" applyFill="1" applyBorder="1" applyAlignment="1">
      <alignment horizontal="left" vertical="center" wrapText="1"/>
    </xf>
    <xf numFmtId="4" fontId="169" fillId="0" borderId="72" xfId="0" applyNumberFormat="1" applyFont="1" applyBorder="1" applyAlignment="1">
      <alignment horizontal="center" vertical="center"/>
    </xf>
    <xf numFmtId="3" fontId="178" fillId="0" borderId="68" xfId="1369" applyNumberFormat="1" applyFont="1" applyFill="1" applyBorder="1" applyAlignment="1">
      <alignment horizontal="center" vertical="center" wrapText="1"/>
    </xf>
    <xf numFmtId="2" fontId="169" fillId="0" borderId="10" xfId="0" applyNumberFormat="1" applyFont="1" applyBorder="1" applyAlignment="1">
      <alignment horizontal="center" vertical="center"/>
    </xf>
    <xf numFmtId="3" fontId="178" fillId="0" borderId="10" xfId="1369" applyNumberFormat="1" applyFont="1" applyFill="1" applyBorder="1" applyAlignment="1">
      <alignment horizontal="left" vertical="center" wrapText="1"/>
    </xf>
    <xf numFmtId="3" fontId="179" fillId="0" borderId="72" xfId="1369" applyNumberFormat="1" applyFont="1" applyFill="1" applyBorder="1" applyAlignment="1">
      <alignment horizontal="left" vertical="center" wrapText="1"/>
    </xf>
    <xf numFmtId="165" fontId="67" fillId="0" borderId="0" xfId="919" applyFont="1" applyFill="1" applyAlignment="1">
      <alignment horizontal="left" vertical="center"/>
    </xf>
    <xf numFmtId="165" fontId="58" fillId="28" borderId="44" xfId="919" applyFont="1" applyFill="1" applyBorder="1" applyAlignment="1">
      <alignment vertical="center"/>
    </xf>
    <xf numFmtId="3" fontId="148" fillId="0" borderId="72" xfId="1369" applyNumberFormat="1" applyFont="1" applyFill="1" applyBorder="1" applyAlignment="1">
      <alignment horizontal="center" vertical="center" wrapText="1"/>
    </xf>
    <xf numFmtId="165" fontId="54" fillId="0" borderId="43" xfId="919" applyFont="1" applyFill="1" applyBorder="1" applyAlignment="1">
      <alignment vertical="center"/>
    </xf>
    <xf numFmtId="14" fontId="59" fillId="0" borderId="0" xfId="919" applyNumberFormat="1" applyFont="1" applyFill="1" applyAlignment="1">
      <alignment horizontal="left" vertical="center"/>
    </xf>
    <xf numFmtId="165" fontId="67" fillId="0" borderId="0" xfId="919" applyFont="1" applyAlignment="1">
      <alignment vertical="center"/>
    </xf>
    <xf numFmtId="165" fontId="67" fillId="0" borderId="0" xfId="919" applyFont="1" applyFill="1" applyAlignment="1">
      <alignment vertical="center"/>
    </xf>
    <xf numFmtId="14" fontId="67" fillId="0" borderId="0" xfId="919" applyNumberFormat="1" applyFont="1" applyFill="1" applyAlignment="1">
      <alignment horizontal="left" vertical="center"/>
    </xf>
    <xf numFmtId="165" fontId="67" fillId="0" borderId="0" xfId="919" applyFont="1" applyBorder="1" applyAlignment="1">
      <alignment horizontal="center" vertical="center"/>
    </xf>
    <xf numFmtId="165" fontId="67" fillId="0" borderId="0" xfId="919" applyFont="1" applyBorder="1" applyAlignment="1">
      <alignment vertical="center"/>
    </xf>
    <xf numFmtId="165" fontId="70" fillId="35" borderId="44" xfId="919" applyFont="1" applyFill="1" applyBorder="1" applyAlignment="1">
      <alignment vertical="center"/>
    </xf>
    <xf numFmtId="171" fontId="45" fillId="0" borderId="119" xfId="919" applyNumberFormat="1" applyFont="1" applyBorder="1" applyAlignment="1">
      <alignment horizontal="center" vertical="center"/>
    </xf>
    <xf numFmtId="165" fontId="45" fillId="0" borderId="115" xfId="919" applyFont="1" applyBorder="1" applyAlignment="1">
      <alignment vertical="center"/>
    </xf>
    <xf numFmtId="165" fontId="45" fillId="0" borderId="74" xfId="919" applyFont="1" applyBorder="1" applyAlignment="1">
      <alignment horizontal="center" vertical="center"/>
    </xf>
    <xf numFmtId="165" fontId="45" fillId="0" borderId="74" xfId="919" applyFont="1" applyBorder="1" applyAlignment="1">
      <alignment vertical="center"/>
    </xf>
    <xf numFmtId="165" fontId="45" fillId="0" borderId="116" xfId="919" applyFont="1" applyBorder="1" applyAlignment="1">
      <alignment vertical="center"/>
    </xf>
    <xf numFmtId="171" fontId="45" fillId="0" borderId="115" xfId="919" applyNumberFormat="1" applyFont="1" applyBorder="1" applyAlignment="1">
      <alignment horizontal="center" vertical="center"/>
    </xf>
    <xf numFmtId="171" fontId="45" fillId="0" borderId="122" xfId="919" applyNumberFormat="1" applyFont="1" applyBorder="1" applyAlignment="1">
      <alignment horizontal="center" vertical="center"/>
    </xf>
    <xf numFmtId="165" fontId="45" fillId="0" borderId="123" xfId="919" applyFont="1" applyBorder="1" applyAlignment="1">
      <alignment vertical="center"/>
    </xf>
    <xf numFmtId="165" fontId="45" fillId="0" borderId="124" xfId="919" applyFont="1" applyBorder="1" applyAlignment="1">
      <alignment vertical="center"/>
    </xf>
    <xf numFmtId="165" fontId="45" fillId="0" borderId="0" xfId="919" applyFont="1" applyBorder="1" applyAlignment="1">
      <alignment vertical="center"/>
    </xf>
    <xf numFmtId="165" fontId="67" fillId="0" borderId="0" xfId="919" applyFont="1" applyAlignment="1">
      <alignment horizontal="center" vertical="center"/>
    </xf>
    <xf numFmtId="165" fontId="70" fillId="35" borderId="44" xfId="919" applyFont="1" applyFill="1" applyBorder="1" applyAlignment="1">
      <alignment horizontal="center" vertical="center"/>
    </xf>
    <xf numFmtId="165" fontId="70" fillId="35" borderId="44" xfId="919" applyFont="1" applyFill="1" applyBorder="1" applyAlignment="1">
      <alignment horizontal="center" vertical="center" wrapText="1"/>
    </xf>
    <xf numFmtId="165" fontId="70" fillId="35" borderId="68" xfId="919" applyFont="1" applyFill="1" applyBorder="1" applyAlignment="1">
      <alignment horizontal="center" vertical="center"/>
    </xf>
    <xf numFmtId="165" fontId="70" fillId="35" borderId="68" xfId="919" applyFont="1" applyFill="1" applyBorder="1" applyAlignment="1">
      <alignment horizontal="center" vertical="center" wrapText="1"/>
    </xf>
    <xf numFmtId="165" fontId="45" fillId="0" borderId="119" xfId="919" applyFont="1" applyBorder="1" applyAlignment="1">
      <alignment vertical="center"/>
    </xf>
    <xf numFmtId="165" fontId="45" fillId="0" borderId="120" xfId="919" applyFont="1" applyBorder="1" applyAlignment="1">
      <alignment horizontal="center" vertical="center"/>
    </xf>
    <xf numFmtId="165" fontId="67" fillId="0" borderId="0" xfId="919" applyFont="1" applyAlignment="1">
      <alignment horizontal="left" vertical="center"/>
    </xf>
    <xf numFmtId="165" fontId="70" fillId="0" borderId="120" xfId="919" applyFont="1" applyBorder="1" applyAlignment="1">
      <alignment vertical="center"/>
    </xf>
    <xf numFmtId="165" fontId="70" fillId="0" borderId="121" xfId="919" applyFont="1" applyBorder="1" applyAlignment="1">
      <alignment vertical="center"/>
    </xf>
    <xf numFmtId="165" fontId="70" fillId="0" borderId="0" xfId="919" applyFont="1" applyBorder="1" applyAlignment="1">
      <alignment horizontal="center" vertical="center"/>
    </xf>
    <xf numFmtId="165" fontId="70" fillId="0" borderId="0" xfId="919" applyFont="1" applyBorder="1" applyAlignment="1">
      <alignment vertical="center"/>
    </xf>
    <xf numFmtId="165" fontId="70" fillId="0" borderId="0" xfId="919" applyFont="1" applyBorder="1" applyAlignment="1">
      <alignment horizontal="left" vertical="center"/>
    </xf>
    <xf numFmtId="4" fontId="54" fillId="0" borderId="74" xfId="0" applyNumberFormat="1" applyFont="1" applyFill="1" applyBorder="1" applyAlignment="1">
      <alignment vertical="center"/>
    </xf>
    <xf numFmtId="4" fontId="54" fillId="0" borderId="120" xfId="0" applyNumberFormat="1" applyFont="1" applyFill="1" applyBorder="1" applyAlignment="1">
      <alignment vertical="center"/>
    </xf>
    <xf numFmtId="165" fontId="54" fillId="0" borderId="121" xfId="919" applyFont="1" applyFill="1" applyBorder="1" applyAlignment="1">
      <alignment vertical="center"/>
    </xf>
    <xf numFmtId="165" fontId="54" fillId="0" borderId="116" xfId="919" applyFont="1" applyFill="1" applyBorder="1" applyAlignment="1">
      <alignment vertical="center"/>
    </xf>
    <xf numFmtId="165" fontId="54" fillId="0" borderId="124" xfId="919" applyFont="1" applyFill="1" applyBorder="1" applyAlignment="1">
      <alignment vertical="center"/>
    </xf>
    <xf numFmtId="171" fontId="45" fillId="0" borderId="97" xfId="919" applyNumberFormat="1" applyFont="1" applyBorder="1" applyAlignment="1">
      <alignment horizontal="center" vertical="center"/>
    </xf>
    <xf numFmtId="165" fontId="45" fillId="0" borderId="96" xfId="919" applyFont="1" applyBorder="1" applyAlignment="1">
      <alignment vertical="center"/>
    </xf>
    <xf numFmtId="0" fontId="67" fillId="0" borderId="0" xfId="0" applyFont="1" applyAlignment="1">
      <alignment vertical="center"/>
    </xf>
    <xf numFmtId="165" fontId="70" fillId="0" borderId="74" xfId="919" applyFont="1" applyBorder="1" applyAlignment="1">
      <alignment vertical="center"/>
    </xf>
    <xf numFmtId="165" fontId="70" fillId="0" borderId="116" xfId="919" applyFont="1" applyBorder="1" applyAlignment="1">
      <alignment vertical="center"/>
    </xf>
    <xf numFmtId="0" fontId="70" fillId="0" borderId="0" xfId="0" applyFont="1" applyBorder="1" applyAlignment="1">
      <alignment horizontal="center" vertical="center"/>
    </xf>
    <xf numFmtId="0" fontId="70" fillId="0" borderId="0" xfId="0" applyFont="1" applyBorder="1" applyAlignment="1">
      <alignment vertical="center"/>
    </xf>
    <xf numFmtId="165" fontId="45" fillId="0" borderId="120" xfId="919" applyFont="1" applyBorder="1" applyAlignment="1">
      <alignment vertical="center"/>
    </xf>
    <xf numFmtId="165" fontId="45" fillId="0" borderId="121" xfId="919" applyFont="1" applyBorder="1" applyAlignment="1">
      <alignment vertical="center"/>
    </xf>
    <xf numFmtId="165" fontId="54" fillId="0" borderId="74" xfId="919" applyFont="1" applyFill="1" applyBorder="1" applyAlignment="1">
      <alignment horizontal="left" vertical="center"/>
    </xf>
    <xf numFmtId="165" fontId="54" fillId="0" borderId="120" xfId="919" applyFont="1" applyFill="1" applyBorder="1" applyAlignment="1">
      <alignment horizontal="left" vertical="center"/>
    </xf>
    <xf numFmtId="165" fontId="1" fillId="0" borderId="0" xfId="919" applyFont="1" applyAlignment="1">
      <alignment vertical="center"/>
    </xf>
    <xf numFmtId="165" fontId="70" fillId="35" borderId="44" xfId="919" applyFont="1" applyFill="1" applyBorder="1" applyAlignment="1">
      <alignment horizontal="center" vertical="center"/>
    </xf>
    <xf numFmtId="165" fontId="70" fillId="35" borderId="44" xfId="919" applyFont="1" applyFill="1" applyBorder="1" applyAlignment="1">
      <alignment horizontal="center" vertical="center" wrapText="1"/>
    </xf>
    <xf numFmtId="165" fontId="58" fillId="0" borderId="74" xfId="919" applyFont="1" applyFill="1" applyBorder="1" applyAlignment="1">
      <alignment horizontal="center" vertical="center"/>
    </xf>
    <xf numFmtId="165" fontId="58" fillId="0" borderId="119" xfId="919" applyFont="1" applyFill="1" applyBorder="1" applyAlignment="1">
      <alignment horizontal="center" vertical="center"/>
    </xf>
    <xf numFmtId="165" fontId="58" fillId="0" borderId="120" xfId="919" applyFont="1" applyFill="1" applyBorder="1" applyAlignment="1">
      <alignment horizontal="center" vertical="center"/>
    </xf>
    <xf numFmtId="3" fontId="178" fillId="0" borderId="75" xfId="1369" applyNumberFormat="1" applyFont="1" applyFill="1" applyBorder="1" applyAlignment="1">
      <alignment horizontal="left" vertical="center" wrapText="1"/>
    </xf>
    <xf numFmtId="165" fontId="54" fillId="0" borderId="18" xfId="919" applyFont="1" applyBorder="1" applyAlignment="1">
      <alignment vertical="center"/>
    </xf>
    <xf numFmtId="4" fontId="175" fillId="0" borderId="74" xfId="0" applyNumberFormat="1" applyFont="1" applyFill="1" applyBorder="1" applyAlignment="1">
      <alignment horizontal="center" vertical="center"/>
    </xf>
    <xf numFmtId="4" fontId="175" fillId="0" borderId="74" xfId="930" applyNumberFormat="1" applyFont="1" applyBorder="1" applyAlignment="1">
      <alignment horizontal="center" vertical="center"/>
    </xf>
    <xf numFmtId="4" fontId="175" fillId="0" borderId="120" xfId="0" applyNumberFormat="1" applyFont="1" applyFill="1" applyBorder="1" applyAlignment="1">
      <alignment horizontal="center" vertical="center"/>
    </xf>
    <xf numFmtId="4" fontId="175" fillId="0" borderId="120" xfId="930" applyNumberFormat="1" applyFont="1" applyBorder="1" applyAlignment="1">
      <alignment horizontal="center" vertical="center"/>
    </xf>
    <xf numFmtId="165" fontId="70" fillId="0" borderId="115" xfId="919" applyFont="1" applyBorder="1" applyAlignment="1">
      <alignment vertical="center"/>
    </xf>
    <xf numFmtId="165" fontId="70" fillId="0" borderId="74" xfId="919" applyFont="1" applyBorder="1" applyAlignment="1">
      <alignment horizontal="center" vertical="center"/>
    </xf>
    <xf numFmtId="171" fontId="70" fillId="0" borderId="115" xfId="919" applyNumberFormat="1" applyFont="1" applyBorder="1" applyAlignment="1">
      <alignment horizontal="center" vertical="center"/>
    </xf>
    <xf numFmtId="171" fontId="70" fillId="0" borderId="119" xfId="919" applyNumberFormat="1" applyFont="1" applyBorder="1" applyAlignment="1">
      <alignment horizontal="center" vertical="center"/>
    </xf>
    <xf numFmtId="165" fontId="70" fillId="0" borderId="123" xfId="919" applyFont="1" applyBorder="1" applyAlignment="1">
      <alignment vertical="center"/>
    </xf>
    <xf numFmtId="165" fontId="70" fillId="0" borderId="124" xfId="919" applyFont="1" applyBorder="1" applyAlignment="1">
      <alignment vertical="center"/>
    </xf>
    <xf numFmtId="165" fontId="128" fillId="0" borderId="0" xfId="919" applyFont="1" applyAlignment="1">
      <alignment vertical="center"/>
    </xf>
    <xf numFmtId="165" fontId="128" fillId="0" borderId="74" xfId="919" applyFont="1" applyBorder="1" applyAlignment="1">
      <alignment vertical="center"/>
    </xf>
    <xf numFmtId="165" fontId="54" fillId="0" borderId="74" xfId="919" applyFont="1" applyBorder="1" applyAlignment="1">
      <alignment horizontal="center" vertical="center"/>
    </xf>
    <xf numFmtId="165" fontId="128" fillId="0" borderId="116" xfId="919" applyFont="1" applyBorder="1" applyAlignment="1">
      <alignment vertical="center"/>
    </xf>
    <xf numFmtId="165" fontId="128" fillId="0" borderId="120" xfId="919" applyFont="1" applyBorder="1" applyAlignment="1">
      <alignment vertical="center"/>
    </xf>
    <xf numFmtId="165" fontId="128" fillId="0" borderId="124" xfId="919" applyFont="1" applyBorder="1" applyAlignment="1">
      <alignment vertical="center"/>
    </xf>
    <xf numFmtId="165" fontId="128" fillId="0" borderId="121" xfId="919" applyFont="1" applyBorder="1" applyAlignment="1">
      <alignment vertical="center"/>
    </xf>
    <xf numFmtId="165" fontId="58" fillId="0" borderId="120" xfId="919" applyFont="1" applyBorder="1" applyAlignment="1">
      <alignment vertical="center"/>
    </xf>
    <xf numFmtId="165" fontId="54" fillId="0" borderId="120" xfId="919" applyFont="1" applyBorder="1" applyAlignment="1">
      <alignment horizontal="center" vertical="center"/>
    </xf>
    <xf numFmtId="165" fontId="128" fillId="0" borderId="123" xfId="919" applyFont="1" applyBorder="1" applyAlignment="1">
      <alignment vertical="center"/>
    </xf>
    <xf numFmtId="165" fontId="54" fillId="0" borderId="74" xfId="919" applyFont="1" applyBorder="1" applyAlignment="1">
      <alignment vertical="center"/>
    </xf>
    <xf numFmtId="165" fontId="54" fillId="0" borderId="115" xfId="919" applyFont="1" applyBorder="1" applyAlignment="1">
      <alignment vertical="center"/>
    </xf>
    <xf numFmtId="165" fontId="58" fillId="0" borderId="120" xfId="919" applyFont="1" applyFill="1" applyBorder="1" applyAlignment="1">
      <alignment horizontal="center" vertical="center" wrapText="1"/>
    </xf>
    <xf numFmtId="165" fontId="58" fillId="0" borderId="121" xfId="919" applyFont="1" applyFill="1" applyBorder="1" applyAlignment="1">
      <alignment horizontal="center" vertical="center" wrapText="1"/>
    </xf>
    <xf numFmtId="165" fontId="58" fillId="0" borderId="120" xfId="919" applyFont="1" applyBorder="1" applyAlignment="1">
      <alignment horizontal="center" vertical="center"/>
    </xf>
    <xf numFmtId="165" fontId="54" fillId="0" borderId="122" xfId="919" applyFont="1" applyBorder="1" applyAlignment="1">
      <alignment horizontal="center" vertical="center"/>
    </xf>
    <xf numFmtId="165" fontId="54" fillId="0" borderId="123" xfId="919" applyFont="1" applyBorder="1" applyAlignment="1">
      <alignment vertical="center" wrapText="1"/>
    </xf>
    <xf numFmtId="165" fontId="54" fillId="0" borderId="123" xfId="919" applyFont="1" applyBorder="1" applyAlignment="1">
      <alignment horizontal="center" vertical="center"/>
    </xf>
    <xf numFmtId="165" fontId="54" fillId="0" borderId="123" xfId="919" applyFont="1" applyBorder="1" applyAlignment="1">
      <alignment vertical="center"/>
    </xf>
    <xf numFmtId="165" fontId="54" fillId="0" borderId="119" xfId="919" applyFont="1" applyBorder="1" applyAlignment="1">
      <alignment horizontal="center" vertical="center"/>
    </xf>
    <xf numFmtId="165" fontId="58" fillId="0" borderId="123" xfId="919" applyFont="1" applyBorder="1" applyAlignment="1">
      <alignment horizontal="center" vertical="center"/>
    </xf>
    <xf numFmtId="165" fontId="54" fillId="0" borderId="115" xfId="919" applyFont="1" applyBorder="1" applyAlignment="1">
      <alignment horizontal="center" vertical="center"/>
    </xf>
    <xf numFmtId="165" fontId="58" fillId="0" borderId="120" xfId="919" applyFont="1" applyBorder="1" applyAlignment="1">
      <alignment horizontal="left" vertical="center"/>
    </xf>
    <xf numFmtId="165" fontId="54" fillId="0" borderId="74" xfId="919" applyFont="1" applyBorder="1" applyAlignment="1">
      <alignment vertical="center" wrapText="1"/>
    </xf>
    <xf numFmtId="0" fontId="55" fillId="0" borderId="75" xfId="0" applyFont="1" applyBorder="1" applyAlignment="1">
      <alignment horizontal="left" vertical="center"/>
    </xf>
    <xf numFmtId="165" fontId="58" fillId="0" borderId="43" xfId="919" applyFont="1" applyBorder="1" applyAlignment="1">
      <alignment vertical="center" wrapText="1"/>
    </xf>
    <xf numFmtId="165" fontId="54" fillId="0" borderId="18" xfId="919" applyFont="1" applyBorder="1" applyAlignment="1">
      <alignment vertical="center" wrapText="1"/>
    </xf>
    <xf numFmtId="165" fontId="54" fillId="0" borderId="18" xfId="919" applyFont="1" applyBorder="1" applyAlignment="1">
      <alignment horizontal="center" vertical="center"/>
    </xf>
    <xf numFmtId="165" fontId="54" fillId="0" borderId="43" xfId="919" applyFont="1" applyBorder="1" applyAlignment="1">
      <alignment horizontal="center" vertical="center"/>
    </xf>
    <xf numFmtId="165" fontId="54" fillId="0" borderId="43" xfId="919" applyFont="1" applyBorder="1" applyAlignment="1">
      <alignment vertical="center" wrapText="1"/>
    </xf>
    <xf numFmtId="165" fontId="54" fillId="0" borderId="75" xfId="919" applyFont="1" applyBorder="1" applyAlignment="1">
      <alignment vertical="center" wrapText="1"/>
    </xf>
    <xf numFmtId="165" fontId="54" fillId="0" borderId="43" xfId="0" applyNumberFormat="1" applyFont="1" applyFill="1" applyBorder="1" applyAlignment="1">
      <alignment vertical="center"/>
    </xf>
    <xf numFmtId="165" fontId="54" fillId="0" borderId="18" xfId="0" applyNumberFormat="1" applyFont="1" applyFill="1" applyBorder="1" applyAlignment="1">
      <alignment vertical="center"/>
    </xf>
    <xf numFmtId="165" fontId="58" fillId="28" borderId="72" xfId="919" applyFont="1" applyFill="1" applyBorder="1" applyAlignment="1">
      <alignment horizontal="center" vertical="center"/>
    </xf>
    <xf numFmtId="2" fontId="148" fillId="0" borderId="0" xfId="1322" applyNumberFormat="1" applyFont="1" applyFill="1" applyBorder="1" applyAlignment="1">
      <alignment horizontal="right" vertical="center"/>
    </xf>
    <xf numFmtId="0" fontId="44" fillId="0" borderId="0" xfId="0" applyFont="1" applyAlignment="1">
      <alignment vertical="center"/>
    </xf>
    <xf numFmtId="0" fontId="44" fillId="0" borderId="0" xfId="0" applyFont="1" applyFill="1" applyAlignment="1">
      <alignment vertical="center"/>
    </xf>
    <xf numFmtId="0" fontId="44" fillId="0" borderId="0" xfId="0" applyFont="1" applyAlignment="1">
      <alignment horizontal="right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101" fillId="0" borderId="0" xfId="0" applyFont="1" applyAlignment="1">
      <alignment vertical="center"/>
    </xf>
    <xf numFmtId="4" fontId="44" fillId="0" borderId="0" xfId="0" applyNumberFormat="1" applyFont="1" applyAlignment="1">
      <alignment vertical="center"/>
    </xf>
    <xf numFmtId="0" fontId="186" fillId="0" borderId="0" xfId="0" applyFont="1" applyAlignment="1">
      <alignment vertical="center"/>
    </xf>
    <xf numFmtId="0" fontId="44" fillId="0" borderId="0" xfId="0" applyFont="1" applyBorder="1" applyAlignment="1">
      <alignment vertical="center" wrapText="1"/>
    </xf>
    <xf numFmtId="0" fontId="100" fillId="0" borderId="0" xfId="0" applyFont="1" applyAlignment="1">
      <alignment vertical="center"/>
    </xf>
    <xf numFmtId="0" fontId="44" fillId="0" borderId="0" xfId="0" applyFont="1" applyAlignment="1">
      <alignment horizontal="right" vertical="center" wrapText="1"/>
    </xf>
    <xf numFmtId="165" fontId="58" fillId="0" borderId="43" xfId="919" applyFont="1" applyBorder="1" applyAlignment="1">
      <alignment vertical="center"/>
    </xf>
    <xf numFmtId="165" fontId="67" fillId="0" borderId="0" xfId="919" applyFont="1" applyFill="1" applyAlignment="1">
      <alignment horizontal="left" vertical="center"/>
    </xf>
    <xf numFmtId="165" fontId="70" fillId="35" borderId="44" xfId="919" applyFont="1" applyFill="1" applyBorder="1" applyAlignment="1">
      <alignment horizontal="center" vertical="center"/>
    </xf>
    <xf numFmtId="165" fontId="70" fillId="35" borderId="44" xfId="919" applyFont="1" applyFill="1" applyBorder="1" applyAlignment="1">
      <alignment horizontal="center" vertical="center" wrapText="1"/>
    </xf>
    <xf numFmtId="165" fontId="67" fillId="0" borderId="0" xfId="919" applyFont="1" applyBorder="1" applyAlignment="1">
      <alignment horizontal="center" vertical="center"/>
    </xf>
    <xf numFmtId="171" fontId="45" fillId="0" borderId="119" xfId="919" applyNumberFormat="1" applyFont="1" applyBorder="1" applyAlignment="1">
      <alignment horizontal="center" vertical="center"/>
    </xf>
    <xf numFmtId="171" fontId="45" fillId="0" borderId="115" xfId="919" applyNumberFormat="1" applyFont="1" applyBorder="1" applyAlignment="1">
      <alignment horizontal="center" vertical="center"/>
    </xf>
    <xf numFmtId="171" fontId="45" fillId="0" borderId="122" xfId="919" applyNumberFormat="1" applyFont="1" applyBorder="1" applyAlignment="1">
      <alignment horizontal="center" vertical="center"/>
    </xf>
    <xf numFmtId="165" fontId="59" fillId="0" borderId="0" xfId="919" applyFont="1" applyFill="1" applyAlignment="1">
      <alignment horizontal="left" vertical="center"/>
    </xf>
    <xf numFmtId="165" fontId="59" fillId="0" borderId="0" xfId="919" applyFont="1" applyFill="1" applyAlignment="1">
      <alignment horizontal="center" vertical="center"/>
    </xf>
    <xf numFmtId="165" fontId="67" fillId="0" borderId="0" xfId="919" applyFont="1" applyAlignment="1">
      <alignment horizontal="center" vertical="center"/>
    </xf>
    <xf numFmtId="165" fontId="45" fillId="0" borderId="74" xfId="919" applyFont="1" applyBorder="1" applyAlignment="1">
      <alignment horizontal="center" vertical="center"/>
    </xf>
    <xf numFmtId="165" fontId="54" fillId="0" borderId="0" xfId="919" applyFont="1" applyFill="1" applyAlignment="1">
      <alignment horizontal="left" vertical="center"/>
    </xf>
    <xf numFmtId="165" fontId="58" fillId="28" borderId="117" xfId="919" applyFont="1" applyFill="1" applyBorder="1" applyAlignment="1">
      <alignment horizontal="center" vertical="center" wrapText="1"/>
    </xf>
    <xf numFmtId="165" fontId="58" fillId="28" borderId="117" xfId="919" applyFont="1" applyFill="1" applyBorder="1" applyAlignment="1">
      <alignment horizontal="center" vertical="center"/>
    </xf>
    <xf numFmtId="165" fontId="58" fillId="0" borderId="0" xfId="919" applyFont="1" applyFill="1" applyBorder="1" applyAlignment="1">
      <alignment horizontal="center" vertical="center"/>
    </xf>
    <xf numFmtId="165" fontId="58" fillId="28" borderId="44" xfId="919" applyFont="1" applyFill="1" applyBorder="1" applyAlignment="1">
      <alignment horizontal="center" vertical="center" wrapText="1"/>
    </xf>
    <xf numFmtId="165" fontId="58" fillId="28" borderId="44" xfId="919" applyFont="1" applyFill="1" applyBorder="1" applyAlignment="1">
      <alignment horizontal="center" vertical="center"/>
    </xf>
    <xf numFmtId="165" fontId="54" fillId="0" borderId="0" xfId="919" applyFont="1" applyFill="1" applyAlignment="1">
      <alignment horizontal="center" vertical="center"/>
    </xf>
    <xf numFmtId="171" fontId="70" fillId="0" borderId="122" xfId="919" applyNumberFormat="1" applyFont="1" applyBorder="1" applyAlignment="1">
      <alignment horizontal="center" vertical="center"/>
    </xf>
    <xf numFmtId="165" fontId="58" fillId="0" borderId="0" xfId="919" applyFont="1" applyFill="1" applyAlignment="1">
      <alignment horizontal="center" vertical="center"/>
    </xf>
    <xf numFmtId="2" fontId="148" fillId="0" borderId="0" xfId="1322" applyNumberFormat="1" applyFont="1" applyFill="1" applyBorder="1" applyAlignment="1">
      <alignment horizontal="left" vertical="center"/>
    </xf>
    <xf numFmtId="2" fontId="59" fillId="0" borderId="0" xfId="0" applyNumberFormat="1" applyFont="1" applyBorder="1" applyAlignment="1">
      <alignment horizontal="center" vertical="center"/>
    </xf>
    <xf numFmtId="2" fontId="59" fillId="0" borderId="0" xfId="0" applyNumberFormat="1" applyFont="1" applyAlignment="1">
      <alignment vertical="center"/>
    </xf>
    <xf numFmtId="2" fontId="67" fillId="0" borderId="0" xfId="0" applyNumberFormat="1" applyFont="1" applyBorder="1" applyAlignment="1">
      <alignment horizontal="center" vertical="center"/>
    </xf>
    <xf numFmtId="2" fontId="67" fillId="0" borderId="0" xfId="0" applyNumberFormat="1" applyFont="1" applyAlignment="1">
      <alignment vertical="center"/>
    </xf>
    <xf numFmtId="2" fontId="70" fillId="0" borderId="0" xfId="0" applyNumberFormat="1" applyFont="1" applyBorder="1" applyAlignment="1">
      <alignment horizontal="center" vertical="center"/>
    </xf>
    <xf numFmtId="2" fontId="70" fillId="0" borderId="0" xfId="0" applyNumberFormat="1" applyFont="1" applyBorder="1" applyAlignment="1">
      <alignment vertical="center"/>
    </xf>
    <xf numFmtId="165" fontId="59" fillId="0" borderId="0" xfId="919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47" fillId="0" borderId="0" xfId="0" applyFont="1" applyAlignment="1">
      <alignment horizontal="center" vertical="center"/>
    </xf>
    <xf numFmtId="165" fontId="59" fillId="0" borderId="0" xfId="919" applyFont="1" applyFill="1" applyBorder="1" applyAlignment="1">
      <alignment horizontal="center" vertical="center"/>
    </xf>
    <xf numFmtId="0" fontId="59" fillId="0" borderId="0" xfId="0" applyFont="1" applyFill="1" applyAlignment="1">
      <alignment vertical="center"/>
    </xf>
    <xf numFmtId="2" fontId="59" fillId="0" borderId="0" xfId="0" applyNumberFormat="1" applyFont="1" applyFill="1" applyAlignment="1">
      <alignment vertical="center"/>
    </xf>
    <xf numFmtId="0" fontId="59" fillId="0" borderId="0" xfId="0" applyFont="1" applyFill="1" applyAlignment="1">
      <alignment horizontal="center" vertical="center"/>
    </xf>
    <xf numFmtId="165" fontId="58" fillId="0" borderId="0" xfId="919" applyFont="1" applyFill="1" applyAlignment="1">
      <alignment horizontal="left" vertical="center"/>
    </xf>
    <xf numFmtId="0" fontId="59" fillId="0" borderId="0" xfId="0" applyFont="1" applyFill="1" applyBorder="1" applyAlignment="1">
      <alignment horizontal="center" vertical="center"/>
    </xf>
    <xf numFmtId="0" fontId="67" fillId="0" borderId="0" xfId="0" applyFont="1" applyFill="1" applyAlignment="1">
      <alignment vertical="center"/>
    </xf>
    <xf numFmtId="0" fontId="67" fillId="0" borderId="0" xfId="0" applyFont="1" applyFill="1" applyAlignment="1">
      <alignment horizontal="left" vertical="center"/>
    </xf>
    <xf numFmtId="165" fontId="23" fillId="0" borderId="0" xfId="919" applyFont="1" applyAlignment="1">
      <alignment vertical="center"/>
    </xf>
    <xf numFmtId="165" fontId="49" fillId="0" borderId="0" xfId="919" applyFont="1" applyAlignment="1">
      <alignment vertical="center"/>
    </xf>
    <xf numFmtId="0" fontId="54" fillId="0" borderId="0" xfId="0" applyFont="1" applyAlignment="1">
      <alignment vertical="center"/>
    </xf>
    <xf numFmtId="170" fontId="54" fillId="0" borderId="43" xfId="919" applyNumberFormat="1" applyFont="1" applyBorder="1" applyAlignment="1">
      <alignment vertical="center"/>
    </xf>
    <xf numFmtId="165" fontId="54" fillId="0" borderId="43" xfId="919" applyFont="1" applyBorder="1" applyAlignment="1">
      <alignment vertical="center"/>
    </xf>
    <xf numFmtId="170" fontId="54" fillId="0" borderId="15" xfId="919" applyNumberFormat="1" applyFont="1" applyBorder="1" applyAlignment="1">
      <alignment vertical="center"/>
    </xf>
    <xf numFmtId="2" fontId="54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65" fontId="54" fillId="0" borderId="75" xfId="919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4" fillId="0" borderId="43" xfId="0" applyFont="1" applyBorder="1" applyAlignment="1">
      <alignment horizontal="center" vertical="center"/>
    </xf>
    <xf numFmtId="0" fontId="54" fillId="0" borderId="43" xfId="0" applyFont="1" applyBorder="1" applyAlignment="1">
      <alignment vertical="center" wrapText="1"/>
    </xf>
    <xf numFmtId="165" fontId="54" fillId="0" borderId="43" xfId="0" applyNumberFormat="1" applyFont="1" applyBorder="1" applyAlignment="1">
      <alignment vertical="center"/>
    </xf>
    <xf numFmtId="0" fontId="54" fillId="0" borderId="43" xfId="0" applyFont="1" applyBorder="1" applyAlignment="1">
      <alignment vertical="center"/>
    </xf>
    <xf numFmtId="0" fontId="54" fillId="0" borderId="15" xfId="0" applyFont="1" applyBorder="1" applyAlignment="1">
      <alignment horizontal="center" vertical="center"/>
    </xf>
    <xf numFmtId="165" fontId="54" fillId="0" borderId="15" xfId="0" applyNumberFormat="1" applyFont="1" applyBorder="1" applyAlignment="1">
      <alignment vertical="center"/>
    </xf>
    <xf numFmtId="0" fontId="54" fillId="0" borderId="18" xfId="0" applyFont="1" applyBorder="1" applyAlignment="1">
      <alignment horizontal="center" vertical="center"/>
    </xf>
    <xf numFmtId="0" fontId="54" fillId="0" borderId="18" xfId="0" applyFont="1" applyBorder="1" applyAlignment="1">
      <alignment vertical="center" wrapText="1"/>
    </xf>
    <xf numFmtId="165" fontId="54" fillId="0" borderId="18" xfId="0" applyNumberFormat="1" applyFont="1" applyBorder="1" applyAlignment="1">
      <alignment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 wrapText="1"/>
    </xf>
    <xf numFmtId="165" fontId="93" fillId="0" borderId="0" xfId="919" applyFont="1" applyAlignment="1">
      <alignment vertical="center"/>
    </xf>
    <xf numFmtId="165" fontId="187" fillId="0" borderId="0" xfId="919" applyFont="1" applyAlignment="1">
      <alignment vertical="center"/>
    </xf>
    <xf numFmtId="165" fontId="93" fillId="0" borderId="0" xfId="919" applyFont="1" applyFill="1" applyAlignment="1">
      <alignment horizontal="left" vertical="center"/>
    </xf>
    <xf numFmtId="165" fontId="187" fillId="0" borderId="15" xfId="919" applyFont="1" applyBorder="1" applyAlignment="1">
      <alignment vertical="center"/>
    </xf>
    <xf numFmtId="165" fontId="187" fillId="0" borderId="15" xfId="919" applyFont="1" applyBorder="1" applyAlignment="1">
      <alignment horizontal="left" vertical="center"/>
    </xf>
    <xf numFmtId="165" fontId="187" fillId="29" borderId="15" xfId="919" applyFont="1" applyFill="1" applyBorder="1" applyAlignment="1">
      <alignment vertical="center"/>
    </xf>
    <xf numFmtId="165" fontId="187" fillId="29" borderId="15" xfId="919" applyFont="1" applyFill="1" applyBorder="1" applyAlignment="1">
      <alignment horizontal="left" vertical="center"/>
    </xf>
    <xf numFmtId="165" fontId="187" fillId="0" borderId="15" xfId="919" applyFont="1" applyFill="1" applyBorder="1" applyAlignment="1">
      <alignment vertical="center"/>
    </xf>
    <xf numFmtId="2" fontId="187" fillId="0" borderId="0" xfId="919" applyNumberFormat="1" applyFont="1" applyAlignment="1">
      <alignment vertical="center"/>
    </xf>
    <xf numFmtId="4" fontId="187" fillId="0" borderId="15" xfId="919" applyNumberFormat="1" applyFont="1" applyBorder="1" applyAlignment="1">
      <alignment horizontal="center" vertical="center"/>
    </xf>
    <xf numFmtId="4" fontId="93" fillId="26" borderId="15" xfId="919" applyNumberFormat="1" applyFont="1" applyFill="1" applyBorder="1" applyAlignment="1">
      <alignment horizontal="center" vertical="center"/>
    </xf>
    <xf numFmtId="1" fontId="187" fillId="0" borderId="15" xfId="919" applyNumberFormat="1" applyFont="1" applyBorder="1" applyAlignment="1">
      <alignment horizontal="center" vertical="center"/>
    </xf>
    <xf numFmtId="4" fontId="93" fillId="26" borderId="15" xfId="1034" applyNumberFormat="1" applyFont="1" applyFill="1" applyBorder="1" applyAlignment="1">
      <alignment horizontal="center" vertical="center"/>
    </xf>
    <xf numFmtId="4" fontId="93" fillId="26" borderId="129" xfId="919" applyNumberFormat="1" applyFont="1" applyFill="1" applyBorder="1" applyAlignment="1">
      <alignment horizontal="center" vertical="center"/>
    </xf>
    <xf numFmtId="0" fontId="42" fillId="0" borderId="72" xfId="0" applyFont="1" applyBorder="1" applyAlignment="1">
      <alignment horizontal="center" vertical="center"/>
    </xf>
    <xf numFmtId="4" fontId="169" fillId="0" borderId="68" xfId="0" applyNumberFormat="1" applyFont="1" applyBorder="1" applyAlignment="1">
      <alignment horizontal="center" vertical="center"/>
    </xf>
    <xf numFmtId="171" fontId="70" fillId="0" borderId="122" xfId="919" applyNumberFormat="1" applyFont="1" applyBorder="1" applyAlignment="1">
      <alignment horizontal="center" vertical="center"/>
    </xf>
    <xf numFmtId="0" fontId="42" fillId="37" borderId="75" xfId="0" applyFont="1" applyFill="1" applyBorder="1" applyAlignment="1">
      <alignment vertical="center"/>
    </xf>
    <xf numFmtId="0" fontId="42" fillId="37" borderId="0" xfId="0" applyFont="1" applyFill="1" applyBorder="1" applyAlignment="1">
      <alignment horizontal="center" vertical="center"/>
    </xf>
    <xf numFmtId="2" fontId="42" fillId="37" borderId="75" xfId="0" applyNumberFormat="1" applyFont="1" applyFill="1" applyBorder="1" applyAlignment="1">
      <alignment horizontal="center" vertical="center"/>
    </xf>
    <xf numFmtId="0" fontId="42" fillId="37" borderId="0" xfId="0" applyFont="1" applyFill="1" applyBorder="1" applyAlignment="1">
      <alignment vertical="center"/>
    </xf>
    <xf numFmtId="0" fontId="42" fillId="37" borderId="75" xfId="0" applyFont="1" applyFill="1" applyBorder="1" applyAlignment="1">
      <alignment horizontal="center" vertical="center"/>
    </xf>
    <xf numFmtId="165" fontId="54" fillId="37" borderId="18" xfId="919" applyFont="1" applyFill="1" applyBorder="1" applyAlignment="1">
      <alignment vertical="center"/>
    </xf>
    <xf numFmtId="165" fontId="54" fillId="37" borderId="74" xfId="919" applyFont="1" applyFill="1" applyBorder="1" applyAlignment="1">
      <alignment vertical="center"/>
    </xf>
    <xf numFmtId="4" fontId="58" fillId="0" borderId="0" xfId="0" applyNumberFormat="1" applyFont="1" applyBorder="1" applyAlignment="1">
      <alignment horizontal="center" vertical="center"/>
    </xf>
    <xf numFmtId="165" fontId="58" fillId="28" borderId="44" xfId="919" applyFont="1" applyFill="1" applyBorder="1" applyAlignment="1">
      <alignment horizontal="center" vertical="center" wrapText="1"/>
    </xf>
    <xf numFmtId="165" fontId="58" fillId="28" borderId="44" xfId="919" applyFont="1" applyFill="1" applyBorder="1" applyAlignment="1">
      <alignment horizontal="center" vertical="center"/>
    </xf>
    <xf numFmtId="171" fontId="70" fillId="0" borderId="131" xfId="919" applyNumberFormat="1" applyFont="1" applyBorder="1" applyAlignment="1">
      <alignment horizontal="center" vertical="center"/>
    </xf>
    <xf numFmtId="165" fontId="70" fillId="0" borderId="167" xfId="919" applyFont="1" applyBorder="1" applyAlignment="1">
      <alignment vertical="center"/>
    </xf>
    <xf numFmtId="165" fontId="70" fillId="37" borderId="74" xfId="919" applyFont="1" applyFill="1" applyBorder="1" applyAlignment="1">
      <alignment vertical="center"/>
    </xf>
    <xf numFmtId="4" fontId="58" fillId="0" borderId="0" xfId="919" applyNumberFormat="1" applyFont="1" applyFill="1" applyAlignment="1">
      <alignment horizontal="center" vertical="center"/>
    </xf>
    <xf numFmtId="4" fontId="54" fillId="0" borderId="0" xfId="919" applyNumberFormat="1" applyFont="1" applyFill="1" applyAlignment="1">
      <alignment horizontal="center" vertical="center"/>
    </xf>
    <xf numFmtId="4" fontId="54" fillId="0" borderId="0" xfId="919" applyNumberFormat="1" applyFont="1" applyFill="1" applyAlignment="1">
      <alignment vertical="center"/>
    </xf>
    <xf numFmtId="4" fontId="58" fillId="0" borderId="0" xfId="919" applyNumberFormat="1" applyFont="1" applyFill="1" applyBorder="1" applyAlignment="1">
      <alignment horizontal="center" vertical="center"/>
    </xf>
    <xf numFmtId="4" fontId="58" fillId="0" borderId="0" xfId="919" applyNumberFormat="1" applyFont="1" applyFill="1" applyAlignment="1">
      <alignment horizontal="left" vertical="center"/>
    </xf>
    <xf numFmtId="4" fontId="58" fillId="0" borderId="0" xfId="919" applyNumberFormat="1" applyFont="1" applyFill="1" applyAlignment="1">
      <alignment horizontal="center" vertical="center"/>
    </xf>
    <xf numFmtId="4" fontId="58" fillId="28" borderId="117" xfId="919" applyNumberFormat="1" applyFont="1" applyFill="1" applyBorder="1" applyAlignment="1">
      <alignment horizontal="center" vertical="center"/>
    </xf>
    <xf numFmtId="4" fontId="58" fillId="28" borderId="117" xfId="919" applyNumberFormat="1" applyFont="1" applyFill="1" applyBorder="1" applyAlignment="1">
      <alignment horizontal="center" vertical="center" wrapText="1"/>
    </xf>
    <xf numFmtId="4" fontId="58" fillId="28" borderId="118" xfId="919" applyNumberFormat="1" applyFont="1" applyFill="1" applyBorder="1" applyAlignment="1">
      <alignment horizontal="center" vertical="center" wrapText="1"/>
    </xf>
    <xf numFmtId="4" fontId="58" fillId="0" borderId="119" xfId="919" applyNumberFormat="1" applyFont="1" applyFill="1" applyBorder="1" applyAlignment="1">
      <alignment horizontal="center" vertical="center"/>
    </xf>
    <xf numFmtId="4" fontId="58" fillId="0" borderId="120" xfId="919" applyNumberFormat="1" applyFont="1" applyFill="1" applyBorder="1" applyAlignment="1">
      <alignment horizontal="left" vertical="center"/>
    </xf>
    <xf numFmtId="4" fontId="58" fillId="0" borderId="120" xfId="919" applyNumberFormat="1" applyFont="1" applyFill="1" applyBorder="1" applyAlignment="1">
      <alignment horizontal="center" vertical="center"/>
    </xf>
    <xf numFmtId="4" fontId="58" fillId="0" borderId="120" xfId="919" applyNumberFormat="1" applyFont="1" applyFill="1" applyBorder="1" applyAlignment="1">
      <alignment vertical="center"/>
    </xf>
    <xf numFmtId="4" fontId="54" fillId="0" borderId="120" xfId="919" applyNumberFormat="1" applyFont="1" applyFill="1" applyBorder="1" applyAlignment="1">
      <alignment vertical="center"/>
    </xf>
    <xf numFmtId="4" fontId="58" fillId="0" borderId="115" xfId="919" applyNumberFormat="1" applyFont="1" applyFill="1" applyBorder="1" applyAlignment="1">
      <alignment horizontal="center" vertical="center"/>
    </xf>
    <xf numFmtId="4" fontId="58" fillId="0" borderId="74" xfId="919" applyNumberFormat="1" applyFont="1" applyFill="1" applyBorder="1" applyAlignment="1">
      <alignment vertical="center"/>
    </xf>
    <xf numFmtId="4" fontId="54" fillId="0" borderId="74" xfId="919" applyNumberFormat="1" applyFont="1" applyFill="1" applyBorder="1" applyAlignment="1">
      <alignment vertical="center"/>
    </xf>
    <xf numFmtId="4" fontId="54" fillId="0" borderId="115" xfId="919" applyNumberFormat="1" applyFont="1" applyFill="1" applyBorder="1" applyAlignment="1">
      <alignment horizontal="center" vertical="center"/>
    </xf>
    <xf numFmtId="4" fontId="54" fillId="0" borderId="74" xfId="919" applyNumberFormat="1" applyFont="1" applyFill="1" applyBorder="1" applyAlignment="1">
      <alignment vertical="center" wrapText="1"/>
    </xf>
    <xf numFmtId="4" fontId="54" fillId="0" borderId="74" xfId="919" applyNumberFormat="1" applyFont="1" applyFill="1" applyBorder="1" applyAlignment="1">
      <alignment horizontal="center" vertical="center"/>
    </xf>
    <xf numFmtId="4" fontId="58" fillId="28" borderId="125" xfId="919" applyNumberFormat="1" applyFont="1" applyFill="1" applyBorder="1" applyAlignment="1">
      <alignment horizontal="center" vertical="center"/>
    </xf>
    <xf numFmtId="4" fontId="58" fillId="28" borderId="127" xfId="919" applyNumberFormat="1" applyFont="1" applyFill="1" applyBorder="1" applyAlignment="1">
      <alignment horizontal="center" vertical="center"/>
    </xf>
    <xf numFmtId="4" fontId="58" fillId="0" borderId="74" xfId="919" applyNumberFormat="1" applyFont="1" applyFill="1" applyBorder="1" applyAlignment="1">
      <alignment horizontal="center" vertical="center"/>
    </xf>
    <xf numFmtId="4" fontId="54" fillId="0" borderId="115" xfId="919" applyNumberFormat="1" applyFont="1" applyFill="1" applyBorder="1" applyAlignment="1">
      <alignment vertical="center"/>
    </xf>
    <xf numFmtId="4" fontId="54" fillId="0" borderId="74" xfId="919" applyNumberFormat="1" applyFont="1" applyFill="1" applyBorder="1" applyAlignment="1">
      <alignment horizontal="left" vertical="center"/>
    </xf>
    <xf numFmtId="4" fontId="58" fillId="0" borderId="74" xfId="919" applyNumberFormat="1" applyFont="1" applyFill="1" applyBorder="1" applyAlignment="1">
      <alignment horizontal="left" vertical="center"/>
    </xf>
    <xf numFmtId="4" fontId="54" fillId="0" borderId="115" xfId="0" applyNumberFormat="1" applyFont="1" applyFill="1" applyBorder="1" applyAlignment="1">
      <alignment horizontal="left" vertical="center"/>
    </xf>
    <xf numFmtId="4" fontId="58" fillId="0" borderId="74" xfId="0" applyNumberFormat="1" applyFont="1" applyFill="1" applyBorder="1" applyAlignment="1">
      <alignment horizontal="left" vertical="center"/>
    </xf>
    <xf numFmtId="4" fontId="54" fillId="0" borderId="74" xfId="0" applyNumberFormat="1" applyFont="1" applyFill="1" applyBorder="1" applyAlignment="1">
      <alignment horizontal="center" vertical="center"/>
    </xf>
    <xf numFmtId="4" fontId="54" fillId="0" borderId="0" xfId="919" applyNumberFormat="1" applyFont="1" applyFill="1" applyBorder="1" applyAlignment="1">
      <alignment vertical="center"/>
    </xf>
    <xf numFmtId="4" fontId="54" fillId="0" borderId="74" xfId="0" applyNumberFormat="1" applyFont="1" applyFill="1" applyBorder="1" applyAlignment="1">
      <alignment horizontal="left" vertical="center"/>
    </xf>
    <xf numFmtId="4" fontId="54" fillId="0" borderId="74" xfId="0" applyNumberFormat="1" applyFont="1" applyBorder="1" applyAlignment="1">
      <alignment vertical="center"/>
    </xf>
    <xf numFmtId="4" fontId="54" fillId="0" borderId="74" xfId="919" applyNumberFormat="1" applyFont="1" applyFill="1" applyBorder="1" applyAlignment="1">
      <alignment horizontal="left" vertical="center" wrapText="1"/>
    </xf>
    <xf numFmtId="4" fontId="54" fillId="0" borderId="120" xfId="919" applyNumberFormat="1" applyFont="1" applyFill="1" applyBorder="1" applyAlignment="1">
      <alignment horizontal="center" vertical="center"/>
    </xf>
    <xf numFmtId="4" fontId="54" fillId="0" borderId="121" xfId="919" applyNumberFormat="1" applyFont="1" applyFill="1" applyBorder="1" applyAlignment="1">
      <alignment horizontal="center" vertical="center"/>
    </xf>
    <xf numFmtId="4" fontId="54" fillId="0" borderId="116" xfId="919" applyNumberFormat="1" applyFont="1" applyFill="1" applyBorder="1" applyAlignment="1">
      <alignment horizontal="center" vertical="center"/>
    </xf>
    <xf numFmtId="4" fontId="59" fillId="0" borderId="0" xfId="919" applyNumberFormat="1" applyFont="1" applyAlignment="1">
      <alignment vertical="center"/>
    </xf>
    <xf numFmtId="4" fontId="59" fillId="0" borderId="0" xfId="919" applyNumberFormat="1" applyFont="1" applyFill="1" applyAlignment="1">
      <alignment horizontal="center" vertical="center"/>
    </xf>
    <xf numFmtId="4" fontId="59" fillId="0" borderId="0" xfId="0" applyNumberFormat="1" applyFont="1" applyFill="1" applyAlignment="1">
      <alignment vertical="center"/>
    </xf>
    <xf numFmtId="4" fontId="59" fillId="0" borderId="0" xfId="0" applyNumberFormat="1" applyFont="1" applyFill="1" applyBorder="1" applyAlignment="1">
      <alignment horizontal="center" vertical="center"/>
    </xf>
    <xf numFmtId="4" fontId="70" fillId="35" borderId="44" xfId="919" applyNumberFormat="1" applyFont="1" applyFill="1" applyBorder="1" applyAlignment="1">
      <alignment horizontal="center" vertical="center"/>
    </xf>
    <xf numFmtId="4" fontId="70" fillId="35" borderId="44" xfId="919" applyNumberFormat="1" applyFont="1" applyFill="1" applyBorder="1" applyAlignment="1">
      <alignment horizontal="center" vertical="center" wrapText="1"/>
    </xf>
    <xf numFmtId="4" fontId="70" fillId="0" borderId="115" xfId="919" applyNumberFormat="1" applyFont="1" applyBorder="1" applyAlignment="1">
      <alignment vertical="center"/>
    </xf>
    <xf numFmtId="4" fontId="70" fillId="0" borderId="74" xfId="919" applyNumberFormat="1" applyFont="1" applyBorder="1" applyAlignment="1">
      <alignment horizontal="center" vertical="center"/>
    </xf>
    <xf numFmtId="4" fontId="70" fillId="0" borderId="74" xfId="919" applyNumberFormat="1" applyFont="1" applyBorder="1" applyAlignment="1">
      <alignment vertical="center"/>
    </xf>
    <xf numFmtId="4" fontId="59" fillId="0" borderId="0" xfId="0" applyNumberFormat="1" applyFont="1" applyAlignment="1">
      <alignment vertical="center"/>
    </xf>
    <xf numFmtId="4" fontId="70" fillId="0" borderId="115" xfId="919" applyNumberFormat="1" applyFont="1" applyBorder="1" applyAlignment="1">
      <alignment horizontal="center" vertical="center"/>
    </xf>
    <xf numFmtId="4" fontId="59" fillId="0" borderId="0" xfId="0" applyNumberFormat="1" applyFont="1" applyFill="1" applyAlignment="1">
      <alignment horizontal="center" vertical="center"/>
    </xf>
    <xf numFmtId="4" fontId="59" fillId="0" borderId="0" xfId="919" applyNumberFormat="1" applyFont="1" applyAlignment="1">
      <alignment horizontal="center" vertical="center"/>
    </xf>
    <xf numFmtId="4" fontId="70" fillId="0" borderId="116" xfId="919" applyNumberFormat="1" applyFont="1" applyBorder="1" applyAlignment="1">
      <alignment horizontal="center" vertical="center"/>
    </xf>
    <xf numFmtId="165" fontId="70" fillId="37" borderId="120" xfId="919" applyFont="1" applyFill="1" applyBorder="1" applyAlignment="1">
      <alignment vertical="center"/>
    </xf>
    <xf numFmtId="4" fontId="59" fillId="0" borderId="0" xfId="919" applyNumberFormat="1" applyFont="1" applyFill="1" applyAlignment="1">
      <alignment horizontal="left" vertical="center"/>
    </xf>
    <xf numFmtId="4" fontId="67" fillId="0" borderId="0" xfId="0" applyNumberFormat="1" applyFont="1" applyFill="1" applyAlignment="1">
      <alignment vertical="center"/>
    </xf>
    <xf numFmtId="4" fontId="54" fillId="0" borderId="0" xfId="919" applyNumberFormat="1" applyFont="1" applyFill="1" applyAlignment="1">
      <alignment horizontal="left" vertical="center"/>
    </xf>
    <xf numFmtId="4" fontId="67" fillId="0" borderId="0" xfId="0" applyNumberFormat="1" applyFont="1" applyFill="1" applyAlignment="1">
      <alignment horizontal="left" vertical="center"/>
    </xf>
    <xf numFmtId="4" fontId="67" fillId="0" borderId="0" xfId="0" applyNumberFormat="1" applyFont="1" applyFill="1" applyBorder="1" applyAlignment="1">
      <alignment horizontal="center" vertical="center"/>
    </xf>
    <xf numFmtId="4" fontId="67" fillId="0" borderId="0" xfId="919" applyNumberFormat="1" applyFont="1" applyAlignment="1">
      <alignment vertical="center"/>
    </xf>
    <xf numFmtId="4" fontId="67" fillId="0" borderId="0" xfId="0" applyNumberFormat="1" applyFont="1" applyFill="1" applyAlignment="1">
      <alignment horizontal="center" vertical="center"/>
    </xf>
    <xf numFmtId="4" fontId="54" fillId="0" borderId="0" xfId="919" applyNumberFormat="1" applyFont="1" applyFill="1" applyAlignment="1">
      <alignment horizontal="left" vertical="center"/>
    </xf>
    <xf numFmtId="4" fontId="58" fillId="0" borderId="0" xfId="919" applyNumberFormat="1" applyFont="1" applyFill="1" applyBorder="1" applyAlignment="1">
      <alignment horizontal="center" vertical="center"/>
    </xf>
    <xf numFmtId="4" fontId="54" fillId="0" borderId="119" xfId="919" applyNumberFormat="1" applyFont="1" applyFill="1" applyBorder="1" applyAlignment="1">
      <alignment horizontal="center" vertical="center"/>
    </xf>
    <xf numFmtId="4" fontId="54" fillId="0" borderId="74" xfId="1034" applyNumberFormat="1" applyFont="1" applyFill="1" applyBorder="1" applyAlignment="1">
      <alignment horizontal="center" vertical="center"/>
    </xf>
    <xf numFmtId="4" fontId="54" fillId="0" borderId="122" xfId="919" applyNumberFormat="1" applyFont="1" applyFill="1" applyBorder="1" applyAlignment="1">
      <alignment horizontal="center" vertical="center"/>
    </xf>
    <xf numFmtId="4" fontId="54" fillId="0" borderId="123" xfId="919" applyNumberFormat="1" applyFont="1" applyFill="1" applyBorder="1" applyAlignment="1">
      <alignment vertical="center" wrapText="1"/>
    </xf>
    <xf numFmtId="4" fontId="54" fillId="0" borderId="123" xfId="919" applyNumberFormat="1" applyFont="1" applyFill="1" applyBorder="1" applyAlignment="1">
      <alignment horizontal="center" vertical="center"/>
    </xf>
    <xf numFmtId="4" fontId="54" fillId="0" borderId="123" xfId="919" applyNumberFormat="1" applyFont="1" applyFill="1" applyBorder="1" applyAlignment="1">
      <alignment vertical="center"/>
    </xf>
    <xf numFmtId="4" fontId="54" fillId="0" borderId="124" xfId="919" applyNumberFormat="1" applyFont="1" applyFill="1" applyBorder="1" applyAlignment="1">
      <alignment horizontal="center" vertical="center"/>
    </xf>
    <xf numFmtId="4" fontId="58" fillId="0" borderId="74" xfId="919" applyNumberFormat="1" applyFont="1" applyFill="1" applyBorder="1" applyAlignment="1">
      <alignment vertical="center" wrapText="1"/>
    </xf>
    <xf numFmtId="4" fontId="58" fillId="28" borderId="126" xfId="919" applyNumberFormat="1" applyFont="1" applyFill="1" applyBorder="1" applyAlignment="1">
      <alignment horizontal="center" vertical="center"/>
    </xf>
    <xf numFmtId="4" fontId="58" fillId="0" borderId="0" xfId="919" applyNumberFormat="1" applyFont="1" applyFill="1" applyAlignment="1">
      <alignment vertical="center"/>
    </xf>
    <xf numFmtId="4" fontId="126" fillId="0" borderId="74" xfId="919" applyNumberFormat="1" applyFont="1" applyBorder="1" applyAlignment="1">
      <alignment horizontal="center" vertical="center"/>
    </xf>
    <xf numFmtId="4" fontId="58" fillId="28" borderId="74" xfId="919" applyNumberFormat="1" applyFont="1" applyFill="1" applyBorder="1" applyAlignment="1">
      <alignment horizontal="center" vertical="center"/>
    </xf>
    <xf numFmtId="4" fontId="58" fillId="28" borderId="116" xfId="919" applyNumberFormat="1" applyFont="1" applyFill="1" applyBorder="1" applyAlignment="1">
      <alignment horizontal="center" vertical="center"/>
    </xf>
    <xf numFmtId="4" fontId="58" fillId="28" borderId="44" xfId="919" applyNumberFormat="1" applyFont="1" applyFill="1" applyBorder="1" applyAlignment="1">
      <alignment horizontal="center" vertical="center"/>
    </xf>
    <xf numFmtId="4" fontId="58" fillId="0" borderId="120" xfId="919" applyNumberFormat="1" applyFont="1" applyFill="1" applyBorder="1" applyAlignment="1">
      <alignment vertical="center" wrapText="1"/>
    </xf>
    <xf numFmtId="4" fontId="54" fillId="0" borderId="120" xfId="919" applyNumberFormat="1" applyFont="1" applyFill="1" applyBorder="1" applyAlignment="1">
      <alignment vertical="center" wrapText="1"/>
    </xf>
    <xf numFmtId="4" fontId="58" fillId="28" borderId="44" xfId="919" applyNumberFormat="1" applyFont="1" applyFill="1" applyBorder="1" applyAlignment="1">
      <alignment horizontal="center" vertical="center" wrapText="1"/>
    </xf>
    <xf numFmtId="0" fontId="58" fillId="0" borderId="0" xfId="0" applyFont="1" applyBorder="1" applyAlignment="1">
      <alignment vertical="center"/>
    </xf>
    <xf numFmtId="4" fontId="58" fillId="0" borderId="0" xfId="0" applyNumberFormat="1" applyFont="1" applyBorder="1" applyAlignment="1">
      <alignment vertical="center"/>
    </xf>
    <xf numFmtId="0" fontId="58" fillId="0" borderId="44" xfId="0" applyFont="1" applyBorder="1" applyAlignment="1">
      <alignment horizontal="center" vertical="center"/>
    </xf>
    <xf numFmtId="4" fontId="58" fillId="0" borderId="44" xfId="0" applyNumberFormat="1" applyFont="1" applyBorder="1" applyAlignment="1">
      <alignment vertical="center"/>
    </xf>
    <xf numFmtId="4" fontId="58" fillId="0" borderId="44" xfId="0" applyNumberFormat="1" applyFont="1" applyBorder="1" applyAlignment="1">
      <alignment horizontal="center" vertical="center"/>
    </xf>
    <xf numFmtId="0" fontId="44" fillId="0" borderId="44" xfId="0" applyFont="1" applyBorder="1" applyAlignment="1">
      <alignment horizontal="center" vertical="center"/>
    </xf>
    <xf numFmtId="4" fontId="58" fillId="36" borderId="44" xfId="0" applyNumberFormat="1" applyFont="1" applyFill="1" applyBorder="1" applyAlignment="1">
      <alignment horizontal="center" vertical="center"/>
    </xf>
    <xf numFmtId="4" fontId="58" fillId="36" borderId="44" xfId="919" applyNumberFormat="1" applyFont="1" applyFill="1" applyBorder="1" applyAlignment="1">
      <alignment horizontal="center" vertical="center"/>
    </xf>
    <xf numFmtId="0" fontId="58" fillId="0" borderId="44" xfId="0" applyFont="1" applyBorder="1" applyAlignment="1">
      <alignment vertical="center"/>
    </xf>
    <xf numFmtId="4" fontId="58" fillId="26" borderId="44" xfId="0" applyNumberFormat="1" applyFont="1" applyFill="1" applyBorder="1" applyAlignment="1">
      <alignment vertical="center"/>
    </xf>
    <xf numFmtId="4" fontId="58" fillId="0" borderId="0" xfId="0" applyNumberFormat="1" applyFont="1" applyBorder="1" applyAlignment="1">
      <alignment horizontal="right" vertical="center"/>
    </xf>
    <xf numFmtId="0" fontId="58" fillId="0" borderId="0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left" vertical="center" wrapText="1"/>
    </xf>
    <xf numFmtId="0" fontId="58" fillId="32" borderId="44" xfId="0" applyFont="1" applyFill="1" applyBorder="1" applyAlignment="1">
      <alignment vertical="center"/>
    </xf>
    <xf numFmtId="0" fontId="58" fillId="31" borderId="44" xfId="0" applyFont="1" applyFill="1" applyBorder="1" applyAlignment="1">
      <alignment horizontal="center" vertical="center" wrapText="1"/>
    </xf>
    <xf numFmtId="0" fontId="58" fillId="0" borderId="44" xfId="0" applyFont="1" applyBorder="1" applyAlignment="1">
      <alignment horizontal="left" vertical="center"/>
    </xf>
    <xf numFmtId="0" fontId="58" fillId="0" borderId="44" xfId="0" applyFont="1" applyBorder="1" applyAlignment="1">
      <alignment horizontal="left" vertical="center" wrapText="1"/>
    </xf>
    <xf numFmtId="0" fontId="58" fillId="0" borderId="44" xfId="0" applyFont="1" applyBorder="1" applyAlignment="1">
      <alignment horizontal="center" vertical="center" wrapText="1"/>
    </xf>
    <xf numFmtId="1" fontId="187" fillId="0" borderId="43" xfId="919" applyNumberFormat="1" applyFont="1" applyBorder="1" applyAlignment="1">
      <alignment horizontal="center" vertical="center"/>
    </xf>
    <xf numFmtId="165" fontId="187" fillId="0" borderId="43" xfId="919" applyFont="1" applyBorder="1" applyAlignment="1">
      <alignment vertical="center"/>
    </xf>
    <xf numFmtId="4" fontId="187" fillId="0" borderId="43" xfId="919" applyNumberFormat="1" applyFont="1" applyBorder="1" applyAlignment="1">
      <alignment horizontal="center" vertical="center"/>
    </xf>
    <xf numFmtId="165" fontId="93" fillId="26" borderId="44" xfId="919" applyFont="1" applyFill="1" applyBorder="1" applyAlignment="1">
      <alignment horizontal="center" vertical="center" wrapText="1"/>
    </xf>
    <xf numFmtId="165" fontId="93" fillId="26" borderId="44" xfId="919" applyFont="1" applyFill="1" applyBorder="1" applyAlignment="1">
      <alignment horizontal="center" vertical="center"/>
    </xf>
    <xf numFmtId="0" fontId="42" fillId="0" borderId="75" xfId="0" applyFont="1" applyBorder="1" applyAlignment="1">
      <alignment horizontal="left" vertical="center"/>
    </xf>
    <xf numFmtId="4" fontId="58" fillId="34" borderId="44" xfId="919" applyNumberFormat="1" applyFont="1" applyFill="1" applyBorder="1" applyAlignment="1">
      <alignment horizontal="center" vertical="center"/>
    </xf>
    <xf numFmtId="4" fontId="58" fillId="0" borderId="43" xfId="919" applyNumberFormat="1" applyFont="1" applyFill="1" applyBorder="1" applyAlignment="1">
      <alignment horizontal="center" vertical="center"/>
    </xf>
    <xf numFmtId="4" fontId="58" fillId="0" borderId="43" xfId="919" applyNumberFormat="1" applyFont="1" applyFill="1" applyBorder="1" applyAlignment="1">
      <alignment vertical="center"/>
    </xf>
    <xf numFmtId="4" fontId="54" fillId="0" borderId="15" xfId="919" applyNumberFormat="1" applyFont="1" applyFill="1" applyBorder="1" applyAlignment="1">
      <alignment horizontal="center" vertical="center"/>
    </xf>
    <xf numFmtId="4" fontId="54" fillId="0" borderId="15" xfId="919" applyNumberFormat="1" applyFont="1" applyFill="1" applyBorder="1" applyAlignment="1">
      <alignment vertical="center" wrapText="1"/>
    </xf>
    <xf numFmtId="4" fontId="54" fillId="0" borderId="15" xfId="919" applyNumberFormat="1" applyFont="1" applyFill="1" applyBorder="1" applyAlignment="1">
      <alignment vertical="center"/>
    </xf>
    <xf numFmtId="4" fontId="54" fillId="0" borderId="18" xfId="919" applyNumberFormat="1" applyFont="1" applyFill="1" applyBorder="1" applyAlignment="1">
      <alignment horizontal="center" vertical="center"/>
    </xf>
    <xf numFmtId="4" fontId="54" fillId="0" borderId="18" xfId="919" applyNumberFormat="1" applyFont="1" applyFill="1" applyBorder="1" applyAlignment="1">
      <alignment vertical="center" wrapText="1"/>
    </xf>
    <xf numFmtId="4" fontId="54" fillId="0" borderId="18" xfId="919" applyNumberFormat="1" applyFont="1" applyFill="1" applyBorder="1" applyAlignment="1">
      <alignment vertical="center"/>
    </xf>
    <xf numFmtId="4" fontId="54" fillId="0" borderId="43" xfId="919" applyNumberFormat="1" applyFont="1" applyFill="1" applyBorder="1" applyAlignment="1">
      <alignment horizontal="center" vertical="center"/>
    </xf>
    <xf numFmtId="4" fontId="58" fillId="0" borderId="43" xfId="919" applyNumberFormat="1" applyFont="1" applyFill="1" applyBorder="1" applyAlignment="1">
      <alignment horizontal="left" vertical="center"/>
    </xf>
    <xf numFmtId="4" fontId="54" fillId="0" borderId="18" xfId="1034" applyNumberFormat="1" applyFont="1" applyFill="1" applyBorder="1" applyAlignment="1">
      <alignment horizontal="center" vertical="center"/>
    </xf>
    <xf numFmtId="4" fontId="54" fillId="0" borderId="129" xfId="919" applyNumberFormat="1" applyFont="1" applyFill="1" applyBorder="1" applyAlignment="1">
      <alignment horizontal="center" vertical="center"/>
    </xf>
    <xf numFmtId="4" fontId="54" fillId="0" borderId="0" xfId="919" applyNumberFormat="1" applyFont="1" applyFill="1" applyBorder="1" applyAlignment="1">
      <alignment horizontal="center" vertical="center"/>
    </xf>
    <xf numFmtId="4" fontId="54" fillId="0" borderId="28" xfId="919" applyNumberFormat="1" applyFont="1" applyFill="1" applyBorder="1" applyAlignment="1">
      <alignment horizontal="center" vertical="center"/>
    </xf>
    <xf numFmtId="4" fontId="67" fillId="0" borderId="0" xfId="919" applyNumberFormat="1" applyFont="1" applyFill="1" applyAlignment="1">
      <alignment horizontal="center" vertical="center"/>
    </xf>
    <xf numFmtId="4" fontId="67" fillId="0" borderId="0" xfId="919" applyNumberFormat="1" applyFont="1" applyFill="1" applyAlignment="1">
      <alignment horizontal="left" vertical="center"/>
    </xf>
    <xf numFmtId="4" fontId="67" fillId="0" borderId="0" xfId="919" applyNumberFormat="1" applyFont="1" applyBorder="1" applyAlignment="1">
      <alignment vertical="center"/>
    </xf>
    <xf numFmtId="4" fontId="67" fillId="0" borderId="0" xfId="919" applyNumberFormat="1" applyFont="1" applyBorder="1" applyAlignment="1">
      <alignment horizontal="center" vertical="center"/>
    </xf>
    <xf numFmtId="4" fontId="67" fillId="0" borderId="0" xfId="919" applyNumberFormat="1" applyFont="1" applyAlignment="1">
      <alignment horizontal="center" vertical="center"/>
    </xf>
    <xf numFmtId="4" fontId="102" fillId="0" borderId="0" xfId="919" applyNumberFormat="1" applyFont="1" applyAlignment="1">
      <alignment vertical="center"/>
    </xf>
    <xf numFmtId="4" fontId="45" fillId="0" borderId="115" xfId="919" applyNumberFormat="1" applyFont="1" applyBorder="1" applyAlignment="1">
      <alignment horizontal="center" vertical="center"/>
    </xf>
    <xf numFmtId="4" fontId="45" fillId="0" borderId="74" xfId="919" applyNumberFormat="1" applyFont="1" applyBorder="1" applyAlignment="1">
      <alignment horizontal="center" vertical="center"/>
    </xf>
    <xf numFmtId="4" fontId="45" fillId="0" borderId="74" xfId="919" applyNumberFormat="1" applyFont="1" applyBorder="1" applyAlignment="1">
      <alignment vertical="center"/>
    </xf>
    <xf numFmtId="4" fontId="54" fillId="0" borderId="0" xfId="919" applyNumberFormat="1" applyFont="1" applyAlignment="1">
      <alignment vertical="center"/>
    </xf>
    <xf numFmtId="4" fontId="45" fillId="0" borderId="97" xfId="919" applyNumberFormat="1" applyFont="1" applyBorder="1" applyAlignment="1">
      <alignment horizontal="center" vertical="center"/>
    </xf>
    <xf numFmtId="4" fontId="45" fillId="0" borderId="0" xfId="919" applyNumberFormat="1" applyFont="1" applyBorder="1" applyAlignment="1">
      <alignment vertical="center"/>
    </xf>
    <xf numFmtId="4" fontId="45" fillId="0" borderId="0" xfId="919" applyNumberFormat="1" applyFont="1" applyBorder="1" applyAlignment="1">
      <alignment horizontal="center" vertical="center"/>
    </xf>
    <xf numFmtId="4" fontId="54" fillId="0" borderId="0" xfId="919" applyNumberFormat="1" applyFont="1" applyAlignment="1">
      <alignment horizontal="center" vertical="center"/>
    </xf>
    <xf numFmtId="4" fontId="45" fillId="0" borderId="116" xfId="919" applyNumberFormat="1" applyFont="1" applyBorder="1" applyAlignment="1">
      <alignment horizontal="center" vertical="center"/>
    </xf>
    <xf numFmtId="4" fontId="45" fillId="0" borderId="96" xfId="919" applyNumberFormat="1" applyFont="1" applyBorder="1" applyAlignment="1">
      <alignment horizontal="center" vertical="center"/>
    </xf>
    <xf numFmtId="4" fontId="54" fillId="0" borderId="0" xfId="0" applyNumberFormat="1" applyFont="1" applyFill="1" applyAlignment="1">
      <alignment vertical="center"/>
    </xf>
    <xf numFmtId="4" fontId="54" fillId="0" borderId="0" xfId="0" applyNumberFormat="1" applyFont="1" applyFill="1" applyBorder="1" applyAlignment="1">
      <alignment horizontal="center" vertical="center"/>
    </xf>
    <xf numFmtId="4" fontId="54" fillId="28" borderId="44" xfId="919" applyNumberFormat="1" applyFont="1" applyFill="1" applyBorder="1" applyAlignment="1">
      <alignment horizontal="center" vertical="center"/>
    </xf>
    <xf numFmtId="4" fontId="54" fillId="28" borderId="44" xfId="919" applyNumberFormat="1" applyFont="1" applyFill="1" applyBorder="1" applyAlignment="1">
      <alignment horizontal="center" vertical="center" wrapText="1"/>
    </xf>
    <xf numFmtId="4" fontId="54" fillId="0" borderId="119" xfId="0" applyNumberFormat="1" applyFont="1" applyFill="1" applyBorder="1" applyAlignment="1">
      <alignment horizontal="center" vertical="center"/>
    </xf>
    <xf numFmtId="4" fontId="54" fillId="0" borderId="120" xfId="0" applyNumberFormat="1" applyFont="1" applyFill="1" applyBorder="1" applyAlignment="1">
      <alignment horizontal="center" vertical="center"/>
    </xf>
    <xf numFmtId="4" fontId="54" fillId="0" borderId="115" xfId="0" applyNumberFormat="1" applyFont="1" applyFill="1" applyBorder="1" applyAlignment="1">
      <alignment horizontal="center" vertical="center"/>
    </xf>
    <xf numFmtId="4" fontId="54" fillId="0" borderId="74" xfId="0" applyNumberFormat="1" applyFont="1" applyFill="1" applyBorder="1" applyAlignment="1">
      <alignment vertical="center" wrapText="1"/>
    </xf>
    <xf numFmtId="4" fontId="54" fillId="37" borderId="74" xfId="919" applyNumberFormat="1" applyFont="1" applyFill="1" applyBorder="1" applyAlignment="1">
      <alignment horizontal="center" vertical="center"/>
    </xf>
    <xf numFmtId="4" fontId="54" fillId="0" borderId="122" xfId="0" applyNumberFormat="1" applyFont="1" applyFill="1" applyBorder="1" applyAlignment="1">
      <alignment horizontal="center" vertical="center"/>
    </xf>
    <xf numFmtId="4" fontId="54" fillId="0" borderId="123" xfId="0" applyNumberFormat="1" applyFont="1" applyFill="1" applyBorder="1" applyAlignment="1">
      <alignment vertical="center" wrapText="1"/>
    </xf>
    <xf numFmtId="4" fontId="54" fillId="0" borderId="123" xfId="0" applyNumberFormat="1" applyFont="1" applyFill="1" applyBorder="1" applyAlignment="1">
      <alignment horizontal="center" vertical="center"/>
    </xf>
    <xf numFmtId="4" fontId="54" fillId="0" borderId="115" xfId="0" applyNumberFormat="1" applyFont="1" applyFill="1" applyBorder="1" applyAlignment="1">
      <alignment vertical="center"/>
    </xf>
    <xf numFmtId="4" fontId="0" fillId="0" borderId="74" xfId="0" applyNumberFormat="1" applyFont="1" applyBorder="1" applyAlignment="1">
      <alignment vertical="center"/>
    </xf>
    <xf numFmtId="4" fontId="54" fillId="0" borderId="123" xfId="0" applyNumberFormat="1" applyFont="1" applyFill="1" applyBorder="1" applyAlignment="1">
      <alignment vertical="center"/>
    </xf>
    <xf numFmtId="4" fontId="54" fillId="0" borderId="120" xfId="0" applyNumberFormat="1" applyFont="1" applyFill="1" applyBorder="1" applyAlignment="1">
      <alignment horizontal="left" vertical="center"/>
    </xf>
    <xf numFmtId="4" fontId="54" fillId="0" borderId="0" xfId="0" applyNumberFormat="1" applyFont="1" applyFill="1" applyAlignment="1">
      <alignment horizontal="center" vertical="center"/>
    </xf>
    <xf numFmtId="4" fontId="67" fillId="0" borderId="0" xfId="919" applyNumberFormat="1" applyFont="1" applyFill="1" applyAlignment="1">
      <alignment horizontal="center" vertical="center"/>
    </xf>
    <xf numFmtId="4" fontId="54" fillId="28" borderId="44" xfId="919" applyNumberFormat="1" applyFont="1" applyFill="1" applyBorder="1" applyAlignment="1">
      <alignment horizontal="right" vertical="center"/>
    </xf>
    <xf numFmtId="4" fontId="55" fillId="0" borderId="119" xfId="919" applyNumberFormat="1" applyFont="1" applyBorder="1" applyAlignment="1">
      <alignment horizontal="center" vertical="center"/>
    </xf>
    <xf numFmtId="4" fontId="54" fillId="0" borderId="120" xfId="919" applyNumberFormat="1" applyFont="1" applyFill="1" applyBorder="1" applyAlignment="1">
      <alignment horizontal="left" vertical="center"/>
    </xf>
    <xf numFmtId="4" fontId="54" fillId="0" borderId="123" xfId="919" applyNumberFormat="1" applyFont="1" applyFill="1" applyBorder="1" applyAlignment="1">
      <alignment horizontal="left" vertical="center"/>
    </xf>
    <xf numFmtId="4" fontId="54" fillId="0" borderId="122" xfId="919" applyNumberFormat="1" applyFont="1" applyFill="1" applyBorder="1" applyAlignment="1">
      <alignment vertical="center"/>
    </xf>
    <xf numFmtId="4" fontId="178" fillId="0" borderId="72" xfId="1369" applyNumberFormat="1" applyFont="1" applyBorder="1" applyAlignment="1">
      <alignment horizontal="left" vertical="center" wrapText="1"/>
    </xf>
    <xf numFmtId="4" fontId="54" fillId="0" borderId="119" xfId="919" applyNumberFormat="1" applyFont="1" applyFill="1" applyBorder="1" applyAlignment="1">
      <alignment vertical="center"/>
    </xf>
    <xf numFmtId="4" fontId="1" fillId="0" borderId="119" xfId="919" applyNumberFormat="1" applyFont="1" applyBorder="1" applyAlignment="1">
      <alignment vertical="center"/>
    </xf>
    <xf numFmtId="4" fontId="1" fillId="0" borderId="0" xfId="919" applyNumberFormat="1" applyFont="1" applyAlignment="1">
      <alignment vertical="center"/>
    </xf>
    <xf numFmtId="4" fontId="1" fillId="0" borderId="115" xfId="919" applyNumberFormat="1" applyFont="1" applyBorder="1" applyAlignment="1">
      <alignment vertical="center"/>
    </xf>
    <xf numFmtId="4" fontId="54" fillId="0" borderId="120" xfId="919" applyNumberFormat="1" applyFont="1" applyFill="1" applyBorder="1" applyAlignment="1">
      <alignment horizontal="center" vertical="center" wrapText="1"/>
    </xf>
    <xf numFmtId="4" fontId="47" fillId="0" borderId="0" xfId="919" applyNumberFormat="1" applyFont="1" applyAlignment="1">
      <alignment vertical="center"/>
    </xf>
    <xf numFmtId="4" fontId="54" fillId="0" borderId="120" xfId="919" applyNumberFormat="1" applyFont="1" applyBorder="1" applyAlignment="1">
      <alignment vertical="center"/>
    </xf>
    <xf numFmtId="4" fontId="54" fillId="0" borderId="115" xfId="919" applyNumberFormat="1" applyFont="1" applyFill="1" applyBorder="1" applyAlignment="1">
      <alignment vertical="center" wrapText="1"/>
    </xf>
    <xf numFmtId="4" fontId="54" fillId="0" borderId="122" xfId="919" applyNumberFormat="1" applyFont="1" applyFill="1" applyBorder="1" applyAlignment="1">
      <alignment vertical="center" wrapText="1"/>
    </xf>
    <xf numFmtId="4" fontId="47" fillId="0" borderId="119" xfId="919" applyNumberFormat="1" applyFont="1" applyBorder="1" applyAlignment="1">
      <alignment vertical="center"/>
    </xf>
    <xf numFmtId="4" fontId="176" fillId="0" borderId="120" xfId="919" applyNumberFormat="1" applyFont="1" applyBorder="1" applyAlignment="1">
      <alignment vertical="center"/>
    </xf>
    <xf numFmtId="4" fontId="48" fillId="0" borderId="120" xfId="919" applyNumberFormat="1" applyFont="1" applyBorder="1" applyAlignment="1">
      <alignment horizontal="center" vertical="center"/>
    </xf>
    <xf numFmtId="4" fontId="1" fillId="0" borderId="120" xfId="919" applyNumberFormat="1" applyFont="1" applyBorder="1" applyAlignment="1">
      <alignment horizontal="center" vertical="center"/>
    </xf>
    <xf numFmtId="4" fontId="54" fillId="0" borderId="74" xfId="919" applyNumberFormat="1" applyFont="1" applyFill="1" applyBorder="1" applyAlignment="1">
      <alignment horizontal="center" vertical="center" wrapText="1"/>
    </xf>
    <xf numFmtId="4" fontId="48" fillId="0" borderId="120" xfId="919" applyNumberFormat="1" applyFont="1" applyFill="1" applyBorder="1" applyAlignment="1">
      <alignment horizontal="center" vertical="center"/>
    </xf>
    <xf numFmtId="4" fontId="47" fillId="0" borderId="120" xfId="919" applyNumberFormat="1" applyFont="1" applyBorder="1" applyAlignment="1">
      <alignment horizontal="center" vertical="center"/>
    </xf>
    <xf numFmtId="0" fontId="42" fillId="0" borderId="75" xfId="0" applyFont="1" applyBorder="1" applyAlignment="1">
      <alignment horizontal="center" vertical="center" wrapText="1"/>
    </xf>
    <xf numFmtId="4" fontId="69" fillId="0" borderId="0" xfId="919" applyNumberFormat="1" applyFont="1" applyFill="1" applyAlignment="1">
      <alignment vertical="center"/>
    </xf>
    <xf numFmtId="4" fontId="128" fillId="0" borderId="43" xfId="919" applyNumberFormat="1" applyFont="1" applyBorder="1" applyAlignment="1">
      <alignment vertical="center"/>
    </xf>
    <xf numFmtId="4" fontId="69" fillId="0" borderId="43" xfId="919" applyNumberFormat="1" applyFont="1" applyFill="1" applyBorder="1" applyAlignment="1">
      <alignment horizontal="center" vertical="center"/>
    </xf>
    <xf numFmtId="4" fontId="45" fillId="0" borderId="18" xfId="919" applyNumberFormat="1" applyFont="1" applyFill="1" applyBorder="1" applyAlignment="1">
      <alignment horizontal="center" vertical="center"/>
    </xf>
    <xf numFmtId="4" fontId="58" fillId="0" borderId="43" xfId="919" applyNumberFormat="1" applyFont="1" applyFill="1" applyBorder="1" applyAlignment="1">
      <alignment vertical="center" wrapText="1"/>
    </xf>
    <xf numFmtId="4" fontId="128" fillId="0" borderId="43" xfId="919" applyNumberFormat="1" applyFont="1" applyBorder="1" applyAlignment="1">
      <alignment horizontal="center" vertical="center"/>
    </xf>
    <xf numFmtId="4" fontId="128" fillId="0" borderId="18" xfId="919" applyNumberFormat="1" applyFont="1" applyBorder="1" applyAlignment="1">
      <alignment horizontal="center" vertical="center"/>
    </xf>
    <xf numFmtId="4" fontId="54" fillId="0" borderId="0" xfId="919" applyNumberFormat="1" applyFont="1" applyFill="1" applyAlignment="1">
      <alignment horizontal="center" vertical="center"/>
    </xf>
    <xf numFmtId="4" fontId="54" fillId="0" borderId="119" xfId="919" applyNumberFormat="1" applyFont="1" applyFill="1" applyBorder="1" applyAlignment="1">
      <alignment horizontal="left" vertical="center"/>
    </xf>
    <xf numFmtId="4" fontId="54" fillId="0" borderId="115" xfId="919" applyNumberFormat="1" applyFont="1" applyFill="1" applyBorder="1" applyAlignment="1">
      <alignment horizontal="left" vertical="center"/>
    </xf>
    <xf numFmtId="4" fontId="54" fillId="0" borderId="130" xfId="919" applyNumberFormat="1" applyFont="1" applyFill="1" applyBorder="1" applyAlignment="1">
      <alignment vertical="center"/>
    </xf>
    <xf numFmtId="4" fontId="54" fillId="0" borderId="122" xfId="919" applyNumberFormat="1" applyFont="1" applyFill="1" applyBorder="1" applyAlignment="1">
      <alignment horizontal="left" vertical="center"/>
    </xf>
    <xf numFmtId="4" fontId="54" fillId="28" borderId="126" xfId="919" applyNumberFormat="1" applyFont="1" applyFill="1" applyBorder="1" applyAlignment="1">
      <alignment horizontal="center" vertical="center"/>
    </xf>
    <xf numFmtId="4" fontId="58" fillId="28" borderId="125" xfId="919" applyNumberFormat="1" applyFont="1" applyFill="1" applyBorder="1" applyAlignment="1">
      <alignment horizontal="right" vertical="center"/>
    </xf>
    <xf numFmtId="4" fontId="58" fillId="28" borderId="0" xfId="919" applyNumberFormat="1" applyFont="1" applyFill="1" applyBorder="1" applyAlignment="1">
      <alignment vertical="center"/>
    </xf>
    <xf numFmtId="4" fontId="54" fillId="28" borderId="125" xfId="919" applyNumberFormat="1" applyFont="1" applyFill="1" applyBorder="1" applyAlignment="1">
      <alignment horizontal="center" vertical="center"/>
    </xf>
    <xf numFmtId="4" fontId="58" fillId="28" borderId="115" xfId="919" applyNumberFormat="1" applyFont="1" applyFill="1" applyBorder="1" applyAlignment="1">
      <alignment horizontal="center" vertical="center"/>
    </xf>
    <xf numFmtId="4" fontId="58" fillId="28" borderId="74" xfId="919" applyNumberFormat="1" applyFont="1" applyFill="1" applyBorder="1" applyAlignment="1">
      <alignment horizontal="right" vertical="center"/>
    </xf>
    <xf numFmtId="4" fontId="58" fillId="28" borderId="126" xfId="919" applyNumberFormat="1" applyFont="1" applyFill="1" applyBorder="1" applyAlignment="1">
      <alignment vertical="center"/>
    </xf>
    <xf numFmtId="4" fontId="54" fillId="37" borderId="74" xfId="1034" applyNumberFormat="1" applyFont="1" applyFill="1" applyBorder="1" applyAlignment="1">
      <alignment horizontal="center" vertical="center"/>
    </xf>
    <xf numFmtId="4" fontId="45" fillId="0" borderId="74" xfId="919" applyNumberFormat="1" applyFont="1" applyBorder="1" applyAlignment="1">
      <alignment horizontal="center" vertical="center"/>
    </xf>
    <xf numFmtId="4" fontId="59" fillId="0" borderId="0" xfId="919" applyNumberFormat="1" applyFont="1" applyFill="1" applyAlignment="1">
      <alignment horizontal="center" vertical="center"/>
    </xf>
    <xf numFmtId="4" fontId="58" fillId="34" borderId="44" xfId="919" applyNumberFormat="1" applyFont="1" applyFill="1" applyBorder="1" applyAlignment="1">
      <alignment horizontal="center" vertical="center"/>
    </xf>
    <xf numFmtId="165" fontId="70" fillId="35" borderId="44" xfId="919" applyFont="1" applyFill="1" applyBorder="1" applyAlignment="1">
      <alignment horizontal="center" vertical="center"/>
    </xf>
    <xf numFmtId="165" fontId="70" fillId="35" borderId="44" xfId="919" applyFont="1" applyFill="1" applyBorder="1" applyAlignment="1">
      <alignment horizontal="center" vertical="center" wrapText="1"/>
    </xf>
    <xf numFmtId="4" fontId="58" fillId="0" borderId="0" xfId="919" applyNumberFormat="1" applyFont="1" applyFill="1" applyBorder="1" applyAlignment="1">
      <alignment horizontal="center" vertical="center"/>
    </xf>
    <xf numFmtId="165" fontId="59" fillId="0" borderId="0" xfId="919" applyFont="1" applyFill="1" applyAlignment="1">
      <alignment horizontal="left" vertical="center"/>
    </xf>
    <xf numFmtId="4" fontId="54" fillId="0" borderId="0" xfId="919" applyNumberFormat="1" applyFont="1" applyFill="1" applyAlignment="1">
      <alignment horizontal="center" vertical="center"/>
    </xf>
    <xf numFmtId="4" fontId="58" fillId="28" borderId="117" xfId="919" applyNumberFormat="1" applyFont="1" applyFill="1" applyBorder="1" applyAlignment="1">
      <alignment horizontal="center" vertical="center"/>
    </xf>
    <xf numFmtId="4" fontId="58" fillId="28" borderId="117" xfId="919" applyNumberFormat="1" applyFont="1" applyFill="1" applyBorder="1" applyAlignment="1">
      <alignment horizontal="center" vertical="center" wrapText="1"/>
    </xf>
    <xf numFmtId="165" fontId="59" fillId="0" borderId="0" xfId="919" applyFont="1" applyFill="1" applyBorder="1" applyAlignment="1">
      <alignment horizontal="center" vertical="center"/>
    </xf>
    <xf numFmtId="165" fontId="58" fillId="0" borderId="0" xfId="919" applyFont="1" applyFill="1" applyAlignment="1">
      <alignment horizontal="left" vertical="center"/>
    </xf>
    <xf numFmtId="4" fontId="58" fillId="0" borderId="0" xfId="919" applyNumberFormat="1" applyFont="1" applyFill="1" applyAlignment="1">
      <alignment horizontal="center" vertical="center"/>
    </xf>
    <xf numFmtId="165" fontId="58" fillId="28" borderId="44" xfId="919" applyFont="1" applyFill="1" applyBorder="1" applyAlignment="1">
      <alignment horizontal="center" vertical="center"/>
    </xf>
    <xf numFmtId="0" fontId="54" fillId="0" borderId="0" xfId="0" applyFont="1" applyAlignment="1">
      <alignment vertical="center"/>
    </xf>
    <xf numFmtId="4" fontId="174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175" fillId="0" borderId="120" xfId="0" applyNumberFormat="1" applyFont="1" applyBorder="1" applyAlignment="1">
      <alignment horizontal="center" vertical="center"/>
    </xf>
    <xf numFmtId="4" fontId="174" fillId="0" borderId="120" xfId="0" applyNumberFormat="1" applyFont="1" applyBorder="1" applyAlignment="1">
      <alignment horizontal="center" vertical="center"/>
    </xf>
    <xf numFmtId="4" fontId="174" fillId="0" borderId="121" xfId="0" applyNumberFormat="1" applyFont="1" applyBorder="1" applyAlignment="1">
      <alignment horizontal="center" vertical="center"/>
    </xf>
    <xf numFmtId="4" fontId="174" fillId="0" borderId="119" xfId="0" applyNumberFormat="1" applyFont="1" applyBorder="1" applyAlignment="1">
      <alignment horizontal="center" vertical="center"/>
    </xf>
    <xf numFmtId="4" fontId="174" fillId="0" borderId="115" xfId="0" applyNumberFormat="1" applyFont="1" applyBorder="1" applyAlignment="1">
      <alignment horizontal="center" vertical="center"/>
    </xf>
    <xf numFmtId="4" fontId="175" fillId="0" borderId="74" xfId="0" applyNumberFormat="1" applyFont="1" applyBorder="1" applyAlignment="1">
      <alignment horizontal="center" vertical="center"/>
    </xf>
    <xf numFmtId="4" fontId="174" fillId="0" borderId="74" xfId="0" applyNumberFormat="1" applyFont="1" applyBorder="1" applyAlignment="1">
      <alignment horizontal="center" vertical="center"/>
    </xf>
    <xf numFmtId="4" fontId="174" fillId="0" borderId="116" xfId="0" applyNumberFormat="1" applyFont="1" applyBorder="1" applyAlignment="1">
      <alignment horizontal="center" vertical="center"/>
    </xf>
    <xf numFmtId="4" fontId="175" fillId="0" borderId="120" xfId="930" applyNumberFormat="1" applyFont="1" applyFill="1" applyBorder="1" applyAlignment="1">
      <alignment horizontal="center" vertical="center"/>
    </xf>
    <xf numFmtId="4" fontId="50" fillId="0" borderId="120" xfId="0" applyNumberFormat="1" applyFont="1" applyBorder="1" applyAlignment="1">
      <alignment horizontal="left" vertical="center"/>
    </xf>
    <xf numFmtId="4" fontId="174" fillId="0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4" fontId="69" fillId="0" borderId="123" xfId="919" applyNumberFormat="1" applyFont="1" applyFill="1" applyBorder="1" applyAlignment="1">
      <alignment horizontal="center" vertical="center"/>
    </xf>
    <xf numFmtId="4" fontId="58" fillId="0" borderId="120" xfId="0" applyNumberFormat="1" applyFont="1" applyFill="1" applyBorder="1" applyAlignment="1">
      <alignment horizontal="left" vertical="center"/>
    </xf>
    <xf numFmtId="4" fontId="54" fillId="0" borderId="123" xfId="0" applyNumberFormat="1" applyFont="1" applyBorder="1" applyAlignment="1">
      <alignment vertical="center"/>
    </xf>
    <xf numFmtId="4" fontId="47" fillId="0" borderId="119" xfId="0" applyNumberFormat="1" applyFont="1" applyBorder="1" applyAlignment="1">
      <alignment horizontal="center" vertical="center"/>
    </xf>
    <xf numFmtId="4" fontId="97" fillId="0" borderId="120" xfId="0" applyNumberFormat="1" applyFont="1" applyBorder="1" applyAlignment="1">
      <alignment horizontal="center" vertical="center"/>
    </xf>
    <xf numFmtId="4" fontId="54" fillId="0" borderId="74" xfId="0" applyNumberFormat="1" applyFont="1" applyFill="1" applyBorder="1" applyAlignment="1">
      <alignment horizontal="left" vertical="center" wrapText="1"/>
    </xf>
    <xf numFmtId="4" fontId="54" fillId="0" borderId="123" xfId="0" applyNumberFormat="1" applyFont="1" applyFill="1" applyBorder="1" applyAlignment="1">
      <alignment horizontal="left" vertical="center" wrapText="1"/>
    </xf>
    <xf numFmtId="4" fontId="173" fillId="0" borderId="74" xfId="919" applyNumberFormat="1" applyFont="1" applyFill="1" applyBorder="1" applyAlignment="1">
      <alignment horizontal="center" vertical="center"/>
    </xf>
    <xf numFmtId="4" fontId="54" fillId="28" borderId="127" xfId="919" applyNumberFormat="1" applyFont="1" applyFill="1" applyBorder="1" applyAlignment="1">
      <alignment horizontal="center" vertical="center"/>
    </xf>
    <xf numFmtId="4" fontId="97" fillId="0" borderId="120" xfId="919" applyNumberFormat="1" applyFont="1" applyFill="1" applyBorder="1" applyAlignment="1">
      <alignment horizontal="center" vertical="center"/>
    </xf>
    <xf numFmtId="4" fontId="97" fillId="0" borderId="120" xfId="919" applyNumberFormat="1" applyFont="1" applyBorder="1" applyAlignment="1">
      <alignment horizontal="center" vertical="center"/>
    </xf>
    <xf numFmtId="4" fontId="98" fillId="0" borderId="120" xfId="0" applyNumberFormat="1" applyFont="1" applyBorder="1" applyAlignment="1">
      <alignment horizontal="center" vertical="center"/>
    </xf>
    <xf numFmtId="4" fontId="58" fillId="28" borderId="125" xfId="0" applyNumberFormat="1" applyFont="1" applyFill="1" applyBorder="1" applyAlignment="1">
      <alignment horizontal="center" vertical="center"/>
    </xf>
    <xf numFmtId="4" fontId="58" fillId="28" borderId="127" xfId="0" applyNumberFormat="1" applyFont="1" applyFill="1" applyBorder="1" applyAlignment="1">
      <alignment horizontal="center" vertical="center"/>
    </xf>
    <xf numFmtId="4" fontId="58" fillId="0" borderId="119" xfId="0" applyNumberFormat="1" applyFont="1" applyFill="1" applyBorder="1" applyAlignment="1">
      <alignment horizontal="center" vertical="center"/>
    </xf>
    <xf numFmtId="4" fontId="58" fillId="0" borderId="120" xfId="0" applyNumberFormat="1" applyFont="1" applyFill="1" applyBorder="1" applyAlignment="1">
      <alignment horizontal="center" vertical="center"/>
    </xf>
    <xf numFmtId="4" fontId="58" fillId="0" borderId="115" xfId="0" applyNumberFormat="1" applyFont="1" applyFill="1" applyBorder="1" applyAlignment="1">
      <alignment horizontal="center" vertical="center"/>
    </xf>
    <xf numFmtId="4" fontId="58" fillId="0" borderId="74" xfId="0" applyNumberFormat="1" applyFont="1" applyFill="1" applyBorder="1" applyAlignment="1">
      <alignment vertical="center"/>
    </xf>
    <xf numFmtId="4" fontId="54" fillId="28" borderId="126" xfId="0" applyNumberFormat="1" applyFont="1" applyFill="1" applyBorder="1" applyAlignment="1">
      <alignment horizontal="center" vertical="center"/>
    </xf>
    <xf numFmtId="4" fontId="58" fillId="28" borderId="125" xfId="0" applyNumberFormat="1" applyFont="1" applyFill="1" applyBorder="1" applyAlignment="1">
      <alignment horizontal="right" vertical="center"/>
    </xf>
    <xf numFmtId="4" fontId="58" fillId="0" borderId="120" xfId="0" applyNumberFormat="1" applyFont="1" applyFill="1" applyBorder="1" applyAlignment="1">
      <alignment vertical="center"/>
    </xf>
    <xf numFmtId="4" fontId="58" fillId="28" borderId="125" xfId="0" applyNumberFormat="1" applyFont="1" applyFill="1" applyBorder="1" applyAlignment="1">
      <alignment horizontal="left" vertical="center"/>
    </xf>
    <xf numFmtId="4" fontId="54" fillId="0" borderId="119" xfId="0" applyNumberFormat="1" applyFont="1" applyBorder="1" applyAlignment="1">
      <alignment horizontal="center" vertical="center"/>
    </xf>
    <xf numFmtId="4" fontId="58" fillId="0" borderId="120" xfId="0" applyNumberFormat="1" applyFont="1" applyBorder="1" applyAlignment="1">
      <alignment horizontal="left" vertical="center"/>
    </xf>
    <xf numFmtId="4" fontId="54" fillId="0" borderId="120" xfId="0" applyNumberFormat="1" applyFont="1" applyBorder="1" applyAlignment="1">
      <alignment horizontal="center" vertical="center"/>
    </xf>
    <xf numFmtId="4" fontId="54" fillId="0" borderId="123" xfId="0" applyNumberFormat="1" applyFont="1" applyFill="1" applyBorder="1" applyAlignment="1">
      <alignment horizontal="left" vertical="center"/>
    </xf>
    <xf numFmtId="4" fontId="54" fillId="0" borderId="119" xfId="0" applyNumberFormat="1" applyFont="1" applyFill="1" applyBorder="1" applyAlignment="1">
      <alignment horizontal="left" vertical="center"/>
    </xf>
    <xf numFmtId="4" fontId="54" fillId="0" borderId="122" xfId="0" applyNumberFormat="1" applyFont="1" applyFill="1" applyBorder="1" applyAlignment="1">
      <alignment horizontal="left" vertical="center"/>
    </xf>
    <xf numFmtId="4" fontId="99" fillId="0" borderId="123" xfId="0" applyNumberFormat="1" applyFont="1" applyBorder="1" applyAlignment="1">
      <alignment vertical="center"/>
    </xf>
    <xf numFmtId="4" fontId="58" fillId="0" borderId="120" xfId="0" applyNumberFormat="1" applyFont="1" applyBorder="1" applyAlignment="1">
      <alignment vertical="center"/>
    </xf>
    <xf numFmtId="4" fontId="54" fillId="28" borderId="125" xfId="0" applyNumberFormat="1" applyFont="1" applyFill="1" applyBorder="1" applyAlignment="1">
      <alignment horizontal="center" vertical="center"/>
    </xf>
    <xf numFmtId="4" fontId="58" fillId="0" borderId="0" xfId="919" applyNumberFormat="1" applyFont="1" applyFill="1" applyBorder="1" applyAlignment="1">
      <alignment horizontal="center" vertical="center"/>
    </xf>
    <xf numFmtId="4" fontId="58" fillId="28" borderId="44" xfId="919" applyNumberFormat="1" applyFont="1" applyFill="1" applyBorder="1" applyAlignment="1">
      <alignment horizontal="center" vertical="center" wrapText="1"/>
    </xf>
    <xf numFmtId="4" fontId="58" fillId="28" borderId="44" xfId="919" applyNumberFormat="1" applyFont="1" applyFill="1" applyBorder="1" applyAlignment="1">
      <alignment horizontal="center" vertical="center"/>
    </xf>
    <xf numFmtId="4" fontId="58" fillId="0" borderId="0" xfId="919" applyNumberFormat="1" applyFont="1" applyFill="1" applyAlignment="1">
      <alignment horizontal="center" vertical="center"/>
    </xf>
    <xf numFmtId="4" fontId="1" fillId="0" borderId="74" xfId="919" applyNumberFormat="1" applyFont="1" applyBorder="1" applyAlignment="1">
      <alignment vertical="center"/>
    </xf>
    <xf numFmtId="4" fontId="48" fillId="0" borderId="74" xfId="919" applyNumberFormat="1" applyFont="1" applyBorder="1" applyAlignment="1">
      <alignment horizontal="center" vertical="center"/>
    </xf>
    <xf numFmtId="4" fontId="47" fillId="0" borderId="119" xfId="919" applyNumberFormat="1" applyFont="1" applyBorder="1" applyAlignment="1">
      <alignment horizontal="center" vertical="center"/>
    </xf>
    <xf numFmtId="4" fontId="1" fillId="0" borderId="74" xfId="919" applyNumberFormat="1" applyFont="1" applyBorder="1" applyAlignment="1">
      <alignment horizontal="center" vertical="center"/>
    </xf>
    <xf numFmtId="4" fontId="58" fillId="0" borderId="0" xfId="0" applyNumberFormat="1" applyFont="1" applyFill="1" applyAlignment="1">
      <alignment horizontal="center" vertical="center"/>
    </xf>
    <xf numFmtId="4" fontId="54" fillId="0" borderId="89" xfId="919" applyNumberFormat="1" applyFont="1" applyFill="1" applyBorder="1" applyAlignment="1">
      <alignment horizontal="center" vertical="center"/>
    </xf>
    <xf numFmtId="4" fontId="54" fillId="0" borderId="90" xfId="919" applyNumberFormat="1" applyFont="1" applyFill="1" applyBorder="1" applyAlignment="1">
      <alignment horizontal="center" vertical="center"/>
    </xf>
    <xf numFmtId="4" fontId="54" fillId="0" borderId="91" xfId="919" applyNumberFormat="1" applyFont="1" applyFill="1" applyBorder="1" applyAlignment="1">
      <alignment horizontal="center" vertical="center"/>
    </xf>
    <xf numFmtId="4" fontId="58" fillId="0" borderId="92" xfId="919" applyNumberFormat="1" applyFont="1" applyFill="1" applyBorder="1" applyAlignment="1">
      <alignment horizontal="center" vertical="center"/>
    </xf>
    <xf numFmtId="4" fontId="58" fillId="0" borderId="64" xfId="919" applyNumberFormat="1" applyFont="1" applyFill="1" applyBorder="1" applyAlignment="1">
      <alignment horizontal="center" vertical="center"/>
    </xf>
    <xf numFmtId="4" fontId="58" fillId="0" borderId="0" xfId="0" applyNumberFormat="1" applyFont="1" applyFill="1" applyAlignment="1">
      <alignment vertical="center"/>
    </xf>
    <xf numFmtId="4" fontId="54" fillId="0" borderId="93" xfId="919" applyNumberFormat="1" applyFont="1" applyFill="1" applyBorder="1" applyAlignment="1">
      <alignment horizontal="center" vertical="center"/>
    </xf>
    <xf numFmtId="4" fontId="54" fillId="0" borderId="54" xfId="919" applyNumberFormat="1" applyFont="1" applyFill="1" applyBorder="1" applyAlignment="1">
      <alignment horizontal="center" vertical="center"/>
    </xf>
    <xf numFmtId="4" fontId="54" fillId="0" borderId="92" xfId="919" applyNumberFormat="1" applyFont="1" applyFill="1" applyBorder="1" applyAlignment="1">
      <alignment horizontal="center" vertical="center"/>
    </xf>
    <xf numFmtId="4" fontId="54" fillId="0" borderId="64" xfId="919" applyNumberFormat="1" applyFont="1" applyFill="1" applyBorder="1" applyAlignment="1">
      <alignment horizontal="center" vertical="center"/>
    </xf>
    <xf numFmtId="4" fontId="58" fillId="0" borderId="74" xfId="0" applyNumberFormat="1" applyFont="1" applyBorder="1" applyAlignment="1">
      <alignment vertical="center"/>
    </xf>
    <xf numFmtId="4" fontId="0" fillId="0" borderId="115" xfId="0" applyNumberFormat="1" applyFont="1" applyBorder="1" applyAlignment="1">
      <alignment vertical="center"/>
    </xf>
    <xf numFmtId="4" fontId="96" fillId="0" borderId="74" xfId="0" applyNumberFormat="1" applyFont="1" applyBorder="1" applyAlignment="1">
      <alignment vertical="center"/>
    </xf>
    <xf numFmtId="4" fontId="54" fillId="0" borderId="94" xfId="919" applyNumberFormat="1" applyFont="1" applyFill="1" applyBorder="1" applyAlignment="1">
      <alignment horizontal="center" vertical="center"/>
    </xf>
    <xf numFmtId="4" fontId="54" fillId="0" borderId="52" xfId="919" applyNumberFormat="1" applyFont="1" applyFill="1" applyBorder="1" applyAlignment="1">
      <alignment horizontal="center" vertical="center"/>
    </xf>
    <xf numFmtId="4" fontId="54" fillId="0" borderId="94" xfId="919" applyNumberFormat="1" applyFont="1" applyFill="1" applyBorder="1" applyAlignment="1">
      <alignment vertical="center"/>
    </xf>
    <xf numFmtId="4" fontId="54" fillId="0" borderId="52" xfId="919" applyNumberFormat="1" applyFont="1" applyFill="1" applyBorder="1" applyAlignment="1">
      <alignment vertical="center"/>
    </xf>
    <xf numFmtId="4" fontId="58" fillId="28" borderId="90" xfId="919" applyNumberFormat="1" applyFont="1" applyFill="1" applyBorder="1" applyAlignment="1">
      <alignment horizontal="center" vertical="center"/>
    </xf>
    <xf numFmtId="4" fontId="58" fillId="28" borderId="15" xfId="919" applyNumberFormat="1" applyFont="1" applyFill="1" applyBorder="1" applyAlignment="1">
      <alignment horizontal="center" vertical="center"/>
    </xf>
    <xf numFmtId="4" fontId="54" fillId="0" borderId="93" xfId="919" applyNumberFormat="1" applyFont="1" applyFill="1" applyBorder="1" applyAlignment="1">
      <alignment vertical="center"/>
    </xf>
    <xf numFmtId="4" fontId="54" fillId="0" borderId="54" xfId="919" applyNumberFormat="1" applyFont="1" applyFill="1" applyBorder="1" applyAlignment="1">
      <alignment vertical="center"/>
    </xf>
    <xf numFmtId="4" fontId="54" fillId="0" borderId="90" xfId="919" applyNumberFormat="1" applyFont="1" applyFill="1" applyBorder="1" applyAlignment="1">
      <alignment vertical="center"/>
    </xf>
    <xf numFmtId="4" fontId="0" fillId="0" borderId="120" xfId="0" applyNumberFormat="1" applyFont="1" applyBorder="1" applyAlignment="1">
      <alignment horizontal="center" vertical="center"/>
    </xf>
    <xf numFmtId="4" fontId="70" fillId="37" borderId="74" xfId="919" applyNumberFormat="1" applyFont="1" applyFill="1" applyBorder="1" applyAlignment="1">
      <alignment horizontal="center" vertical="center"/>
    </xf>
    <xf numFmtId="4" fontId="101" fillId="0" borderId="0" xfId="919" applyNumberFormat="1" applyFont="1" applyFill="1" applyAlignment="1">
      <alignment horizontal="center" vertical="center"/>
    </xf>
    <xf numFmtId="4" fontId="101" fillId="0" borderId="0" xfId="919" applyNumberFormat="1" applyFont="1" applyFill="1" applyAlignment="1">
      <alignment vertical="center"/>
    </xf>
    <xf numFmtId="4" fontId="101" fillId="0" borderId="0" xfId="919" applyNumberFormat="1" applyFont="1" applyFill="1" applyBorder="1" applyAlignment="1">
      <alignment horizontal="center" vertical="center"/>
    </xf>
    <xf numFmtId="4" fontId="58" fillId="0" borderId="120" xfId="919" applyNumberFormat="1" applyFont="1" applyBorder="1" applyAlignment="1">
      <alignment vertical="center"/>
    </xf>
    <xf numFmtId="4" fontId="128" fillId="0" borderId="119" xfId="919" applyNumberFormat="1" applyFont="1" applyBorder="1" applyAlignment="1">
      <alignment vertical="center"/>
    </xf>
    <xf numFmtId="4" fontId="54" fillId="0" borderId="120" xfId="919" applyNumberFormat="1" applyFont="1" applyBorder="1" applyAlignment="1">
      <alignment horizontal="center" vertical="center"/>
    </xf>
    <xf numFmtId="4" fontId="129" fillId="0" borderId="0" xfId="919" applyNumberFormat="1" applyFont="1" applyAlignment="1">
      <alignment horizontal="center" vertical="center"/>
    </xf>
    <xf numFmtId="4" fontId="128" fillId="0" borderId="120" xfId="919" applyNumberFormat="1" applyFont="1" applyBorder="1" applyAlignment="1">
      <alignment horizontal="center" vertical="center"/>
    </xf>
    <xf numFmtId="4" fontId="128" fillId="0" borderId="116" xfId="919" applyNumberFormat="1" applyFont="1" applyBorder="1" applyAlignment="1">
      <alignment horizontal="center" vertical="center"/>
    </xf>
    <xf numFmtId="4" fontId="128" fillId="0" borderId="124" xfId="919" applyNumberFormat="1" applyFont="1" applyBorder="1" applyAlignment="1">
      <alignment horizontal="center" vertical="center"/>
    </xf>
    <xf numFmtId="4" fontId="58" fillId="26" borderId="125" xfId="919" applyNumberFormat="1" applyFont="1" applyFill="1" applyBorder="1" applyAlignment="1">
      <alignment horizontal="center" vertical="center"/>
    </xf>
    <xf numFmtId="4" fontId="58" fillId="26" borderId="127" xfId="919" applyNumberFormat="1" applyFont="1" applyFill="1" applyBorder="1" applyAlignment="1">
      <alignment horizontal="center" vertical="center"/>
    </xf>
    <xf numFmtId="4" fontId="128" fillId="0" borderId="121" xfId="919" applyNumberFormat="1" applyFont="1" applyBorder="1" applyAlignment="1">
      <alignment horizontal="center" vertical="center"/>
    </xf>
    <xf numFmtId="4" fontId="128" fillId="0" borderId="74" xfId="919" applyNumberFormat="1" applyFont="1" applyBorder="1" applyAlignment="1">
      <alignment horizontal="center" vertical="center"/>
    </xf>
    <xf numFmtId="4" fontId="127" fillId="26" borderId="125" xfId="919" applyNumberFormat="1" applyFont="1" applyFill="1" applyBorder="1" applyAlignment="1">
      <alignment horizontal="center" vertical="center"/>
    </xf>
    <xf numFmtId="4" fontId="127" fillId="26" borderId="127" xfId="919" applyNumberFormat="1" applyFont="1" applyFill="1" applyBorder="1" applyAlignment="1">
      <alignment horizontal="center" vertical="center"/>
    </xf>
    <xf numFmtId="4" fontId="128" fillId="0" borderId="0" xfId="919" applyNumberFormat="1" applyFont="1" applyAlignment="1">
      <alignment horizontal="center" vertical="center"/>
    </xf>
    <xf numFmtId="4" fontId="54" fillId="0" borderId="119" xfId="919" applyNumberFormat="1" applyFont="1" applyBorder="1" applyAlignment="1">
      <alignment vertical="center"/>
    </xf>
    <xf numFmtId="4" fontId="58" fillId="0" borderId="74" xfId="919" applyNumberFormat="1" applyFont="1" applyBorder="1" applyAlignment="1">
      <alignment vertical="center"/>
    </xf>
    <xf numFmtId="4" fontId="54" fillId="0" borderId="74" xfId="919" applyNumberFormat="1" applyFont="1" applyBorder="1" applyAlignment="1">
      <alignment vertical="center"/>
    </xf>
    <xf numFmtId="4" fontId="54" fillId="0" borderId="122" xfId="919" applyNumberFormat="1" applyFont="1" applyBorder="1" applyAlignment="1">
      <alignment vertical="center"/>
    </xf>
    <xf numFmtId="4" fontId="54" fillId="0" borderId="123" xfId="919" applyNumberFormat="1" applyFont="1" applyBorder="1" applyAlignment="1">
      <alignment vertical="center"/>
    </xf>
    <xf numFmtId="4" fontId="58" fillId="28" borderId="125" xfId="919" applyNumberFormat="1" applyFont="1" applyFill="1" applyBorder="1" applyAlignment="1">
      <alignment horizontal="right" vertical="center" wrapText="1"/>
    </xf>
    <xf numFmtId="4" fontId="54" fillId="0" borderId="115" xfId="919" applyNumberFormat="1" applyFont="1" applyBorder="1" applyAlignment="1">
      <alignment vertical="center"/>
    </xf>
    <xf numFmtId="4" fontId="54" fillId="0" borderId="74" xfId="919" applyNumberFormat="1" applyFont="1" applyBorder="1" applyAlignment="1">
      <alignment vertical="center" wrapText="1"/>
    </xf>
    <xf numFmtId="4" fontId="58" fillId="0" borderId="0" xfId="919" applyNumberFormat="1" applyFont="1" applyAlignment="1">
      <alignment horizontal="center" vertical="center"/>
    </xf>
    <xf numFmtId="4" fontId="54" fillId="0" borderId="121" xfId="919" applyNumberFormat="1" applyFont="1" applyBorder="1" applyAlignment="1">
      <alignment horizontal="center" vertical="center"/>
    </xf>
    <xf numFmtId="4" fontId="54" fillId="0" borderId="74" xfId="919" applyNumberFormat="1" applyFont="1" applyBorder="1" applyAlignment="1">
      <alignment horizontal="center" vertical="center"/>
    </xf>
    <xf numFmtId="4" fontId="54" fillId="0" borderId="116" xfId="919" applyNumberFormat="1" applyFont="1" applyBorder="1" applyAlignment="1">
      <alignment horizontal="center" vertical="center"/>
    </xf>
    <xf numFmtId="4" fontId="54" fillId="0" borderId="123" xfId="919" applyNumberFormat="1" applyFont="1" applyBorder="1" applyAlignment="1">
      <alignment horizontal="center" vertical="center"/>
    </xf>
    <xf numFmtId="4" fontId="54" fillId="0" borderId="124" xfId="919" applyNumberFormat="1" applyFont="1" applyBorder="1" applyAlignment="1">
      <alignment horizontal="center" vertical="center"/>
    </xf>
    <xf numFmtId="4" fontId="69" fillId="0" borderId="123" xfId="919" applyNumberFormat="1" applyFont="1" applyBorder="1" applyAlignment="1">
      <alignment horizontal="center" vertical="center"/>
    </xf>
    <xf numFmtId="4" fontId="44" fillId="0" borderId="74" xfId="919" applyNumberFormat="1" applyFont="1" applyBorder="1" applyAlignment="1">
      <alignment horizontal="center" vertical="center"/>
    </xf>
    <xf numFmtId="0" fontId="189" fillId="0" borderId="0" xfId="0" applyFont="1"/>
    <xf numFmtId="0" fontId="189" fillId="0" borderId="0" xfId="0" applyFont="1" applyAlignment="1"/>
    <xf numFmtId="0" fontId="189" fillId="0" borderId="0" xfId="0" applyFont="1" applyAlignment="1">
      <alignment horizontal="center"/>
    </xf>
    <xf numFmtId="0" fontId="0" fillId="0" borderId="0" xfId="0" applyAlignment="1"/>
    <xf numFmtId="4" fontId="54" fillId="0" borderId="0" xfId="0" applyNumberFormat="1" applyFont="1" applyAlignment="1">
      <alignment vertical="center"/>
    </xf>
    <xf numFmtId="4" fontId="58" fillId="0" borderId="43" xfId="919" applyNumberFormat="1" applyFont="1" applyBorder="1" applyAlignment="1">
      <alignment vertical="center" wrapText="1"/>
    </xf>
    <xf numFmtId="4" fontId="54" fillId="0" borderId="15" xfId="919" applyNumberFormat="1" applyFont="1" applyBorder="1" applyAlignment="1">
      <alignment vertical="center" wrapText="1"/>
    </xf>
    <xf numFmtId="4" fontId="54" fillId="0" borderId="15" xfId="919" applyNumberFormat="1" applyFont="1" applyBorder="1" applyAlignment="1">
      <alignment horizontal="center" vertical="center"/>
    </xf>
    <xf numFmtId="4" fontId="54" fillId="0" borderId="18" xfId="919" applyNumberFormat="1" applyFont="1" applyBorder="1" applyAlignment="1">
      <alignment horizontal="center" vertical="center"/>
    </xf>
    <xf numFmtId="4" fontId="54" fillId="0" borderId="43" xfId="919" applyNumberFormat="1" applyFont="1" applyBorder="1" applyAlignment="1">
      <alignment horizontal="center" vertical="center"/>
    </xf>
    <xf numFmtId="4" fontId="54" fillId="0" borderId="0" xfId="0" applyNumberFormat="1" applyFont="1" applyAlignment="1">
      <alignment horizontal="center" vertical="center"/>
    </xf>
    <xf numFmtId="4" fontId="54" fillId="0" borderId="0" xfId="0" applyNumberFormat="1" applyFont="1" applyAlignment="1">
      <alignment vertical="center" wrapText="1"/>
    </xf>
    <xf numFmtId="165" fontId="54" fillId="37" borderId="15" xfId="919" applyFont="1" applyFill="1" applyBorder="1" applyAlignment="1">
      <alignment vertical="center"/>
    </xf>
    <xf numFmtId="165" fontId="128" fillId="37" borderId="123" xfId="919" applyFont="1" applyFill="1" applyBorder="1" applyAlignment="1">
      <alignment vertical="center"/>
    </xf>
    <xf numFmtId="4" fontId="54" fillId="33" borderId="74" xfId="919" applyNumberFormat="1" applyFont="1" applyFill="1" applyBorder="1" applyAlignment="1">
      <alignment horizontal="center" vertical="center"/>
    </xf>
    <xf numFmtId="4" fontId="67" fillId="0" borderId="0" xfId="919" applyNumberFormat="1" applyFont="1" applyFill="1" applyAlignment="1">
      <alignment horizontal="left" vertical="center"/>
    </xf>
    <xf numFmtId="4" fontId="67" fillId="0" borderId="0" xfId="919" applyNumberFormat="1" applyFont="1" applyFill="1" applyAlignment="1">
      <alignment horizontal="center" vertical="center"/>
    </xf>
    <xf numFmtId="4" fontId="58" fillId="28" borderId="44" xfId="919" applyNumberFormat="1" applyFont="1" applyFill="1" applyBorder="1" applyAlignment="1">
      <alignment horizontal="center" vertical="center" wrapText="1"/>
    </xf>
    <xf numFmtId="4" fontId="58" fillId="28" borderId="44" xfId="919" applyNumberFormat="1" applyFont="1" applyFill="1" applyBorder="1" applyAlignment="1">
      <alignment horizontal="center" vertical="center"/>
    </xf>
    <xf numFmtId="4" fontId="58" fillId="0" borderId="0" xfId="919" applyNumberFormat="1" applyFont="1" applyFill="1" applyAlignment="1">
      <alignment horizontal="center" vertical="center"/>
    </xf>
    <xf numFmtId="4" fontId="147" fillId="0" borderId="75" xfId="1369" applyNumberFormat="1" applyFont="1" applyBorder="1" applyAlignment="1">
      <alignment horizontal="left" vertical="center" wrapText="1"/>
    </xf>
    <xf numFmtId="3" fontId="166" fillId="28" borderId="75" xfId="0" applyNumberFormat="1" applyFont="1" applyFill="1" applyBorder="1" applyAlignment="1">
      <alignment horizontal="center" vertical="center"/>
    </xf>
    <xf numFmtId="0" fontId="166" fillId="28" borderId="75" xfId="0" applyFont="1" applyFill="1" applyBorder="1" applyAlignment="1">
      <alignment horizontal="center" vertical="center"/>
    </xf>
    <xf numFmtId="4" fontId="166" fillId="28" borderId="75" xfId="0" applyNumberFormat="1" applyFont="1" applyFill="1" applyBorder="1" applyAlignment="1">
      <alignment horizontal="center" vertical="center"/>
    </xf>
    <xf numFmtId="2" fontId="166" fillId="28" borderId="75" xfId="0" applyNumberFormat="1" applyFont="1" applyFill="1" applyBorder="1" applyAlignment="1">
      <alignment horizontal="center" vertical="center"/>
    </xf>
    <xf numFmtId="3" fontId="178" fillId="0" borderId="72" xfId="1369" applyNumberFormat="1" applyFont="1" applyFill="1" applyBorder="1" applyAlignment="1">
      <alignment horizontal="left" vertical="center" wrapText="1"/>
    </xf>
    <xf numFmtId="0" fontId="42" fillId="0" borderId="72" xfId="0" applyFont="1" applyBorder="1" applyAlignment="1">
      <alignment horizontal="left" vertical="center"/>
    </xf>
    <xf numFmtId="4" fontId="96" fillId="0" borderId="0" xfId="919" applyNumberFormat="1" applyFont="1" applyFill="1" applyAlignment="1">
      <alignment vertical="center"/>
    </xf>
    <xf numFmtId="4" fontId="96" fillId="0" borderId="0" xfId="919" applyNumberFormat="1" applyFont="1" applyFill="1" applyAlignment="1">
      <alignment horizontal="center" vertical="center"/>
    </xf>
    <xf numFmtId="4" fontId="77" fillId="0" borderId="0" xfId="919" applyNumberFormat="1" applyFont="1" applyFill="1" applyBorder="1" applyAlignment="1">
      <alignment horizontal="center" vertical="center"/>
    </xf>
    <xf numFmtId="4" fontId="93" fillId="26" borderId="126" xfId="919" applyNumberFormat="1" applyFont="1" applyFill="1" applyBorder="1" applyAlignment="1">
      <alignment horizontal="center" vertical="center"/>
    </xf>
    <xf numFmtId="4" fontId="93" fillId="26" borderId="125" xfId="919" applyNumberFormat="1" applyFont="1" applyFill="1" applyBorder="1" applyAlignment="1">
      <alignment horizontal="center" vertical="center"/>
    </xf>
    <xf numFmtId="4" fontId="93" fillId="26" borderId="125" xfId="919" applyNumberFormat="1" applyFont="1" applyFill="1" applyBorder="1" applyAlignment="1">
      <alignment horizontal="center" vertical="center" wrapText="1"/>
    </xf>
    <xf numFmtId="4" fontId="93" fillId="26" borderId="127" xfId="919" applyNumberFormat="1" applyFont="1" applyFill="1" applyBorder="1" applyAlignment="1">
      <alignment horizontal="center" vertical="center"/>
    </xf>
    <xf numFmtId="4" fontId="94" fillId="0" borderId="120" xfId="1034" applyNumberFormat="1" applyFont="1" applyFill="1" applyBorder="1" applyAlignment="1">
      <alignment vertical="center"/>
    </xf>
    <xf numFmtId="4" fontId="94" fillId="0" borderId="120" xfId="1034" applyNumberFormat="1" applyFont="1" applyFill="1" applyBorder="1" applyAlignment="1">
      <alignment horizontal="center" vertical="center"/>
    </xf>
    <xf numFmtId="4" fontId="94" fillId="0" borderId="121" xfId="1034" applyNumberFormat="1" applyFont="1" applyFill="1" applyBorder="1" applyAlignment="1">
      <alignment horizontal="center" vertical="center"/>
    </xf>
    <xf numFmtId="4" fontId="94" fillId="0" borderId="74" xfId="1034" applyNumberFormat="1" applyFont="1" applyFill="1" applyBorder="1" applyAlignment="1">
      <alignment vertical="center" wrapText="1"/>
    </xf>
    <xf numFmtId="4" fontId="94" fillId="0" borderId="74" xfId="1034" applyNumberFormat="1" applyFont="1" applyFill="1" applyBorder="1" applyAlignment="1">
      <alignment horizontal="center" vertical="center"/>
    </xf>
    <xf numFmtId="4" fontId="94" fillId="0" borderId="116" xfId="1034" applyNumberFormat="1" applyFont="1" applyFill="1" applyBorder="1" applyAlignment="1">
      <alignment horizontal="center" vertical="center"/>
    </xf>
    <xf numFmtId="4" fontId="77" fillId="26" borderId="44" xfId="919" applyNumberFormat="1" applyFont="1" applyFill="1" applyBorder="1" applyAlignment="1">
      <alignment horizontal="center" vertical="center"/>
    </xf>
    <xf numFmtId="4" fontId="96" fillId="0" borderId="0" xfId="919" applyNumberFormat="1" applyFont="1" applyFill="1" applyBorder="1" applyAlignment="1">
      <alignment horizontal="center" vertical="center"/>
    </xf>
    <xf numFmtId="4" fontId="93" fillId="0" borderId="0" xfId="919" applyNumberFormat="1" applyFont="1" applyFill="1" applyBorder="1" applyAlignment="1">
      <alignment horizontal="center" vertical="center"/>
    </xf>
    <xf numFmtId="3" fontId="94" fillId="0" borderId="119" xfId="1034" applyNumberFormat="1" applyFont="1" applyFill="1" applyBorder="1" applyAlignment="1">
      <alignment horizontal="center" vertical="center"/>
    </xf>
    <xf numFmtId="4" fontId="58" fillId="28" borderId="44" xfId="919" applyNumberFormat="1" applyFont="1" applyFill="1" applyBorder="1" applyAlignment="1">
      <alignment horizontal="center" vertical="center" wrapText="1"/>
    </xf>
    <xf numFmtId="4" fontId="58" fillId="28" borderId="44" xfId="919" applyNumberFormat="1" applyFont="1" applyFill="1" applyBorder="1" applyAlignment="1">
      <alignment horizontal="center" vertical="center"/>
    </xf>
    <xf numFmtId="4" fontId="54" fillId="0" borderId="0" xfId="919" applyNumberFormat="1" applyFont="1" applyFill="1" applyBorder="1" applyAlignment="1">
      <alignment horizontal="center" vertical="center"/>
    </xf>
    <xf numFmtId="4" fontId="58" fillId="0" borderId="0" xfId="919" applyNumberFormat="1" applyFont="1" applyFill="1" applyBorder="1" applyAlignment="1">
      <alignment horizontal="center" vertical="center"/>
    </xf>
    <xf numFmtId="4" fontId="54" fillId="0" borderId="0" xfId="919" applyNumberFormat="1" applyFont="1" applyFill="1" applyAlignment="1">
      <alignment horizontal="center" vertical="center"/>
    </xf>
    <xf numFmtId="4" fontId="58" fillId="0" borderId="0" xfId="919" applyNumberFormat="1" applyFont="1" applyFill="1" applyAlignment="1">
      <alignment horizontal="center" vertical="center"/>
    </xf>
    <xf numFmtId="4" fontId="54" fillId="0" borderId="0" xfId="0" applyNumberFormat="1" applyFont="1" applyAlignment="1">
      <alignment vertical="center"/>
    </xf>
    <xf numFmtId="4" fontId="67" fillId="0" borderId="0" xfId="919" applyNumberFormat="1" applyFont="1" applyFill="1" applyAlignment="1">
      <alignment vertical="center"/>
    </xf>
    <xf numFmtId="4" fontId="54" fillId="0" borderId="96" xfId="919" applyNumberFormat="1" applyFont="1" applyFill="1" applyBorder="1" applyAlignment="1">
      <alignment horizontal="center" vertical="center"/>
    </xf>
    <xf numFmtId="4" fontId="58" fillId="0" borderId="15" xfId="919" applyNumberFormat="1" applyFont="1" applyBorder="1" applyAlignment="1">
      <alignment vertical="center" wrapText="1"/>
    </xf>
    <xf numFmtId="4" fontId="54" fillId="0" borderId="97" xfId="919" applyNumberFormat="1" applyFont="1" applyFill="1" applyBorder="1" applyAlignment="1">
      <alignment horizontal="center" vertical="center"/>
    </xf>
    <xf numFmtId="4" fontId="96" fillId="0" borderId="0" xfId="919" applyNumberFormat="1" applyFont="1" applyAlignment="1">
      <alignment vertical="center"/>
    </xf>
    <xf numFmtId="4" fontId="96" fillId="0" borderId="0" xfId="919" applyNumberFormat="1" applyFont="1" applyAlignment="1">
      <alignment horizontal="center" vertical="center"/>
    </xf>
    <xf numFmtId="4" fontId="96" fillId="0" borderId="74" xfId="919" applyNumberFormat="1" applyFont="1" applyBorder="1" applyAlignment="1">
      <alignment horizontal="center" vertical="center"/>
    </xf>
    <xf numFmtId="4" fontId="96" fillId="0" borderId="115" xfId="919" applyNumberFormat="1" applyFont="1" applyBorder="1" applyAlignment="1">
      <alignment vertical="center"/>
    </xf>
    <xf numFmtId="4" fontId="96" fillId="0" borderId="123" xfId="919" applyNumberFormat="1" applyFont="1" applyBorder="1" applyAlignment="1">
      <alignment horizontal="center" vertical="center"/>
    </xf>
    <xf numFmtId="4" fontId="96" fillId="0" borderId="119" xfId="919" applyNumberFormat="1" applyFont="1" applyBorder="1" applyAlignment="1">
      <alignment vertical="center"/>
    </xf>
    <xf numFmtId="4" fontId="96" fillId="0" borderId="120" xfId="919" applyNumberFormat="1" applyFont="1" applyBorder="1" applyAlignment="1">
      <alignment horizontal="center" vertical="center"/>
    </xf>
    <xf numFmtId="4" fontId="96" fillId="0" borderId="121" xfId="919" applyNumberFormat="1" applyFont="1" applyBorder="1" applyAlignment="1">
      <alignment horizontal="center" vertical="center"/>
    </xf>
    <xf numFmtId="4" fontId="193" fillId="0" borderId="119" xfId="0" applyNumberFormat="1" applyFont="1" applyBorder="1"/>
    <xf numFmtId="4" fontId="58" fillId="0" borderId="120" xfId="0" applyNumberFormat="1" applyFont="1" applyFill="1" applyBorder="1"/>
    <xf numFmtId="4" fontId="193" fillId="0" borderId="120" xfId="0" applyNumberFormat="1" applyFont="1" applyBorder="1" applyAlignment="1">
      <alignment horizontal="center"/>
    </xf>
    <xf numFmtId="4" fontId="193" fillId="0" borderId="121" xfId="0" applyNumberFormat="1" applyFont="1" applyBorder="1" applyAlignment="1">
      <alignment horizontal="center"/>
    </xf>
    <xf numFmtId="4" fontId="193" fillId="0" borderId="0" xfId="0" applyNumberFormat="1" applyFont="1"/>
    <xf numFmtId="4" fontId="59" fillId="0" borderId="120" xfId="919" applyNumberFormat="1" applyFont="1" applyBorder="1" applyAlignment="1">
      <alignment vertical="center" wrapText="1"/>
    </xf>
    <xf numFmtId="4" fontId="96" fillId="0" borderId="74" xfId="919" applyNumberFormat="1" applyFont="1" applyBorder="1" applyAlignment="1">
      <alignment vertical="center" wrapText="1"/>
    </xf>
    <xf numFmtId="4" fontId="96" fillId="0" borderId="115" xfId="919" applyNumberFormat="1" applyFont="1" applyFill="1" applyBorder="1" applyAlignment="1">
      <alignment vertical="center"/>
    </xf>
    <xf numFmtId="4" fontId="96" fillId="0" borderId="74" xfId="919" applyNumberFormat="1" applyFont="1" applyFill="1" applyBorder="1" applyAlignment="1">
      <alignment vertical="center" wrapText="1"/>
    </xf>
    <xf numFmtId="4" fontId="96" fillId="0" borderId="74" xfId="919" applyNumberFormat="1" applyFont="1" applyFill="1" applyBorder="1" applyAlignment="1">
      <alignment horizontal="center" vertical="center"/>
    </xf>
    <xf numFmtId="4" fontId="96" fillId="0" borderId="122" xfId="919" applyNumberFormat="1" applyFont="1" applyBorder="1" applyAlignment="1">
      <alignment vertical="center"/>
    </xf>
    <xf numFmtId="4" fontId="96" fillId="0" borderId="123" xfId="919" applyNumberFormat="1" applyFont="1" applyBorder="1" applyAlignment="1">
      <alignment vertical="center" wrapText="1"/>
    </xf>
    <xf numFmtId="4" fontId="96" fillId="0" borderId="0" xfId="919" applyNumberFormat="1" applyFont="1" applyAlignment="1">
      <alignment vertical="center" wrapText="1"/>
    </xf>
    <xf numFmtId="165" fontId="54" fillId="0" borderId="129" xfId="919" applyFont="1" applyBorder="1" applyAlignment="1">
      <alignment vertical="center"/>
    </xf>
    <xf numFmtId="165" fontId="54" fillId="0" borderId="129" xfId="919" applyFont="1" applyBorder="1" applyAlignment="1">
      <alignment vertical="center" wrapText="1"/>
    </xf>
    <xf numFmtId="165" fontId="54" fillId="0" borderId="129" xfId="919" applyFont="1" applyBorder="1" applyAlignment="1">
      <alignment horizontal="center" vertical="center"/>
    </xf>
    <xf numFmtId="165" fontId="54" fillId="0" borderId="129" xfId="919" applyFont="1" applyFill="1" applyBorder="1" applyAlignment="1">
      <alignment vertical="center"/>
    </xf>
    <xf numFmtId="4" fontId="54" fillId="0" borderId="0" xfId="1034" applyNumberFormat="1" applyFont="1" applyFill="1" applyAlignment="1">
      <alignment vertical="center"/>
    </xf>
    <xf numFmtId="4" fontId="54" fillId="0" borderId="0" xfId="1034" applyNumberFormat="1" applyFont="1" applyFill="1" applyAlignment="1">
      <alignment horizontal="center" vertical="center"/>
    </xf>
    <xf numFmtId="4" fontId="54" fillId="0" borderId="0" xfId="1034" applyNumberFormat="1" applyFont="1" applyFill="1" applyBorder="1" applyAlignment="1">
      <alignment horizontal="center" vertical="center"/>
    </xf>
    <xf numFmtId="4" fontId="54" fillId="0" borderId="28" xfId="1034" applyNumberFormat="1" applyFont="1" applyFill="1" applyBorder="1" applyAlignment="1">
      <alignment horizontal="center" vertical="center"/>
    </xf>
    <xf numFmtId="4" fontId="54" fillId="0" borderId="43" xfId="1034" applyNumberFormat="1" applyFont="1" applyFill="1" applyBorder="1" applyAlignment="1">
      <alignment horizontal="center" vertical="center"/>
    </xf>
    <xf numFmtId="4" fontId="58" fillId="0" borderId="43" xfId="1034" applyNumberFormat="1" applyFont="1" applyFill="1" applyBorder="1" applyAlignment="1">
      <alignment horizontal="center" vertical="center"/>
    </xf>
    <xf numFmtId="4" fontId="58" fillId="0" borderId="43" xfId="1034" applyNumberFormat="1" applyFont="1" applyFill="1" applyBorder="1" applyAlignment="1">
      <alignment vertical="center"/>
    </xf>
    <xf numFmtId="4" fontId="58" fillId="0" borderId="0" xfId="1034" applyNumberFormat="1" applyFont="1" applyFill="1" applyAlignment="1">
      <alignment horizontal="center" vertical="center"/>
    </xf>
    <xf numFmtId="4" fontId="59" fillId="0" borderId="0" xfId="1034" applyNumberFormat="1" applyFont="1" applyAlignment="1">
      <alignment vertical="center"/>
    </xf>
    <xf numFmtId="4" fontId="59" fillId="0" borderId="0" xfId="1034" applyNumberFormat="1" applyFont="1" applyFill="1" applyAlignment="1">
      <alignment horizontal="center" vertical="center"/>
    </xf>
    <xf numFmtId="4" fontId="59" fillId="0" borderId="0" xfId="1034" applyNumberFormat="1" applyFont="1" applyAlignment="1">
      <alignment horizontal="center" vertical="center"/>
    </xf>
    <xf numFmtId="4" fontId="59" fillId="0" borderId="0" xfId="1034" applyNumberFormat="1" applyFont="1" applyFill="1" applyAlignment="1">
      <alignment horizontal="left" vertical="center"/>
    </xf>
    <xf numFmtId="4" fontId="93" fillId="26" borderId="15" xfId="1542" applyNumberFormat="1" applyFont="1" applyFill="1" applyBorder="1" applyAlignment="1">
      <alignment horizontal="center" vertical="center"/>
    </xf>
    <xf numFmtId="4" fontId="54" fillId="38" borderId="74" xfId="919" applyNumberFormat="1" applyFont="1" applyFill="1" applyBorder="1" applyAlignment="1">
      <alignment horizontal="center" vertical="center"/>
    </xf>
    <xf numFmtId="2" fontId="42" fillId="38" borderId="75" xfId="0" applyNumberFormat="1" applyFont="1" applyFill="1" applyBorder="1" applyAlignment="1">
      <alignment horizontal="center" vertical="center"/>
    </xf>
    <xf numFmtId="165" fontId="70" fillId="38" borderId="74" xfId="919" applyFont="1" applyFill="1" applyBorder="1" applyAlignment="1">
      <alignment vertical="center"/>
    </xf>
    <xf numFmtId="4" fontId="148" fillId="38" borderId="75" xfId="1369" applyNumberFormat="1" applyFont="1" applyFill="1" applyBorder="1" applyAlignment="1">
      <alignment horizontal="center" vertical="center" wrapText="1"/>
    </xf>
    <xf numFmtId="4" fontId="70" fillId="38" borderId="74" xfId="919" applyNumberFormat="1" applyFont="1" applyFill="1" applyBorder="1" applyAlignment="1">
      <alignment horizontal="center" vertical="center"/>
    </xf>
    <xf numFmtId="165" fontId="70" fillId="38" borderId="120" xfId="919" applyFont="1" applyFill="1" applyBorder="1" applyAlignment="1">
      <alignment vertical="center"/>
    </xf>
    <xf numFmtId="4" fontId="54" fillId="38" borderId="74" xfId="1034" applyNumberFormat="1" applyFont="1" applyFill="1" applyBorder="1" applyAlignment="1">
      <alignment horizontal="center" vertical="center"/>
    </xf>
    <xf numFmtId="165" fontId="54" fillId="38" borderId="18" xfId="919" applyFont="1" applyFill="1" applyBorder="1" applyAlignment="1">
      <alignment vertical="center"/>
    </xf>
    <xf numFmtId="4" fontId="45" fillId="0" borderId="74" xfId="919" applyNumberFormat="1" applyFont="1" applyBorder="1" applyAlignment="1">
      <alignment horizontal="center" vertical="center"/>
    </xf>
    <xf numFmtId="4" fontId="58" fillId="0" borderId="0" xfId="919" applyNumberFormat="1" applyFont="1" applyFill="1" applyBorder="1" applyAlignment="1">
      <alignment horizontal="center" vertical="center"/>
    </xf>
    <xf numFmtId="3" fontId="42" fillId="0" borderId="0" xfId="0" applyNumberFormat="1" applyFont="1" applyFill="1" applyBorder="1" applyAlignment="1">
      <alignment horizontal="left" vertical="center"/>
    </xf>
    <xf numFmtId="4" fontId="54" fillId="0" borderId="0" xfId="919" applyNumberFormat="1" applyFont="1" applyFill="1" applyAlignment="1">
      <alignment horizontal="center" vertical="center"/>
    </xf>
    <xf numFmtId="4" fontId="58" fillId="0" borderId="0" xfId="919" applyNumberFormat="1" applyFont="1" applyFill="1" applyAlignment="1">
      <alignment horizontal="center" vertical="center"/>
    </xf>
    <xf numFmtId="4" fontId="42" fillId="0" borderId="0" xfId="0" applyNumberFormat="1" applyFont="1" applyBorder="1" applyAlignment="1">
      <alignment vertical="center"/>
    </xf>
    <xf numFmtId="3" fontId="148" fillId="0" borderId="0" xfId="1322" applyNumberFormat="1" applyFont="1" applyFill="1" applyBorder="1" applyAlignment="1">
      <alignment horizontal="center" vertical="center"/>
    </xf>
    <xf numFmtId="4" fontId="148" fillId="0" borderId="0" xfId="1322" applyNumberFormat="1" applyFont="1" applyFill="1" applyBorder="1" applyAlignment="1">
      <alignment horizontal="center" vertical="center"/>
    </xf>
    <xf numFmtId="3" fontId="42" fillId="0" borderId="0" xfId="0" applyNumberFormat="1" applyFont="1" applyFill="1" applyBorder="1" applyAlignment="1">
      <alignment vertical="center"/>
    </xf>
    <xf numFmtId="3" fontId="55" fillId="0" borderId="0" xfId="0" applyNumberFormat="1" applyFont="1" applyBorder="1" applyAlignment="1">
      <alignment vertical="center"/>
    </xf>
    <xf numFmtId="4" fontId="148" fillId="0" borderId="0" xfId="1542" applyNumberFormat="1" applyFont="1" applyFill="1" applyBorder="1" applyAlignment="1">
      <alignment horizontal="center" vertical="center"/>
    </xf>
    <xf numFmtId="4" fontId="55" fillId="0" borderId="0" xfId="0" applyNumberFormat="1" applyFont="1" applyFill="1" applyBorder="1" applyAlignment="1">
      <alignment horizontal="left" vertical="center" wrapText="1"/>
    </xf>
    <xf numFmtId="2" fontId="148" fillId="0" borderId="0" xfId="1322" applyNumberFormat="1" applyFont="1" applyFill="1" applyBorder="1" applyAlignment="1">
      <alignment horizontal="center" vertical="center"/>
    </xf>
    <xf numFmtId="4" fontId="55" fillId="0" borderId="0" xfId="0" applyNumberFormat="1" applyFont="1" applyBorder="1" applyAlignment="1">
      <alignment horizontal="left" vertical="center"/>
    </xf>
    <xf numFmtId="3" fontId="148" fillId="0" borderId="0" xfId="1322" applyNumberFormat="1" applyFont="1" applyFill="1" applyBorder="1" applyAlignment="1">
      <alignment vertical="center"/>
    </xf>
    <xf numFmtId="4" fontId="148" fillId="0" borderId="0" xfId="1322" applyNumberFormat="1" applyFont="1" applyFill="1" applyBorder="1" applyAlignment="1">
      <alignment vertical="center"/>
    </xf>
    <xf numFmtId="4" fontId="147" fillId="0" borderId="0" xfId="1542" applyNumberFormat="1" applyFont="1" applyFill="1" applyBorder="1" applyAlignment="1">
      <alignment horizontal="left" vertical="center"/>
    </xf>
    <xf numFmtId="4" fontId="42" fillId="0" borderId="0" xfId="0" applyNumberFormat="1" applyFont="1" applyBorder="1" applyAlignment="1">
      <alignment horizontal="center" vertical="center"/>
    </xf>
    <xf numFmtId="3" fontId="42" fillId="28" borderId="44" xfId="0" applyNumberFormat="1" applyFont="1" applyFill="1" applyBorder="1" applyAlignment="1">
      <alignment horizontal="center" vertical="center"/>
    </xf>
    <xf numFmtId="0" fontId="42" fillId="28" borderId="44" xfId="0" applyFont="1" applyFill="1" applyBorder="1" applyAlignment="1">
      <alignment horizontal="center" vertical="center"/>
    </xf>
    <xf numFmtId="4" fontId="42" fillId="28" borderId="44" xfId="0" applyNumberFormat="1" applyFont="1" applyFill="1" applyBorder="1" applyAlignment="1">
      <alignment horizontal="center" vertical="center"/>
    </xf>
    <xf numFmtId="2" fontId="42" fillId="28" borderId="44" xfId="0" applyNumberFormat="1" applyFont="1" applyFill="1" applyBorder="1" applyAlignment="1">
      <alignment horizontal="center" vertical="center"/>
    </xf>
    <xf numFmtId="0" fontId="55" fillId="0" borderId="75" xfId="0" applyFont="1" applyBorder="1" applyAlignment="1">
      <alignment horizontal="right" vertical="center"/>
    </xf>
    <xf numFmtId="4" fontId="55" fillId="0" borderId="75" xfId="0" applyNumberFormat="1" applyFont="1" applyBorder="1" applyAlignment="1">
      <alignment horizontal="center" vertical="center"/>
    </xf>
    <xf numFmtId="2" fontId="55" fillId="0" borderId="75" xfId="0" applyNumberFormat="1" applyFont="1" applyBorder="1" applyAlignment="1">
      <alignment vertical="center"/>
    </xf>
    <xf numFmtId="3" fontId="147" fillId="0" borderId="75" xfId="1369" applyNumberFormat="1" applyFont="1" applyFill="1" applyBorder="1" applyAlignment="1">
      <alignment horizontal="right" vertical="center" wrapText="1"/>
    </xf>
    <xf numFmtId="4" fontId="147" fillId="0" borderId="75" xfId="1369" applyNumberFormat="1" applyFont="1" applyFill="1" applyBorder="1" applyAlignment="1">
      <alignment horizontal="center" vertical="center" wrapText="1"/>
    </xf>
    <xf numFmtId="2" fontId="147" fillId="0" borderId="75" xfId="1369" applyNumberFormat="1" applyFont="1" applyBorder="1" applyAlignment="1">
      <alignment horizontal="center" vertical="center" wrapText="1"/>
    </xf>
    <xf numFmtId="4" fontId="147" fillId="0" borderId="75" xfId="1369" applyNumberFormat="1" applyFont="1" applyBorder="1" applyAlignment="1">
      <alignment horizontal="center" vertical="center" wrapText="1"/>
    </xf>
    <xf numFmtId="3" fontId="147" fillId="0" borderId="72" xfId="1369" applyNumberFormat="1" applyFont="1" applyFill="1" applyBorder="1" applyAlignment="1">
      <alignment vertical="center" wrapText="1"/>
    </xf>
    <xf numFmtId="4" fontId="147" fillId="0" borderId="72" xfId="1369" applyNumberFormat="1" applyFont="1" applyFill="1" applyBorder="1" applyAlignment="1">
      <alignment horizontal="center" vertical="center" wrapText="1"/>
    </xf>
    <xf numFmtId="4" fontId="148" fillId="0" borderId="72" xfId="1369" applyNumberFormat="1" applyFont="1" applyFill="1" applyBorder="1" applyAlignment="1">
      <alignment horizontal="center" vertical="center" wrapText="1"/>
    </xf>
    <xf numFmtId="4" fontId="148" fillId="0" borderId="72" xfId="1369" applyNumberFormat="1" applyFont="1" applyBorder="1" applyAlignment="1">
      <alignment horizontal="left" vertical="center" wrapText="1"/>
    </xf>
    <xf numFmtId="3" fontId="148" fillId="0" borderId="75" xfId="1369" applyNumberFormat="1" applyFont="1" applyFill="1" applyBorder="1" applyAlignment="1">
      <alignment vertical="center" wrapText="1"/>
    </xf>
    <xf numFmtId="4" fontId="147" fillId="0" borderId="72" xfId="1369" applyNumberFormat="1" applyFont="1" applyBorder="1" applyAlignment="1">
      <alignment horizontal="left" vertical="center" wrapText="1"/>
    </xf>
    <xf numFmtId="4" fontId="147" fillId="0" borderId="72" xfId="1369" applyNumberFormat="1" applyFont="1" applyBorder="1" applyAlignment="1">
      <alignment horizontal="center" vertical="center" wrapText="1"/>
    </xf>
    <xf numFmtId="0" fontId="55" fillId="0" borderId="0" xfId="0" applyFont="1" applyBorder="1" applyAlignment="1">
      <alignment horizontal="center" vertical="center"/>
    </xf>
    <xf numFmtId="4" fontId="55" fillId="0" borderId="0" xfId="0" applyNumberFormat="1" applyFont="1" applyBorder="1" applyAlignment="1">
      <alignment horizontal="center" vertical="center"/>
    </xf>
    <xf numFmtId="2" fontId="55" fillId="0" borderId="0" xfId="0" applyNumberFormat="1" applyFont="1" applyBorder="1" applyAlignment="1">
      <alignment horizontal="center" vertical="center"/>
    </xf>
    <xf numFmtId="4" fontId="148" fillId="0" borderId="0" xfId="1322" applyNumberFormat="1" applyFont="1" applyFill="1" applyBorder="1" applyAlignment="1">
      <alignment horizontal="right" vertical="center"/>
    </xf>
    <xf numFmtId="174" fontId="148" fillId="0" borderId="0" xfId="1322" applyNumberFormat="1" applyFont="1" applyFill="1" applyBorder="1" applyAlignment="1">
      <alignment horizontal="left" vertical="center"/>
    </xf>
    <xf numFmtId="0" fontId="55" fillId="0" borderId="72" xfId="0" applyFont="1" applyBorder="1" applyAlignment="1">
      <alignment vertical="center"/>
    </xf>
    <xf numFmtId="2" fontId="55" fillId="0" borderId="72" xfId="0" applyNumberFormat="1" applyFont="1" applyBorder="1" applyAlignment="1">
      <alignment horizontal="center" vertical="center"/>
    </xf>
    <xf numFmtId="0" fontId="55" fillId="0" borderId="72" xfId="0" applyFont="1" applyBorder="1" applyAlignment="1">
      <alignment horizontal="center" vertical="center"/>
    </xf>
    <xf numFmtId="4" fontId="55" fillId="0" borderId="72" xfId="0" applyNumberFormat="1" applyFont="1" applyBorder="1" applyAlignment="1">
      <alignment horizontal="center" vertical="center"/>
    </xf>
    <xf numFmtId="4" fontId="148" fillId="0" borderId="75" xfId="1369" applyNumberFormat="1" applyFont="1" applyFill="1" applyBorder="1" applyAlignment="1">
      <alignment horizontal="center" vertical="center" wrapText="1"/>
    </xf>
    <xf numFmtId="4" fontId="58" fillId="28" borderId="44" xfId="1034" applyNumberFormat="1" applyFont="1" applyFill="1" applyBorder="1" applyAlignment="1">
      <alignment horizontal="center" vertical="center"/>
    </xf>
    <xf numFmtId="4" fontId="58" fillId="28" borderId="44" xfId="1034" applyNumberFormat="1" applyFont="1" applyFill="1" applyBorder="1" applyAlignment="1">
      <alignment horizontal="center" vertical="center" wrapText="1"/>
    </xf>
    <xf numFmtId="4" fontId="59" fillId="0" borderId="0" xfId="919" applyNumberFormat="1" applyFont="1" applyFill="1" applyAlignment="1">
      <alignment horizontal="center" vertical="center"/>
    </xf>
    <xf numFmtId="4" fontId="58" fillId="28" borderId="44" xfId="919" applyNumberFormat="1" applyFont="1" applyFill="1" applyBorder="1" applyAlignment="1">
      <alignment horizontal="center" vertical="center"/>
    </xf>
    <xf numFmtId="4" fontId="54" fillId="28" borderId="44" xfId="919" applyNumberFormat="1" applyFont="1" applyFill="1" applyBorder="1" applyAlignment="1">
      <alignment horizontal="center" vertical="center"/>
    </xf>
    <xf numFmtId="4" fontId="54" fillId="0" borderId="0" xfId="919" applyNumberFormat="1" applyFont="1" applyFill="1" applyAlignment="1">
      <alignment horizontal="center" vertical="center"/>
    </xf>
    <xf numFmtId="4" fontId="59" fillId="0" borderId="0" xfId="1034" applyNumberFormat="1" applyFont="1" applyFill="1" applyAlignment="1">
      <alignment vertical="center"/>
    </xf>
    <xf numFmtId="4" fontId="58" fillId="28" borderId="128" xfId="0" applyNumberFormat="1" applyFont="1" applyFill="1" applyBorder="1" applyAlignment="1">
      <alignment vertical="center"/>
    </xf>
    <xf numFmtId="4" fontId="58" fillId="28" borderId="113" xfId="0" applyNumberFormat="1" applyFont="1" applyFill="1" applyBorder="1" applyAlignment="1">
      <alignment vertical="center"/>
    </xf>
    <xf numFmtId="4" fontId="42" fillId="37" borderId="75" xfId="0" applyNumberFormat="1" applyFont="1" applyFill="1" applyBorder="1" applyAlignment="1">
      <alignment horizontal="center" vertical="center"/>
    </xf>
    <xf numFmtId="4" fontId="54" fillId="28" borderId="44" xfId="919" applyNumberFormat="1" applyFont="1" applyFill="1" applyBorder="1" applyAlignment="1">
      <alignment horizontal="center" vertical="center"/>
    </xf>
    <xf numFmtId="172" fontId="54" fillId="0" borderId="43" xfId="919" applyNumberFormat="1" applyFont="1" applyFill="1" applyBorder="1" applyAlignment="1">
      <alignment horizontal="center" vertical="center"/>
    </xf>
    <xf numFmtId="172" fontId="54" fillId="0" borderId="15" xfId="919" applyNumberFormat="1" applyFont="1" applyFill="1" applyBorder="1" applyAlignment="1">
      <alignment horizontal="center" vertical="center"/>
    </xf>
    <xf numFmtId="172" fontId="54" fillId="0" borderId="15" xfId="919" applyNumberFormat="1" applyFont="1" applyFill="1" applyBorder="1" applyAlignment="1">
      <alignment vertical="center" wrapText="1"/>
    </xf>
    <xf numFmtId="172" fontId="54" fillId="0" borderId="18" xfId="919" applyNumberFormat="1" applyFont="1" applyFill="1" applyBorder="1" applyAlignment="1">
      <alignment horizontal="center" vertical="center"/>
    </xf>
    <xf numFmtId="172" fontId="54" fillId="0" borderId="18" xfId="919" applyNumberFormat="1" applyFont="1" applyFill="1" applyBorder="1" applyAlignment="1">
      <alignment vertical="center" wrapText="1"/>
    </xf>
    <xf numFmtId="172" fontId="58" fillId="0" borderId="43" xfId="919" applyNumberFormat="1" applyFont="1" applyFill="1" applyBorder="1" applyAlignment="1">
      <alignment vertical="center"/>
    </xf>
    <xf numFmtId="172" fontId="54" fillId="0" borderId="15" xfId="919" applyNumberFormat="1" applyFont="1" applyFill="1" applyBorder="1" applyAlignment="1">
      <alignment vertical="center"/>
    </xf>
    <xf numFmtId="172" fontId="54" fillId="0" borderId="15" xfId="919" applyNumberFormat="1" applyFont="1" applyFill="1" applyBorder="1" applyAlignment="1">
      <alignment horizontal="left" vertical="center"/>
    </xf>
    <xf numFmtId="172" fontId="54" fillId="0" borderId="18" xfId="919" applyNumberFormat="1" applyFont="1" applyFill="1" applyBorder="1" applyAlignment="1">
      <alignment vertical="center"/>
    </xf>
    <xf numFmtId="172" fontId="58" fillId="0" borderId="43" xfId="919" applyNumberFormat="1" applyFont="1" applyFill="1" applyBorder="1" applyAlignment="1">
      <alignment horizontal="center" vertical="center"/>
    </xf>
    <xf numFmtId="172" fontId="58" fillId="0" borderId="15" xfId="919" applyNumberFormat="1" applyFont="1" applyFill="1" applyBorder="1" applyAlignment="1">
      <alignment vertical="center"/>
    </xf>
    <xf numFmtId="172" fontId="58" fillId="0" borderId="43" xfId="919" applyNumberFormat="1" applyFont="1" applyFill="1" applyBorder="1" applyAlignment="1">
      <alignment horizontal="left" vertical="center"/>
    </xf>
    <xf numFmtId="172" fontId="54" fillId="0" borderId="15" xfId="919" applyNumberFormat="1" applyFont="1" applyFill="1" applyBorder="1" applyAlignment="1">
      <alignment horizontal="left" vertical="center" wrapText="1"/>
    </xf>
    <xf numFmtId="3" fontId="194" fillId="0" borderId="75" xfId="1369" applyNumberFormat="1" applyFont="1" applyFill="1" applyBorder="1" applyAlignment="1">
      <alignment vertical="center" wrapText="1"/>
    </xf>
    <xf numFmtId="4" fontId="194" fillId="0" borderId="75" xfId="1369" applyNumberFormat="1" applyFont="1" applyFill="1" applyBorder="1" applyAlignment="1">
      <alignment horizontal="center" vertical="center" wrapText="1"/>
    </xf>
    <xf numFmtId="4" fontId="194" fillId="0" borderId="75" xfId="1369" applyNumberFormat="1" applyFont="1" applyBorder="1" applyAlignment="1">
      <alignment horizontal="center" vertical="center" wrapText="1"/>
    </xf>
    <xf numFmtId="3" fontId="194" fillId="0" borderId="75" xfId="1369" applyNumberFormat="1" applyFont="1" applyFill="1" applyBorder="1" applyAlignment="1">
      <alignment horizontal="center" vertical="center" wrapText="1"/>
    </xf>
    <xf numFmtId="3" fontId="196" fillId="37" borderId="75" xfId="1369" applyNumberFormat="1" applyFont="1" applyFill="1" applyBorder="1" applyAlignment="1">
      <alignment vertical="center" wrapText="1"/>
    </xf>
    <xf numFmtId="4" fontId="196" fillId="37" borderId="75" xfId="1369" applyNumberFormat="1" applyFont="1" applyFill="1" applyBorder="1" applyAlignment="1">
      <alignment horizontal="center" vertical="center" wrapText="1"/>
    </xf>
    <xf numFmtId="4" fontId="196" fillId="37" borderId="75" xfId="1369" applyNumberFormat="1" applyFont="1" applyFill="1" applyBorder="1" applyAlignment="1">
      <alignment horizontal="left" vertical="center"/>
    </xf>
    <xf numFmtId="4" fontId="194" fillId="0" borderId="75" xfId="1369" applyNumberFormat="1" applyFont="1" applyBorder="1" applyAlignment="1">
      <alignment horizontal="left" vertical="center"/>
    </xf>
    <xf numFmtId="4" fontId="195" fillId="0" borderId="75" xfId="1369" applyNumberFormat="1" applyFont="1" applyBorder="1" applyAlignment="1">
      <alignment horizontal="center" vertical="center"/>
    </xf>
    <xf numFmtId="0" fontId="195" fillId="0" borderId="0" xfId="0" applyFont="1" applyBorder="1" applyAlignment="1">
      <alignment horizontal="center" vertical="center"/>
    </xf>
    <xf numFmtId="0" fontId="195" fillId="0" borderId="0" xfId="0" applyFont="1" applyAlignment="1">
      <alignment horizontal="center" vertical="center"/>
    </xf>
    <xf numFmtId="0" fontId="194" fillId="0" borderId="0" xfId="0" applyFont="1" applyAlignment="1">
      <alignment horizontal="center" vertical="center"/>
    </xf>
    <xf numFmtId="0" fontId="194" fillId="0" borderId="0" xfId="0" applyFont="1" applyAlignment="1">
      <alignment vertical="center"/>
    </xf>
    <xf numFmtId="4" fontId="194" fillId="0" borderId="0" xfId="1322" applyNumberFormat="1" applyFont="1" applyFill="1" applyBorder="1" applyAlignment="1">
      <alignment horizontal="right" vertical="center"/>
    </xf>
    <xf numFmtId="0" fontId="194" fillId="0" borderId="0" xfId="0" applyFont="1" applyBorder="1" applyAlignment="1">
      <alignment horizontal="left" vertical="center"/>
    </xf>
    <xf numFmtId="0" fontId="194" fillId="0" borderId="0" xfId="0" applyFont="1" applyBorder="1" applyAlignment="1">
      <alignment horizontal="center" vertical="center"/>
    </xf>
    <xf numFmtId="0" fontId="194" fillId="0" borderId="0" xfId="0" applyFont="1" applyBorder="1" applyAlignment="1">
      <alignment vertical="center"/>
    </xf>
    <xf numFmtId="0" fontId="194" fillId="29" borderId="0" xfId="0" applyFont="1" applyFill="1" applyBorder="1" applyAlignment="1">
      <alignment horizontal="center" vertical="center"/>
    </xf>
    <xf numFmtId="0" fontId="197" fillId="0" borderId="0" xfId="0" applyFont="1" applyBorder="1" applyAlignment="1">
      <alignment horizontal="center" vertical="center"/>
    </xf>
    <xf numFmtId="0" fontId="196" fillId="0" borderId="0" xfId="0" applyFont="1" applyBorder="1" applyAlignment="1">
      <alignment horizontal="left" vertical="center"/>
    </xf>
    <xf numFmtId="0" fontId="196" fillId="29" borderId="0" xfId="0" applyFont="1" applyFill="1" applyBorder="1" applyAlignment="1">
      <alignment horizontal="center" vertical="center"/>
    </xf>
    <xf numFmtId="0" fontId="194" fillId="0" borderId="44" xfId="0" applyFont="1" applyBorder="1" applyAlignment="1">
      <alignment horizontal="center" vertical="center"/>
    </xf>
    <xf numFmtId="0" fontId="194" fillId="0" borderId="115" xfId="0" applyFont="1" applyBorder="1" applyAlignment="1">
      <alignment horizontal="center" vertical="center"/>
    </xf>
    <xf numFmtId="0" fontId="194" fillId="0" borderId="74" xfId="0" applyFont="1" applyBorder="1" applyAlignment="1">
      <alignment horizontal="center" vertical="center"/>
    </xf>
    <xf numFmtId="165" fontId="194" fillId="0" borderId="74" xfId="1541" applyFont="1" applyBorder="1" applyAlignment="1">
      <alignment horizontal="center" vertical="center"/>
    </xf>
    <xf numFmtId="165" fontId="194" fillId="0" borderId="116" xfId="1541" applyFont="1" applyBorder="1" applyAlignment="1">
      <alignment horizontal="center" vertical="center"/>
    </xf>
    <xf numFmtId="0" fontId="196" fillId="0" borderId="44" xfId="0" applyFont="1" applyBorder="1" applyAlignment="1">
      <alignment horizontal="center" vertical="center"/>
    </xf>
    <xf numFmtId="165" fontId="194" fillId="0" borderId="44" xfId="1541" applyFont="1" applyBorder="1" applyAlignment="1">
      <alignment horizontal="center" vertical="center"/>
    </xf>
    <xf numFmtId="49" fontId="196" fillId="0" borderId="44" xfId="0" applyNumberFormat="1" applyFont="1" applyBorder="1" applyAlignment="1">
      <alignment horizontal="center" vertical="center"/>
    </xf>
    <xf numFmtId="170" fontId="196" fillId="0" borderId="44" xfId="1541" applyNumberFormat="1" applyFont="1" applyBorder="1" applyAlignment="1">
      <alignment horizontal="center" vertical="center"/>
    </xf>
    <xf numFmtId="49" fontId="194" fillId="0" borderId="44" xfId="0" applyNumberFormat="1" applyFont="1" applyBorder="1" applyAlignment="1">
      <alignment horizontal="center" vertical="center"/>
    </xf>
    <xf numFmtId="165" fontId="196" fillId="0" borderId="44" xfId="1541" applyFont="1" applyBorder="1" applyAlignment="1">
      <alignment horizontal="center" vertical="center"/>
    </xf>
    <xf numFmtId="0" fontId="194" fillId="0" borderId="155" xfId="0" applyFont="1" applyBorder="1" applyAlignment="1">
      <alignment horizontal="center" vertical="center"/>
    </xf>
    <xf numFmtId="0" fontId="196" fillId="0" borderId="153" xfId="0" applyFont="1" applyBorder="1" applyAlignment="1">
      <alignment horizontal="center" vertical="center" wrapText="1"/>
    </xf>
    <xf numFmtId="0" fontId="194" fillId="0" borderId="153" xfId="0" applyFont="1" applyBorder="1" applyAlignment="1">
      <alignment horizontal="center" vertical="center" wrapText="1"/>
    </xf>
    <xf numFmtId="0" fontId="195" fillId="0" borderId="153" xfId="0" applyFont="1" applyBorder="1" applyAlignment="1">
      <alignment horizontal="center" vertical="center"/>
    </xf>
    <xf numFmtId="2" fontId="195" fillId="0" borderId="153" xfId="0" applyNumberFormat="1" applyFont="1" applyBorder="1" applyAlignment="1">
      <alignment horizontal="center" vertical="center"/>
    </xf>
    <xf numFmtId="0" fontId="195" fillId="0" borderId="154" xfId="0" applyFont="1" applyBorder="1" applyAlignment="1">
      <alignment horizontal="center" vertical="center"/>
    </xf>
    <xf numFmtId="0" fontId="195" fillId="0" borderId="74" xfId="0" applyFont="1" applyBorder="1" applyAlignment="1">
      <alignment horizontal="center" vertical="center"/>
    </xf>
    <xf numFmtId="2" fontId="195" fillId="0" borderId="74" xfId="0" applyNumberFormat="1" applyFont="1" applyBorder="1" applyAlignment="1">
      <alignment horizontal="center" vertical="center"/>
    </xf>
    <xf numFmtId="165" fontId="195" fillId="0" borderId="74" xfId="1541" applyFont="1" applyBorder="1" applyAlignment="1">
      <alignment horizontal="center" vertical="center"/>
    </xf>
    <xf numFmtId="0" fontId="195" fillId="0" borderId="116" xfId="0" applyFont="1" applyBorder="1" applyAlignment="1">
      <alignment horizontal="center" vertical="center"/>
    </xf>
    <xf numFmtId="165" fontId="195" fillId="0" borderId="116" xfId="1541" applyFont="1" applyBorder="1" applyAlignment="1">
      <alignment horizontal="center" vertical="center"/>
    </xf>
    <xf numFmtId="0" fontId="194" fillId="0" borderId="74" xfId="0" applyFont="1" applyBorder="1" applyAlignment="1">
      <alignment horizontal="center" vertical="center" wrapText="1"/>
    </xf>
    <xf numFmtId="2" fontId="194" fillId="0" borderId="74" xfId="0" applyNumberFormat="1" applyFont="1" applyBorder="1" applyAlignment="1">
      <alignment horizontal="center" vertical="center"/>
    </xf>
    <xf numFmtId="1" fontId="194" fillId="0" borderId="74" xfId="0" applyNumberFormat="1" applyFont="1" applyBorder="1" applyAlignment="1">
      <alignment horizontal="center" vertical="center"/>
    </xf>
    <xf numFmtId="0" fontId="194" fillId="0" borderId="122" xfId="0" applyFont="1" applyBorder="1" applyAlignment="1">
      <alignment horizontal="center" vertical="center"/>
    </xf>
    <xf numFmtId="0" fontId="194" fillId="0" borderId="123" xfId="0" applyFont="1" applyBorder="1" applyAlignment="1">
      <alignment horizontal="center" vertical="center"/>
    </xf>
    <xf numFmtId="165" fontId="194" fillId="0" borderId="123" xfId="1541" applyFont="1" applyBorder="1" applyAlignment="1">
      <alignment horizontal="center" vertical="center"/>
    </xf>
    <xf numFmtId="165" fontId="194" fillId="0" borderId="124" xfId="1541" applyFont="1" applyBorder="1" applyAlignment="1">
      <alignment horizontal="center" vertical="center"/>
    </xf>
    <xf numFmtId="49" fontId="194" fillId="0" borderId="0" xfId="0" applyNumberFormat="1" applyFont="1" applyBorder="1" applyAlignment="1">
      <alignment horizontal="center" vertical="center"/>
    </xf>
    <xf numFmtId="165" fontId="196" fillId="0" borderId="0" xfId="1541" applyFont="1" applyBorder="1" applyAlignment="1">
      <alignment horizontal="center" vertical="center"/>
    </xf>
    <xf numFmtId="4" fontId="148" fillId="0" borderId="75" xfId="1369" applyNumberFormat="1" applyFont="1" applyBorder="1" applyAlignment="1">
      <alignment horizontal="left" vertical="center" wrapText="1"/>
    </xf>
    <xf numFmtId="4" fontId="148" fillId="0" borderId="75" xfId="1369" applyNumberFormat="1" applyFont="1" applyBorder="1" applyAlignment="1">
      <alignment horizontal="center" vertical="center" wrapText="1"/>
    </xf>
    <xf numFmtId="1" fontId="55" fillId="0" borderId="75" xfId="0" applyNumberFormat="1" applyFont="1" applyBorder="1" applyAlignment="1">
      <alignment horizontal="center" vertical="center"/>
    </xf>
    <xf numFmtId="0" fontId="55" fillId="0" borderId="72" xfId="0" applyFont="1" applyBorder="1" applyAlignment="1">
      <alignment horizontal="left" vertical="center"/>
    </xf>
    <xf numFmtId="172" fontId="54" fillId="0" borderId="115" xfId="919" applyNumberFormat="1" applyFont="1" applyFill="1" applyBorder="1" applyAlignment="1">
      <alignment horizontal="center" vertical="center"/>
    </xf>
    <xf numFmtId="4" fontId="67" fillId="0" borderId="0" xfId="919" applyNumberFormat="1" applyFont="1" applyFill="1" applyAlignment="1">
      <alignment horizontal="left" vertical="center"/>
    </xf>
    <xf numFmtId="0" fontId="194" fillId="0" borderId="44" xfId="0" applyFont="1" applyBorder="1" applyAlignment="1">
      <alignment horizontal="center" vertical="center"/>
    </xf>
    <xf numFmtId="4" fontId="54" fillId="28" borderId="44" xfId="919" applyNumberFormat="1" applyFont="1" applyFill="1" applyBorder="1" applyAlignment="1">
      <alignment horizontal="center" vertical="center"/>
    </xf>
    <xf numFmtId="4" fontId="54" fillId="28" borderId="44" xfId="919" applyNumberFormat="1" applyFont="1" applyFill="1" applyBorder="1" applyAlignment="1">
      <alignment horizontal="center" vertical="center" wrapText="1"/>
    </xf>
    <xf numFmtId="4" fontId="54" fillId="0" borderId="0" xfId="919" applyNumberFormat="1" applyFont="1" applyFill="1" applyAlignment="1">
      <alignment horizontal="left" vertical="center"/>
    </xf>
    <xf numFmtId="4" fontId="54" fillId="0" borderId="0" xfId="919" applyNumberFormat="1" applyFont="1" applyFill="1" applyBorder="1" applyAlignment="1">
      <alignment horizontal="center" vertical="center"/>
    </xf>
    <xf numFmtId="4" fontId="54" fillId="0" borderId="0" xfId="919" applyNumberFormat="1" applyFont="1" applyFill="1" applyAlignment="1">
      <alignment horizontal="center" vertical="center"/>
    </xf>
    <xf numFmtId="4" fontId="54" fillId="0" borderId="0" xfId="1542" applyNumberFormat="1" applyFont="1" applyFill="1" applyAlignment="1">
      <alignment vertical="center"/>
    </xf>
    <xf numFmtId="4" fontId="54" fillId="0" borderId="15" xfId="1542" applyNumberFormat="1" applyFont="1" applyFill="1" applyBorder="1" applyAlignment="1">
      <alignment horizontal="center" vertical="center"/>
    </xf>
    <xf numFmtId="4" fontId="54" fillId="0" borderId="15" xfId="1542" applyNumberFormat="1" applyFont="1" applyFill="1" applyBorder="1" applyAlignment="1">
      <alignment vertical="center" wrapText="1"/>
    </xf>
    <xf numFmtId="0" fontId="194" fillId="0" borderId="44" xfId="0" applyFont="1" applyBorder="1" applyAlignment="1">
      <alignment horizontal="center" vertical="center"/>
    </xf>
    <xf numFmtId="0" fontId="195" fillId="0" borderId="0" xfId="0" applyFont="1" applyFill="1" applyAlignment="1">
      <alignment horizontal="center" vertical="center"/>
    </xf>
    <xf numFmtId="0" fontId="194" fillId="0" borderId="0" xfId="0" applyFont="1" applyFill="1" applyBorder="1" applyAlignment="1">
      <alignment horizontal="center" vertical="center"/>
    </xf>
    <xf numFmtId="0" fontId="194" fillId="0" borderId="0" xfId="0" applyFont="1" applyFill="1" applyBorder="1" applyAlignment="1">
      <alignment horizontal="left" vertical="center"/>
    </xf>
    <xf numFmtId="0" fontId="194" fillId="0" borderId="0" xfId="0" applyFont="1" applyFill="1" applyAlignment="1">
      <alignment horizontal="center" vertical="center"/>
    </xf>
    <xf numFmtId="0" fontId="197" fillId="0" borderId="0" xfId="0" applyFont="1" applyFill="1" applyBorder="1" applyAlignment="1">
      <alignment horizontal="center" vertical="center"/>
    </xf>
    <xf numFmtId="0" fontId="196" fillId="0" borderId="0" xfId="0" applyFont="1" applyFill="1" applyBorder="1" applyAlignment="1">
      <alignment horizontal="left" vertical="center"/>
    </xf>
    <xf numFmtId="0" fontId="196" fillId="0" borderId="0" xfId="0" applyFont="1" applyFill="1" applyBorder="1" applyAlignment="1">
      <alignment horizontal="center" vertical="center"/>
    </xf>
    <xf numFmtId="4" fontId="54" fillId="28" borderId="128" xfId="919" applyNumberFormat="1" applyFont="1" applyFill="1" applyBorder="1" applyAlignment="1">
      <alignment vertical="center"/>
    </xf>
    <xf numFmtId="4" fontId="54" fillId="28" borderId="113" xfId="919" applyNumberFormat="1" applyFont="1" applyFill="1" applyBorder="1" applyAlignment="1">
      <alignment vertical="center"/>
    </xf>
    <xf numFmtId="172" fontId="54" fillId="0" borderId="119" xfId="919" applyNumberFormat="1" applyFont="1" applyFill="1" applyBorder="1" applyAlignment="1">
      <alignment horizontal="center" vertical="center"/>
    </xf>
    <xf numFmtId="172" fontId="54" fillId="0" borderId="122" xfId="919" applyNumberFormat="1" applyFont="1" applyFill="1" applyBorder="1" applyAlignment="1">
      <alignment horizontal="center" vertical="center"/>
    </xf>
    <xf numFmtId="172" fontId="54" fillId="0" borderId="115" xfId="919" applyNumberFormat="1" applyFont="1" applyFill="1" applyBorder="1" applyAlignment="1">
      <alignment horizontal="center" vertical="center" wrapText="1"/>
    </xf>
    <xf numFmtId="2" fontId="148" fillId="0" borderId="75" xfId="1369" applyNumberFormat="1" applyFont="1" applyBorder="1" applyAlignment="1">
      <alignment horizontal="center" vertical="center" wrapText="1"/>
    </xf>
    <xf numFmtId="4" fontId="42" fillId="0" borderId="75" xfId="0" applyNumberFormat="1" applyFont="1" applyBorder="1" applyAlignment="1">
      <alignment vertical="center"/>
    </xf>
    <xf numFmtId="0" fontId="55" fillId="0" borderId="72" xfId="0" applyFont="1" applyBorder="1" applyAlignment="1">
      <alignment horizontal="right" vertical="center"/>
    </xf>
    <xf numFmtId="3" fontId="147" fillId="0" borderId="72" xfId="1369" applyNumberFormat="1" applyFont="1" applyFill="1" applyBorder="1" applyAlignment="1">
      <alignment horizontal="right" vertical="center" wrapText="1"/>
    </xf>
    <xf numFmtId="0" fontId="42" fillId="37" borderId="72" xfId="0" applyFont="1" applyFill="1" applyBorder="1" applyAlignment="1">
      <alignment vertical="center"/>
    </xf>
    <xf numFmtId="4" fontId="42" fillId="37" borderId="72" xfId="0" applyNumberFormat="1" applyFont="1" applyFill="1" applyBorder="1" applyAlignment="1">
      <alignment horizontal="center" vertical="center"/>
    </xf>
    <xf numFmtId="2" fontId="42" fillId="37" borderId="72" xfId="0" applyNumberFormat="1" applyFont="1" applyFill="1" applyBorder="1" applyAlignment="1">
      <alignment horizontal="center" vertical="center"/>
    </xf>
    <xf numFmtId="0" fontId="194" fillId="0" borderId="97" xfId="0" applyFont="1" applyBorder="1" applyAlignment="1">
      <alignment horizontal="center" vertical="center"/>
    </xf>
    <xf numFmtId="2" fontId="195" fillId="0" borderId="0" xfId="0" applyNumberFormat="1" applyFont="1" applyBorder="1" applyAlignment="1">
      <alignment horizontal="center" vertical="center"/>
    </xf>
    <xf numFmtId="165" fontId="195" fillId="0" borderId="0" xfId="1541" applyFont="1" applyBorder="1" applyAlignment="1">
      <alignment horizontal="center" vertical="center"/>
    </xf>
    <xf numFmtId="165" fontId="195" fillId="0" borderId="96" xfId="1541" applyFont="1" applyBorder="1" applyAlignment="1">
      <alignment horizontal="center" vertical="center"/>
    </xf>
    <xf numFmtId="172" fontId="54" fillId="0" borderId="115" xfId="919" applyNumberFormat="1" applyFont="1" applyFill="1" applyBorder="1" applyAlignment="1">
      <alignment vertical="center"/>
    </xf>
    <xf numFmtId="3" fontId="196" fillId="37" borderId="75" xfId="1369" applyNumberFormat="1" applyFont="1" applyFill="1" applyBorder="1" applyAlignment="1">
      <alignment horizontal="center" vertical="center" wrapText="1"/>
    </xf>
    <xf numFmtId="4" fontId="58" fillId="28" borderId="44" xfId="919" applyNumberFormat="1" applyFont="1" applyFill="1" applyBorder="1" applyAlignment="1">
      <alignment horizontal="center" vertical="center"/>
    </xf>
    <xf numFmtId="4" fontId="58" fillId="28" borderId="117" xfId="919" applyNumberFormat="1" applyFont="1" applyFill="1" applyBorder="1" applyAlignment="1">
      <alignment horizontal="center" vertical="center" wrapText="1"/>
    </xf>
    <xf numFmtId="4" fontId="58" fillId="28" borderId="117" xfId="919" applyNumberFormat="1" applyFont="1" applyFill="1" applyBorder="1" applyAlignment="1">
      <alignment horizontal="center" vertical="center"/>
    </xf>
    <xf numFmtId="4" fontId="58" fillId="0" borderId="0" xfId="919" applyNumberFormat="1" applyFont="1" applyFill="1" applyAlignment="1">
      <alignment horizontal="center" vertical="center"/>
    </xf>
    <xf numFmtId="0" fontId="44" fillId="0" borderId="0" xfId="0" applyFont="1" applyAlignment="1">
      <alignment horizontal="right" vertical="center"/>
    </xf>
    <xf numFmtId="4" fontId="58" fillId="0" borderId="44" xfId="0" applyNumberFormat="1" applyFont="1" applyBorder="1" applyAlignment="1">
      <alignment horizontal="center" vertical="center"/>
    </xf>
    <xf numFmtId="0" fontId="58" fillId="0" borderId="0" xfId="0" applyFont="1" applyBorder="1" applyAlignment="1">
      <alignment horizontal="center" vertical="center"/>
    </xf>
    <xf numFmtId="4" fontId="58" fillId="28" borderId="44" xfId="919" applyNumberFormat="1" applyFont="1" applyFill="1" applyBorder="1" applyAlignment="1">
      <alignment horizontal="center" vertical="center"/>
    </xf>
    <xf numFmtId="0" fontId="194" fillId="0" borderId="44" xfId="0" applyFont="1" applyBorder="1" applyAlignment="1">
      <alignment horizontal="center" vertical="center"/>
    </xf>
    <xf numFmtId="4" fontId="58" fillId="28" borderId="72" xfId="919" applyNumberFormat="1" applyFont="1" applyFill="1" applyBorder="1" applyAlignment="1">
      <alignment horizontal="center" vertical="center"/>
    </xf>
    <xf numFmtId="4" fontId="58" fillId="28" borderId="72" xfId="919" applyNumberFormat="1" applyFont="1" applyFill="1" applyBorder="1" applyAlignment="1">
      <alignment horizontal="right" vertical="center"/>
    </xf>
    <xf numFmtId="4" fontId="54" fillId="0" borderId="43" xfId="919" applyNumberFormat="1" applyFont="1" applyFill="1" applyBorder="1" applyAlignment="1">
      <alignment vertical="center" wrapText="1"/>
    </xf>
    <xf numFmtId="4" fontId="54" fillId="0" borderId="75" xfId="919" applyNumberFormat="1" applyFont="1" applyFill="1" applyBorder="1" applyAlignment="1">
      <alignment horizontal="center" vertical="center"/>
    </xf>
    <xf numFmtId="4" fontId="58" fillId="28" borderId="44" xfId="919" applyNumberFormat="1" applyFont="1" applyFill="1" applyBorder="1" applyAlignment="1">
      <alignment horizontal="center" vertical="center"/>
    </xf>
    <xf numFmtId="0" fontId="194" fillId="0" borderId="44" xfId="0" applyFont="1" applyBorder="1" applyAlignment="1">
      <alignment horizontal="center" vertical="center"/>
    </xf>
    <xf numFmtId="4" fontId="54" fillId="28" borderId="44" xfId="919" applyNumberFormat="1" applyFont="1" applyFill="1" applyBorder="1" applyAlignment="1">
      <alignment horizontal="center" vertical="center"/>
    </xf>
    <xf numFmtId="171" fontId="45" fillId="0" borderId="122" xfId="919" applyNumberFormat="1" applyFont="1" applyBorder="1" applyAlignment="1">
      <alignment horizontal="center" vertical="center"/>
    </xf>
    <xf numFmtId="165" fontId="45" fillId="0" borderId="115" xfId="919" applyFont="1" applyBorder="1" applyAlignment="1">
      <alignment horizontal="center" vertical="center"/>
    </xf>
    <xf numFmtId="4" fontId="58" fillId="0" borderId="0" xfId="919" applyNumberFormat="1" applyFont="1" applyFill="1" applyBorder="1" applyAlignment="1">
      <alignment horizontal="center" vertical="center"/>
    </xf>
    <xf numFmtId="165" fontId="59" fillId="0" borderId="0" xfId="919" applyFont="1" applyBorder="1" applyAlignment="1">
      <alignment horizontal="center" vertical="center"/>
    </xf>
    <xf numFmtId="4" fontId="54" fillId="0" borderId="0" xfId="919" applyNumberFormat="1" applyFont="1" applyFill="1" applyAlignment="1">
      <alignment horizontal="center" vertical="center"/>
    </xf>
    <xf numFmtId="165" fontId="59" fillId="0" borderId="0" xfId="919" applyFont="1" applyFill="1" applyAlignment="1">
      <alignment horizontal="center" vertical="center"/>
    </xf>
    <xf numFmtId="4" fontId="58" fillId="0" borderId="168" xfId="919" applyNumberFormat="1" applyFont="1" applyFill="1" applyBorder="1" applyAlignment="1">
      <alignment horizontal="center" vertical="center"/>
    </xf>
    <xf numFmtId="172" fontId="54" fillId="0" borderId="131" xfId="919" applyNumberFormat="1" applyFont="1" applyFill="1" applyBorder="1" applyAlignment="1">
      <alignment horizontal="center" vertical="center"/>
    </xf>
    <xf numFmtId="4" fontId="128" fillId="0" borderId="89" xfId="919" applyNumberFormat="1" applyFont="1" applyBorder="1" applyAlignment="1">
      <alignment horizontal="center" vertical="center"/>
    </xf>
    <xf numFmtId="4" fontId="54" fillId="0" borderId="132" xfId="919" applyNumberFormat="1" applyFont="1" applyFill="1" applyBorder="1" applyAlignment="1">
      <alignment horizontal="center" vertical="center"/>
    </xf>
    <xf numFmtId="4" fontId="128" fillId="0" borderId="90" xfId="919" applyNumberFormat="1" applyFont="1" applyBorder="1" applyAlignment="1">
      <alignment horizontal="center" vertical="center"/>
    </xf>
    <xf numFmtId="0" fontId="55" fillId="0" borderId="96" xfId="0" applyFont="1" applyBorder="1" applyAlignment="1">
      <alignment vertical="center"/>
    </xf>
    <xf numFmtId="0" fontId="195" fillId="0" borderId="75" xfId="0" applyFont="1" applyBorder="1" applyAlignment="1">
      <alignment vertical="center"/>
    </xf>
    <xf numFmtId="3" fontId="42" fillId="28" borderId="72" xfId="0" applyNumberFormat="1" applyFont="1" applyFill="1" applyBorder="1" applyAlignment="1">
      <alignment horizontal="center" vertical="center"/>
    </xf>
    <xf numFmtId="0" fontId="42" fillId="28" borderId="72" xfId="0" applyFont="1" applyFill="1" applyBorder="1" applyAlignment="1">
      <alignment horizontal="center" vertical="center"/>
    </xf>
    <xf numFmtId="4" fontId="42" fillId="28" borderId="72" xfId="0" applyNumberFormat="1" applyFont="1" applyFill="1" applyBorder="1" applyAlignment="1">
      <alignment horizontal="center" vertical="center"/>
    </xf>
    <xf numFmtId="2" fontId="42" fillId="28" borderId="72" xfId="0" applyNumberFormat="1" applyFont="1" applyFill="1" applyBorder="1" applyAlignment="1">
      <alignment horizontal="center" vertical="center"/>
    </xf>
    <xf numFmtId="0" fontId="55" fillId="0" borderId="43" xfId="0" applyFont="1" applyBorder="1" applyAlignment="1">
      <alignment vertical="center"/>
    </xf>
    <xf numFmtId="2" fontId="55" fillId="0" borderId="43" xfId="0" applyNumberFormat="1" applyFont="1" applyBorder="1" applyAlignment="1">
      <alignment horizontal="center" vertical="center"/>
    </xf>
    <xf numFmtId="0" fontId="55" fillId="0" borderId="43" xfId="0" applyFont="1" applyBorder="1" applyAlignment="1">
      <alignment horizontal="center" vertical="center"/>
    </xf>
    <xf numFmtId="4" fontId="147" fillId="0" borderId="43" xfId="1369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4" fontId="1" fillId="0" borderId="115" xfId="919" applyNumberFormat="1" applyFont="1" applyBorder="1" applyAlignment="1">
      <alignment horizontal="center" vertical="center"/>
    </xf>
    <xf numFmtId="4" fontId="54" fillId="0" borderId="119" xfId="919" applyNumberFormat="1" applyFont="1" applyFill="1" applyBorder="1" applyAlignment="1">
      <alignment horizontal="center" vertical="center" wrapText="1"/>
    </xf>
    <xf numFmtId="4" fontId="58" fillId="28" borderId="44" xfId="919" applyNumberFormat="1" applyFont="1" applyFill="1" applyBorder="1" applyAlignment="1">
      <alignment horizontal="right" vertical="center"/>
    </xf>
    <xf numFmtId="0" fontId="58" fillId="32" borderId="0" xfId="0" applyFont="1" applyFill="1" applyAlignment="1">
      <alignment horizontal="center" vertical="center"/>
    </xf>
    <xf numFmtId="0" fontId="58" fillId="0" borderId="0" xfId="0" applyFont="1" applyAlignment="1">
      <alignment horizontal="left" vertical="center"/>
    </xf>
    <xf numFmtId="0" fontId="44" fillId="0" borderId="0" xfId="0" applyFont="1" applyAlignment="1">
      <alignment horizontal="right" vertical="center" wrapText="1"/>
    </xf>
    <xf numFmtId="0" fontId="44" fillId="0" borderId="0" xfId="0" applyFont="1" applyBorder="1" applyAlignment="1">
      <alignment horizontal="right" vertical="center" wrapText="1"/>
    </xf>
    <xf numFmtId="4" fontId="44" fillId="0" borderId="44" xfId="0" applyNumberFormat="1" applyFont="1" applyBorder="1" applyAlignment="1">
      <alignment horizontal="center" vertical="center"/>
    </xf>
    <xf numFmtId="0" fontId="44" fillId="0" borderId="0" xfId="0" applyFont="1" applyAlignment="1">
      <alignment horizontal="right" vertical="center"/>
    </xf>
    <xf numFmtId="0" fontId="44" fillId="0" borderId="0" xfId="0" applyFont="1" applyBorder="1" applyAlignment="1">
      <alignment horizontal="right" vertical="center"/>
    </xf>
    <xf numFmtId="0" fontId="58" fillId="0" borderId="0" xfId="0" applyFont="1" applyFill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58" fillId="0" borderId="0" xfId="0" applyFont="1" applyAlignment="1">
      <alignment horizontal="right" vertical="center"/>
    </xf>
    <xf numFmtId="0" fontId="58" fillId="0" borderId="0" xfId="0" applyFont="1" applyBorder="1" applyAlignment="1">
      <alignment horizontal="right" vertical="center"/>
    </xf>
    <xf numFmtId="0" fontId="58" fillId="0" borderId="0" xfId="0" applyFont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44" fillId="0" borderId="26" xfId="0" applyFont="1" applyBorder="1" applyAlignment="1">
      <alignment horizontal="center" vertical="center"/>
    </xf>
    <xf numFmtId="0" fontId="58" fillId="31" borderId="44" xfId="0" applyFont="1" applyFill="1" applyBorder="1" applyAlignment="1">
      <alignment horizontal="center" vertical="center" wrapText="1"/>
    </xf>
    <xf numFmtId="0" fontId="71" fillId="31" borderId="44" xfId="0" applyFont="1" applyFill="1" applyBorder="1" applyAlignment="1">
      <alignment horizontal="center" vertical="center" wrapText="1"/>
    </xf>
    <xf numFmtId="0" fontId="58" fillId="31" borderId="44" xfId="0" applyFont="1" applyFill="1" applyBorder="1" applyAlignment="1">
      <alignment horizontal="center" vertical="center"/>
    </xf>
    <xf numFmtId="4" fontId="58" fillId="0" borderId="44" xfId="0" applyNumberFormat="1" applyFont="1" applyBorder="1" applyAlignment="1">
      <alignment horizontal="center" vertical="center"/>
    </xf>
    <xf numFmtId="0" fontId="100" fillId="0" borderId="0" xfId="0" applyFont="1" applyAlignment="1">
      <alignment horizontal="right" vertical="center"/>
    </xf>
    <xf numFmtId="0" fontId="116" fillId="0" borderId="0" xfId="0" applyFont="1" applyBorder="1" applyAlignment="1">
      <alignment horizontal="left" vertical="center" wrapText="1"/>
    </xf>
    <xf numFmtId="4" fontId="100" fillId="0" borderId="0" xfId="0" applyNumberFormat="1" applyFont="1" applyBorder="1" applyAlignment="1">
      <alignment horizontal="left" vertical="center" wrapText="1"/>
    </xf>
    <xf numFmtId="4" fontId="58" fillId="31" borderId="44" xfId="0" applyNumberFormat="1" applyFont="1" applyFill="1" applyBorder="1" applyAlignment="1">
      <alignment horizontal="center" vertical="center"/>
    </xf>
    <xf numFmtId="0" fontId="58" fillId="0" borderId="44" xfId="0" applyFont="1" applyBorder="1" applyAlignment="1">
      <alignment horizontal="center" vertical="center"/>
    </xf>
    <xf numFmtId="0" fontId="58" fillId="0" borderId="114" xfId="0" applyFont="1" applyBorder="1" applyAlignment="1">
      <alignment horizontal="center" vertical="center"/>
    </xf>
    <xf numFmtId="0" fontId="58" fillId="0" borderId="0" xfId="0" applyFont="1" applyBorder="1" applyAlignment="1">
      <alignment horizontal="center" vertical="center"/>
    </xf>
    <xf numFmtId="0" fontId="58" fillId="24" borderId="44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4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58" fillId="32" borderId="44" xfId="0" applyFont="1" applyFill="1" applyBorder="1" applyAlignment="1">
      <alignment horizontal="center" vertical="center"/>
    </xf>
    <xf numFmtId="4" fontId="58" fillId="29" borderId="44" xfId="0" applyNumberFormat="1" applyFont="1" applyFill="1" applyBorder="1" applyAlignment="1">
      <alignment horizontal="center" vertical="center"/>
    </xf>
    <xf numFmtId="4" fontId="58" fillId="26" borderId="44" xfId="0" applyNumberFormat="1" applyFont="1" applyFill="1" applyBorder="1" applyAlignment="1">
      <alignment horizontal="center" vertical="center"/>
    </xf>
    <xf numFmtId="165" fontId="93" fillId="26" borderId="140" xfId="919" applyFont="1" applyFill="1" applyBorder="1" applyAlignment="1">
      <alignment horizontal="center" vertical="center"/>
    </xf>
    <xf numFmtId="165" fontId="93" fillId="26" borderId="142" xfId="919" applyFont="1" applyFill="1" applyBorder="1" applyAlignment="1">
      <alignment horizontal="center" vertical="center"/>
    </xf>
    <xf numFmtId="165" fontId="93" fillId="0" borderId="0" xfId="919" applyFont="1" applyFill="1" applyAlignment="1">
      <alignment horizontal="left" vertical="center"/>
    </xf>
    <xf numFmtId="165" fontId="93" fillId="0" borderId="0" xfId="919" applyFont="1" applyBorder="1" applyAlignment="1">
      <alignment horizontal="center" vertical="center"/>
    </xf>
    <xf numFmtId="165" fontId="93" fillId="26" borderId="132" xfId="919" applyFont="1" applyFill="1" applyBorder="1" applyAlignment="1">
      <alignment horizontal="center" vertical="center"/>
    </xf>
    <xf numFmtId="165" fontId="93" fillId="26" borderId="90" xfId="919" applyFont="1" applyFill="1" applyBorder="1" applyAlignment="1">
      <alignment horizontal="center" vertical="center"/>
    </xf>
    <xf numFmtId="165" fontId="93" fillId="26" borderId="132" xfId="1542" applyFont="1" applyFill="1" applyBorder="1" applyAlignment="1">
      <alignment horizontal="center" vertical="center"/>
    </xf>
    <xf numFmtId="165" fontId="93" fillId="26" borderId="90" xfId="1542" applyFont="1" applyFill="1" applyBorder="1" applyAlignment="1">
      <alignment horizontal="center" vertical="center"/>
    </xf>
    <xf numFmtId="4" fontId="59" fillId="0" borderId="0" xfId="1034" applyNumberFormat="1" applyFont="1" applyFill="1" applyAlignment="1">
      <alignment horizontal="left" vertical="center"/>
    </xf>
    <xf numFmtId="4" fontId="58" fillId="28" borderId="114" xfId="0" applyNumberFormat="1" applyFont="1" applyFill="1" applyBorder="1" applyAlignment="1">
      <alignment horizontal="center" vertical="center"/>
    </xf>
    <xf numFmtId="4" fontId="58" fillId="28" borderId="128" xfId="0" applyNumberFormat="1" applyFont="1" applyFill="1" applyBorder="1" applyAlignment="1">
      <alignment horizontal="center" vertical="center"/>
    </xf>
    <xf numFmtId="4" fontId="58" fillId="28" borderId="113" xfId="0" applyNumberFormat="1" applyFont="1" applyFill="1" applyBorder="1" applyAlignment="1">
      <alignment horizontal="center" vertical="center"/>
    </xf>
    <xf numFmtId="4" fontId="59" fillId="0" borderId="0" xfId="1034" applyNumberFormat="1" applyFont="1" applyFill="1" applyAlignment="1">
      <alignment horizontal="center" vertical="center"/>
    </xf>
    <xf numFmtId="4" fontId="58" fillId="28" borderId="44" xfId="1034" applyNumberFormat="1" applyFont="1" applyFill="1" applyBorder="1" applyAlignment="1">
      <alignment horizontal="center" vertical="center"/>
    </xf>
    <xf numFmtId="4" fontId="58" fillId="28" borderId="44" xfId="1034" applyNumberFormat="1" applyFont="1" applyFill="1" applyBorder="1" applyAlignment="1">
      <alignment horizontal="center" vertical="center" wrapText="1"/>
    </xf>
    <xf numFmtId="4" fontId="59" fillId="26" borderId="44" xfId="919" applyNumberFormat="1" applyFont="1" applyFill="1" applyBorder="1" applyAlignment="1">
      <alignment horizontal="center" vertical="center"/>
    </xf>
    <xf numFmtId="4" fontId="77" fillId="0" borderId="0" xfId="919" applyNumberFormat="1" applyFont="1" applyFill="1" applyBorder="1" applyAlignment="1">
      <alignment horizontal="center" vertical="center"/>
    </xf>
    <xf numFmtId="4" fontId="77" fillId="0" borderId="0" xfId="919" applyNumberFormat="1" applyFont="1" applyFill="1" applyAlignment="1">
      <alignment horizontal="center" vertical="center"/>
    </xf>
    <xf numFmtId="4" fontId="70" fillId="35" borderId="44" xfId="919" applyNumberFormat="1" applyFont="1" applyFill="1" applyBorder="1" applyAlignment="1">
      <alignment horizontal="center" vertical="center"/>
    </xf>
    <xf numFmtId="4" fontId="70" fillId="35" borderId="44" xfId="919" applyNumberFormat="1" applyFont="1" applyFill="1" applyBorder="1" applyAlignment="1">
      <alignment horizontal="center" vertical="center" wrapText="1"/>
    </xf>
    <xf numFmtId="4" fontId="67" fillId="0" borderId="0" xfId="919" applyNumberFormat="1" applyFont="1" applyBorder="1" applyAlignment="1">
      <alignment horizontal="center" vertical="center"/>
    </xf>
    <xf numFmtId="4" fontId="45" fillId="0" borderId="119" xfId="919" applyNumberFormat="1" applyFont="1" applyBorder="1" applyAlignment="1">
      <alignment horizontal="center" vertical="center"/>
    </xf>
    <xf numFmtId="4" fontId="45" fillId="0" borderId="120" xfId="919" applyNumberFormat="1" applyFont="1" applyBorder="1" applyAlignment="1">
      <alignment horizontal="center" vertical="center"/>
    </xf>
    <xf numFmtId="4" fontId="45" fillId="0" borderId="121" xfId="919" applyNumberFormat="1" applyFont="1" applyBorder="1" applyAlignment="1">
      <alignment horizontal="center" vertical="center"/>
    </xf>
    <xf numFmtId="4" fontId="45" fillId="0" borderId="115" xfId="919" applyNumberFormat="1" applyFont="1" applyBorder="1" applyAlignment="1">
      <alignment horizontal="center" vertical="center"/>
    </xf>
    <xf numFmtId="4" fontId="45" fillId="0" borderId="74" xfId="919" applyNumberFormat="1" applyFont="1" applyBorder="1" applyAlignment="1">
      <alignment horizontal="center" vertical="center"/>
    </xf>
    <xf numFmtId="4" fontId="45" fillId="0" borderId="116" xfId="919" applyNumberFormat="1" applyFont="1" applyBorder="1" applyAlignment="1">
      <alignment horizontal="center" vertical="center"/>
    </xf>
    <xf numFmtId="4" fontId="45" fillId="0" borderId="122" xfId="919" applyNumberFormat="1" applyFont="1" applyBorder="1" applyAlignment="1">
      <alignment horizontal="center" vertical="center"/>
    </xf>
    <xf numFmtId="4" fontId="45" fillId="0" borderId="123" xfId="919" applyNumberFormat="1" applyFont="1" applyBorder="1" applyAlignment="1">
      <alignment horizontal="center" vertical="center"/>
    </xf>
    <xf numFmtId="4" fontId="45" fillId="0" borderId="124" xfId="919" applyNumberFormat="1" applyFont="1" applyBorder="1" applyAlignment="1">
      <alignment horizontal="center" vertical="center"/>
    </xf>
    <xf numFmtId="4" fontId="67" fillId="35" borderId="44" xfId="919" applyNumberFormat="1" applyFont="1" applyFill="1" applyBorder="1" applyAlignment="1">
      <alignment horizontal="center" vertical="center"/>
    </xf>
    <xf numFmtId="4" fontId="67" fillId="0" borderId="0" xfId="919" applyNumberFormat="1" applyFont="1" applyFill="1" applyAlignment="1">
      <alignment horizontal="left" vertical="center"/>
    </xf>
    <xf numFmtId="4" fontId="59" fillId="0" borderId="0" xfId="919" applyNumberFormat="1" applyFont="1" applyAlignment="1">
      <alignment horizontal="center" vertical="center"/>
    </xf>
    <xf numFmtId="4" fontId="59" fillId="0" borderId="0" xfId="919" applyNumberFormat="1" applyFont="1" applyFill="1" applyAlignment="1">
      <alignment horizontal="center" vertical="center"/>
    </xf>
    <xf numFmtId="4" fontId="58" fillId="28" borderId="44" xfId="919" applyNumberFormat="1" applyFont="1" applyFill="1" applyBorder="1" applyAlignment="1">
      <alignment horizontal="center" vertical="center" wrapText="1"/>
    </xf>
    <xf numFmtId="4" fontId="58" fillId="28" borderId="44" xfId="919" applyNumberFormat="1" applyFont="1" applyFill="1" applyBorder="1" applyAlignment="1">
      <alignment horizontal="center" vertical="center"/>
    </xf>
    <xf numFmtId="4" fontId="59" fillId="0" borderId="0" xfId="919" applyNumberFormat="1" applyFont="1" applyFill="1" applyAlignment="1">
      <alignment horizontal="left" vertical="center"/>
    </xf>
    <xf numFmtId="172" fontId="58" fillId="28" borderId="114" xfId="0" applyNumberFormat="1" applyFont="1" applyFill="1" applyBorder="1" applyAlignment="1">
      <alignment horizontal="center" vertical="center"/>
    </xf>
    <xf numFmtId="172" fontId="58" fillId="28" borderId="128" xfId="0" applyNumberFormat="1" applyFont="1" applyFill="1" applyBorder="1" applyAlignment="1">
      <alignment horizontal="center" vertical="center"/>
    </xf>
    <xf numFmtId="2" fontId="45" fillId="0" borderId="0" xfId="1280" applyNumberFormat="1" applyFont="1" applyFill="1" applyBorder="1" applyAlignment="1"/>
    <xf numFmtId="2" fontId="45" fillId="0" borderId="0" xfId="1280" applyNumberFormat="1" applyFont="1" applyFill="1" applyBorder="1" applyAlignment="1">
      <alignment horizontal="center"/>
    </xf>
    <xf numFmtId="2" fontId="45" fillId="0" borderId="0" xfId="1280" applyNumberFormat="1" applyFont="1" applyFill="1" applyBorder="1"/>
    <xf numFmtId="3" fontId="42" fillId="0" borderId="0" xfId="0" applyNumberFormat="1" applyFont="1" applyFill="1" applyBorder="1" applyAlignment="1">
      <alignment horizontal="left" vertical="center"/>
    </xf>
    <xf numFmtId="0" fontId="194" fillId="0" borderId="114" xfId="0" applyFont="1" applyBorder="1" applyAlignment="1">
      <alignment horizontal="right" vertical="center"/>
    </xf>
    <xf numFmtId="0" fontId="194" fillId="0" borderId="128" xfId="0" applyFont="1" applyBorder="1" applyAlignment="1">
      <alignment horizontal="right" vertical="center"/>
    </xf>
    <xf numFmtId="0" fontId="194" fillId="0" borderId="113" xfId="0" applyFont="1" applyBorder="1" applyAlignment="1">
      <alignment horizontal="right" vertical="center"/>
    </xf>
    <xf numFmtId="174" fontId="194" fillId="0" borderId="0" xfId="1322" applyNumberFormat="1" applyFont="1" applyFill="1" applyBorder="1" applyAlignment="1">
      <alignment horizontal="left" vertical="center"/>
    </xf>
    <xf numFmtId="0" fontId="194" fillId="0" borderId="44" xfId="0" applyFont="1" applyBorder="1" applyAlignment="1">
      <alignment horizontal="center" vertical="center"/>
    </xf>
    <xf numFmtId="165" fontId="70" fillId="35" borderId="44" xfId="919" applyFont="1" applyFill="1" applyBorder="1" applyAlignment="1">
      <alignment horizontal="center" vertical="center"/>
    </xf>
    <xf numFmtId="165" fontId="70" fillId="35" borderId="68" xfId="919" applyFont="1" applyFill="1" applyBorder="1" applyAlignment="1">
      <alignment horizontal="center" vertical="center" wrapText="1"/>
    </xf>
    <xf numFmtId="165" fontId="70" fillId="35" borderId="72" xfId="919" applyFont="1" applyFill="1" applyBorder="1" applyAlignment="1">
      <alignment horizontal="center" vertical="center" wrapText="1"/>
    </xf>
    <xf numFmtId="165" fontId="70" fillId="35" borderId="44" xfId="919" applyFont="1" applyFill="1" applyBorder="1" applyAlignment="1">
      <alignment horizontal="center" vertical="center" wrapText="1"/>
    </xf>
    <xf numFmtId="171" fontId="45" fillId="0" borderId="137" xfId="919" applyNumberFormat="1" applyFont="1" applyBorder="1" applyAlignment="1">
      <alignment horizontal="center" vertical="center"/>
    </xf>
    <xf numFmtId="171" fontId="45" fillId="0" borderId="138" xfId="919" applyNumberFormat="1" applyFont="1" applyBorder="1" applyAlignment="1">
      <alignment horizontal="center" vertical="center"/>
    </xf>
    <xf numFmtId="171" fontId="45" fillId="0" borderId="139" xfId="919" applyNumberFormat="1" applyFont="1" applyBorder="1" applyAlignment="1">
      <alignment horizontal="center" vertical="center"/>
    </xf>
    <xf numFmtId="171" fontId="45" fillId="0" borderId="140" xfId="919" applyNumberFormat="1" applyFont="1" applyBorder="1" applyAlignment="1">
      <alignment horizontal="center" vertical="center"/>
    </xf>
    <xf numFmtId="171" fontId="45" fillId="0" borderId="141" xfId="919" applyNumberFormat="1" applyFont="1" applyBorder="1" applyAlignment="1">
      <alignment horizontal="center" vertical="center"/>
    </xf>
    <xf numFmtId="171" fontId="45" fillId="0" borderId="142" xfId="919" applyNumberFormat="1" applyFont="1" applyBorder="1" applyAlignment="1">
      <alignment horizontal="center" vertical="center"/>
    </xf>
    <xf numFmtId="165" fontId="67" fillId="0" borderId="0" xfId="919" applyFont="1" applyFill="1" applyAlignment="1">
      <alignment horizontal="left" vertical="center"/>
    </xf>
    <xf numFmtId="165" fontId="67" fillId="35" borderId="44" xfId="919" applyFont="1" applyFill="1" applyBorder="1" applyAlignment="1">
      <alignment horizontal="center" vertical="center"/>
    </xf>
    <xf numFmtId="165" fontId="67" fillId="0" borderId="0" xfId="919" applyFont="1" applyBorder="1" applyAlignment="1">
      <alignment horizontal="center" vertical="center"/>
    </xf>
    <xf numFmtId="165" fontId="70" fillId="35" borderId="68" xfId="919" applyFont="1" applyFill="1" applyBorder="1" applyAlignment="1">
      <alignment horizontal="center" vertical="center"/>
    </xf>
    <xf numFmtId="165" fontId="70" fillId="35" borderId="72" xfId="919" applyFont="1" applyFill="1" applyBorder="1" applyAlignment="1">
      <alignment horizontal="center" vertical="center"/>
    </xf>
    <xf numFmtId="4" fontId="58" fillId="34" borderId="114" xfId="919" applyNumberFormat="1" applyFont="1" applyFill="1" applyBorder="1" applyAlignment="1">
      <alignment horizontal="center" vertical="center"/>
    </xf>
    <xf numFmtId="4" fontId="58" fillId="34" borderId="128" xfId="919" applyNumberFormat="1" applyFont="1" applyFill="1" applyBorder="1" applyAlignment="1">
      <alignment horizontal="center" vertical="center"/>
    </xf>
    <xf numFmtId="4" fontId="58" fillId="34" borderId="113" xfId="919" applyNumberFormat="1" applyFont="1" applyFill="1" applyBorder="1" applyAlignment="1">
      <alignment horizontal="center" vertical="center"/>
    </xf>
    <xf numFmtId="4" fontId="67" fillId="0" borderId="0" xfId="919" applyNumberFormat="1" applyFont="1" applyAlignment="1">
      <alignment horizontal="center" vertical="center"/>
    </xf>
    <xf numFmtId="4" fontId="54" fillId="28" borderId="44" xfId="919" applyNumberFormat="1" applyFont="1" applyFill="1" applyBorder="1" applyAlignment="1">
      <alignment horizontal="center" vertical="center"/>
    </xf>
    <xf numFmtId="4" fontId="54" fillId="0" borderId="0" xfId="0" applyNumberFormat="1" applyFont="1" applyFill="1" applyBorder="1" applyAlignment="1">
      <alignment horizontal="center" vertical="center"/>
    </xf>
    <xf numFmtId="4" fontId="54" fillId="28" borderId="114" xfId="0" applyNumberFormat="1" applyFont="1" applyFill="1" applyBorder="1" applyAlignment="1">
      <alignment horizontal="center" vertical="center"/>
    </xf>
    <xf numFmtId="4" fontId="54" fillId="28" borderId="128" xfId="0" applyNumberFormat="1" applyFont="1" applyFill="1" applyBorder="1" applyAlignment="1">
      <alignment horizontal="center" vertical="center"/>
    </xf>
    <xf numFmtId="4" fontId="54" fillId="28" borderId="113" xfId="0" applyNumberFormat="1" applyFont="1" applyFill="1" applyBorder="1" applyAlignment="1">
      <alignment horizontal="center" vertical="center"/>
    </xf>
    <xf numFmtId="4" fontId="54" fillId="28" borderId="114" xfId="919" applyNumberFormat="1" applyFont="1" applyFill="1" applyBorder="1" applyAlignment="1">
      <alignment horizontal="center" vertical="center"/>
    </xf>
    <xf numFmtId="4" fontId="54" fillId="28" borderId="128" xfId="919" applyNumberFormat="1" applyFont="1" applyFill="1" applyBorder="1" applyAlignment="1">
      <alignment horizontal="center" vertical="center"/>
    </xf>
    <xf numFmtId="4" fontId="54" fillId="28" borderId="113" xfId="919" applyNumberFormat="1" applyFont="1" applyFill="1" applyBorder="1" applyAlignment="1">
      <alignment horizontal="center" vertical="center"/>
    </xf>
    <xf numFmtId="4" fontId="54" fillId="28" borderId="44" xfId="919" applyNumberFormat="1" applyFont="1" applyFill="1" applyBorder="1" applyAlignment="1">
      <alignment horizontal="center" vertical="center" wrapText="1"/>
    </xf>
    <xf numFmtId="0" fontId="6" fillId="0" borderId="143" xfId="1372" applyFont="1" applyBorder="1" applyAlignment="1">
      <alignment horizontal="center" vertical="center" wrapText="1" shrinkToFit="1"/>
    </xf>
    <xf numFmtId="0" fontId="6" fillId="0" borderId="145" xfId="1372" applyFont="1" applyBorder="1" applyAlignment="1">
      <alignment horizontal="center" vertical="center" wrapText="1" shrinkToFit="1"/>
    </xf>
    <xf numFmtId="0" fontId="6" fillId="0" borderId="143" xfId="1372" applyFont="1" applyBorder="1" applyAlignment="1">
      <alignment horizontal="center" vertical="center" shrinkToFit="1"/>
    </xf>
    <xf numFmtId="0" fontId="6" fillId="0" borderId="145" xfId="1372" applyFont="1" applyBorder="1" applyAlignment="1">
      <alignment horizontal="center" vertical="center" shrinkToFit="1"/>
    </xf>
    <xf numFmtId="0" fontId="4" fillId="24" borderId="41" xfId="1372" applyFont="1" applyFill="1" applyBorder="1" applyAlignment="1">
      <alignment horizontal="center"/>
    </xf>
    <xf numFmtId="0" fontId="4" fillId="0" borderId="41" xfId="1372" applyFont="1" applyBorder="1" applyAlignment="1">
      <alignment horizontal="center"/>
    </xf>
    <xf numFmtId="0" fontId="6" fillId="0" borderId="150" xfId="1372" applyFont="1" applyBorder="1" applyAlignment="1">
      <alignment horizontal="center"/>
    </xf>
    <xf numFmtId="0" fontId="6" fillId="0" borderId="134" xfId="1280" applyFont="1" applyBorder="1"/>
    <xf numFmtId="0" fontId="6" fillId="0" borderId="135" xfId="1280" applyFont="1" applyBorder="1"/>
    <xf numFmtId="0" fontId="6" fillId="0" borderId="95" xfId="1280" applyFont="1" applyBorder="1"/>
    <xf numFmtId="0" fontId="39" fillId="0" borderId="146" xfId="1330" applyFont="1" applyBorder="1" applyAlignment="1">
      <alignment horizontal="center"/>
    </xf>
    <xf numFmtId="0" fontId="4" fillId="0" borderId="0" xfId="1280" applyFont="1" applyBorder="1" applyAlignment="1">
      <alignment horizontal="center"/>
    </xf>
    <xf numFmtId="0" fontId="27" fillId="0" borderId="0" xfId="1280" applyFont="1" applyBorder="1" applyAlignment="1"/>
    <xf numFmtId="0" fontId="27" fillId="0" borderId="0" xfId="1280" applyFont="1" applyBorder="1"/>
    <xf numFmtId="0" fontId="53" fillId="0" borderId="10" xfId="1280" applyFont="1" applyBorder="1" applyAlignment="1">
      <alignment horizontal="center"/>
    </xf>
    <xf numFmtId="0" fontId="27" fillId="0" borderId="128" xfId="1280" applyFont="1" applyBorder="1" applyAlignment="1">
      <alignment horizontal="center"/>
    </xf>
    <xf numFmtId="0" fontId="4" fillId="0" borderId="152" xfId="1280" applyFont="1" applyBorder="1" applyAlignment="1">
      <alignment horizontal="center"/>
    </xf>
    <xf numFmtId="0" fontId="6" fillId="0" borderId="133" xfId="1372" applyFont="1" applyBorder="1" applyAlignment="1">
      <alignment horizontal="center"/>
    </xf>
    <xf numFmtId="0" fontId="4" fillId="24" borderId="26" xfId="1372" applyFont="1" applyFill="1" applyBorder="1" applyAlignment="1">
      <alignment horizontal="center"/>
    </xf>
    <xf numFmtId="0" fontId="4" fillId="0" borderId="26" xfId="1372" applyFont="1" applyBorder="1" applyAlignment="1">
      <alignment horizontal="center"/>
    </xf>
    <xf numFmtId="0" fontId="6" fillId="0" borderId="147" xfId="1372" applyFont="1" applyBorder="1" applyAlignment="1">
      <alignment horizontal="center" shrinkToFit="1"/>
    </xf>
    <xf numFmtId="0" fontId="6" fillId="0" borderId="148" xfId="1372" applyFont="1" applyBorder="1" applyAlignment="1">
      <alignment horizontal="center" shrinkToFit="1"/>
    </xf>
    <xf numFmtId="0" fontId="6" fillId="0" borderId="149" xfId="1372" applyFont="1" applyBorder="1" applyAlignment="1">
      <alignment horizontal="center" shrinkToFit="1"/>
    </xf>
    <xf numFmtId="0" fontId="28" fillId="0" borderId="0" xfId="1280" applyFont="1" applyBorder="1" applyAlignment="1"/>
    <xf numFmtId="0" fontId="28" fillId="0" borderId="0" xfId="1280" applyFont="1" applyBorder="1"/>
    <xf numFmtId="0" fontId="46" fillId="0" borderId="10" xfId="1280" applyFont="1" applyBorder="1" applyAlignment="1">
      <alignment horizontal="center"/>
    </xf>
    <xf numFmtId="0" fontId="28" fillId="0" borderId="128" xfId="1280" applyFont="1" applyBorder="1" applyAlignment="1">
      <alignment horizontal="center"/>
    </xf>
    <xf numFmtId="0" fontId="6" fillId="0" borderId="144" xfId="1372" applyFont="1" applyBorder="1" applyAlignment="1">
      <alignment horizontal="center" vertical="center" shrinkToFit="1"/>
    </xf>
    <xf numFmtId="0" fontId="6" fillId="0" borderId="151" xfId="1372" applyFont="1" applyBorder="1" applyAlignment="1">
      <alignment horizontal="center" vertical="center" shrinkToFit="1"/>
    </xf>
    <xf numFmtId="0" fontId="39" fillId="0" borderId="10" xfId="1330" applyFont="1" applyBorder="1" applyAlignment="1"/>
    <xf numFmtId="0" fontId="38" fillId="0" borderId="10" xfId="0" applyFont="1" applyBorder="1" applyAlignment="1"/>
    <xf numFmtId="0" fontId="39" fillId="0" borderId="10" xfId="133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4" fillId="24" borderId="150" xfId="1372" applyFont="1" applyFill="1" applyBorder="1" applyAlignment="1">
      <alignment horizontal="center"/>
    </xf>
    <xf numFmtId="2" fontId="45" fillId="0" borderId="104" xfId="1280" applyNumberFormat="1" applyFont="1" applyFill="1" applyBorder="1" applyAlignment="1">
      <alignment horizontal="center"/>
    </xf>
    <xf numFmtId="0" fontId="67" fillId="0" borderId="0" xfId="0" applyFont="1" applyBorder="1" applyAlignment="1">
      <alignment horizontal="center" vertical="center"/>
    </xf>
    <xf numFmtId="171" fontId="45" fillId="0" borderId="122" xfId="919" applyNumberFormat="1" applyFont="1" applyBorder="1" applyAlignment="1">
      <alignment horizontal="center" vertical="center"/>
    </xf>
    <xf numFmtId="171" fontId="45" fillId="0" borderId="123" xfId="919" applyNumberFormat="1" applyFont="1" applyBorder="1" applyAlignment="1">
      <alignment horizontal="center" vertical="center"/>
    </xf>
    <xf numFmtId="171" fontId="45" fillId="0" borderId="124" xfId="919" applyNumberFormat="1" applyFont="1" applyBorder="1" applyAlignment="1">
      <alignment horizontal="center" vertical="center"/>
    </xf>
    <xf numFmtId="165" fontId="45" fillId="0" borderId="115" xfId="919" applyFont="1" applyBorder="1" applyAlignment="1">
      <alignment horizontal="center" vertical="center"/>
    </xf>
    <xf numFmtId="165" fontId="45" fillId="0" borderId="74" xfId="919" applyFont="1" applyBorder="1" applyAlignment="1">
      <alignment horizontal="center" vertical="center"/>
    </xf>
    <xf numFmtId="165" fontId="45" fillId="0" borderId="116" xfId="919" applyFont="1" applyBorder="1" applyAlignment="1">
      <alignment horizontal="center" vertical="center"/>
    </xf>
    <xf numFmtId="165" fontId="45" fillId="0" borderId="119" xfId="919" applyFont="1" applyBorder="1" applyAlignment="1">
      <alignment horizontal="center" vertical="center"/>
    </xf>
    <xf numFmtId="165" fontId="45" fillId="0" borderId="120" xfId="919" applyFont="1" applyBorder="1" applyAlignment="1">
      <alignment horizontal="center" vertical="center"/>
    </xf>
    <xf numFmtId="165" fontId="45" fillId="0" borderId="121" xfId="919" applyFont="1" applyBorder="1" applyAlignment="1">
      <alignment horizontal="center" vertical="center"/>
    </xf>
    <xf numFmtId="4" fontId="67" fillId="0" borderId="0" xfId="919" applyNumberFormat="1" applyFont="1" applyFill="1" applyAlignment="1">
      <alignment horizontal="center" vertical="center"/>
    </xf>
    <xf numFmtId="4" fontId="45" fillId="0" borderId="0" xfId="1280" applyNumberFormat="1" applyFont="1" applyFill="1" applyBorder="1" applyAlignment="1"/>
    <xf numFmtId="4" fontId="45" fillId="0" borderId="0" xfId="1280" applyNumberFormat="1" applyFont="1" applyFill="1" applyBorder="1" applyAlignment="1">
      <alignment horizontal="center"/>
    </xf>
    <xf numFmtId="4" fontId="45" fillId="0" borderId="0" xfId="1280" applyNumberFormat="1" applyFont="1" applyFill="1" applyBorder="1"/>
    <xf numFmtId="165" fontId="67" fillId="35" borderId="114" xfId="919" applyFont="1" applyFill="1" applyBorder="1" applyAlignment="1">
      <alignment horizontal="center" vertical="center"/>
    </xf>
    <xf numFmtId="165" fontId="67" fillId="35" borderId="128" xfId="919" applyFont="1" applyFill="1" applyBorder="1" applyAlignment="1">
      <alignment horizontal="center" vertical="center"/>
    </xf>
    <xf numFmtId="165" fontId="67" fillId="35" borderId="113" xfId="919" applyFont="1" applyFill="1" applyBorder="1" applyAlignment="1">
      <alignment horizontal="center" vertical="center"/>
    </xf>
    <xf numFmtId="4" fontId="54" fillId="0" borderId="0" xfId="919" applyNumberFormat="1" applyFont="1" applyFill="1" applyAlignment="1">
      <alignment horizontal="left" vertical="center"/>
    </xf>
    <xf numFmtId="4" fontId="54" fillId="0" borderId="0" xfId="919" applyNumberFormat="1" applyFont="1" applyFill="1" applyBorder="1" applyAlignment="1">
      <alignment horizontal="center" vertical="center"/>
    </xf>
    <xf numFmtId="4" fontId="54" fillId="28" borderId="44" xfId="919" applyNumberFormat="1" applyFont="1" applyFill="1" applyBorder="1" applyAlignment="1">
      <alignment vertical="center"/>
    </xf>
    <xf numFmtId="0" fontId="45" fillId="0" borderId="0" xfId="1280" applyFont="1" applyFill="1" applyBorder="1" applyAlignment="1"/>
    <xf numFmtId="2" fontId="67" fillId="0" borderId="0" xfId="0" applyNumberFormat="1" applyFont="1" applyBorder="1" applyAlignment="1">
      <alignment horizontal="center" vertical="center"/>
    </xf>
    <xf numFmtId="4" fontId="58" fillId="0" borderId="0" xfId="919" applyNumberFormat="1" applyFont="1" applyFill="1" applyBorder="1" applyAlignment="1">
      <alignment horizontal="center" vertical="center"/>
    </xf>
    <xf numFmtId="4" fontId="58" fillId="28" borderId="114" xfId="919" applyNumberFormat="1" applyFont="1" applyFill="1" applyBorder="1" applyAlignment="1">
      <alignment horizontal="center" vertical="center"/>
    </xf>
    <xf numFmtId="4" fontId="58" fillId="28" borderId="128" xfId="919" applyNumberFormat="1" applyFont="1" applyFill="1" applyBorder="1" applyAlignment="1">
      <alignment horizontal="center" vertical="center"/>
    </xf>
    <xf numFmtId="4" fontId="58" fillId="28" borderId="136" xfId="919" applyNumberFormat="1" applyFont="1" applyFill="1" applyBorder="1" applyAlignment="1">
      <alignment horizontal="center" vertical="center"/>
    </xf>
    <xf numFmtId="4" fontId="58" fillId="28" borderId="153" xfId="919" applyNumberFormat="1" applyFont="1" applyFill="1" applyBorder="1" applyAlignment="1">
      <alignment horizontal="center" vertical="center" wrapText="1"/>
    </xf>
    <xf numFmtId="4" fontId="58" fillId="28" borderId="117" xfId="919" applyNumberFormat="1" applyFont="1" applyFill="1" applyBorder="1" applyAlignment="1">
      <alignment horizontal="center" vertical="center" wrapText="1"/>
    </xf>
    <xf numFmtId="4" fontId="58" fillId="28" borderId="153" xfId="919" applyNumberFormat="1" applyFont="1" applyFill="1" applyBorder="1" applyAlignment="1">
      <alignment horizontal="center" vertical="center"/>
    </xf>
    <xf numFmtId="4" fontId="58" fillId="28" borderId="154" xfId="919" applyNumberFormat="1" applyFont="1" applyFill="1" applyBorder="1" applyAlignment="1">
      <alignment horizontal="center" vertical="center"/>
    </xf>
    <xf numFmtId="4" fontId="58" fillId="28" borderId="155" xfId="919" applyNumberFormat="1" applyFont="1" applyFill="1" applyBorder="1" applyAlignment="1">
      <alignment horizontal="center" vertical="center"/>
    </xf>
    <xf numFmtId="4" fontId="58" fillId="28" borderId="156" xfId="919" applyNumberFormat="1" applyFont="1" applyFill="1" applyBorder="1" applyAlignment="1">
      <alignment horizontal="center" vertical="center"/>
    </xf>
    <xf numFmtId="4" fontId="58" fillId="28" borderId="117" xfId="919" applyNumberFormat="1" applyFont="1" applyFill="1" applyBorder="1" applyAlignment="1">
      <alignment horizontal="center" vertical="center"/>
    </xf>
    <xf numFmtId="0" fontId="45" fillId="0" borderId="0" xfId="1280" applyFont="1" applyFill="1" applyBorder="1" applyAlignment="1">
      <alignment horizontal="center"/>
    </xf>
    <xf numFmtId="0" fontId="45" fillId="0" borderId="0" xfId="1280" applyFont="1" applyFill="1" applyBorder="1"/>
    <xf numFmtId="165" fontId="59" fillId="0" borderId="0" xfId="919" applyFont="1" applyBorder="1" applyAlignment="1">
      <alignment horizontal="center" vertical="center"/>
    </xf>
    <xf numFmtId="165" fontId="103" fillId="0" borderId="0" xfId="919" applyFont="1" applyFill="1" applyAlignment="1">
      <alignment horizontal="left" vertical="center"/>
    </xf>
    <xf numFmtId="4" fontId="58" fillId="28" borderId="113" xfId="919" applyNumberFormat="1" applyFont="1" applyFill="1" applyBorder="1" applyAlignment="1">
      <alignment horizontal="center" vertical="center"/>
    </xf>
    <xf numFmtId="4" fontId="58" fillId="28" borderId="140" xfId="919" applyNumberFormat="1" applyFont="1" applyFill="1" applyBorder="1" applyAlignment="1">
      <alignment horizontal="center" vertical="center"/>
    </xf>
    <xf numFmtId="4" fontId="58" fillId="28" borderId="141" xfId="919" applyNumberFormat="1" applyFont="1" applyFill="1" applyBorder="1" applyAlignment="1">
      <alignment horizontal="center" vertical="center"/>
    </xf>
    <xf numFmtId="4" fontId="58" fillId="28" borderId="142" xfId="919" applyNumberFormat="1" applyFont="1" applyFill="1" applyBorder="1" applyAlignment="1">
      <alignment horizontal="center" vertical="center"/>
    </xf>
    <xf numFmtId="0" fontId="54" fillId="0" borderId="0" xfId="1280" applyFont="1" applyFill="1" applyBorder="1" applyAlignment="1"/>
    <xf numFmtId="0" fontId="54" fillId="0" borderId="0" xfId="1280" applyFont="1" applyFill="1" applyBorder="1" applyAlignment="1">
      <alignment horizontal="center"/>
    </xf>
    <xf numFmtId="0" fontId="54" fillId="0" borderId="0" xfId="1280" applyFont="1" applyFill="1" applyBorder="1"/>
    <xf numFmtId="165" fontId="59" fillId="0" borderId="0" xfId="919" applyFont="1" applyFill="1" applyAlignment="1">
      <alignment horizontal="left" vertical="center"/>
    </xf>
    <xf numFmtId="2" fontId="59" fillId="0" borderId="0" xfId="0" applyNumberFormat="1" applyFont="1" applyBorder="1" applyAlignment="1">
      <alignment horizontal="center" vertical="center"/>
    </xf>
    <xf numFmtId="4" fontId="54" fillId="0" borderId="0" xfId="919" applyNumberFormat="1" applyFont="1" applyFill="1" applyAlignment="1">
      <alignment horizontal="center" vertical="center"/>
    </xf>
    <xf numFmtId="165" fontId="59" fillId="0" borderId="0" xfId="919" applyFont="1" applyFill="1" applyBorder="1" applyAlignment="1">
      <alignment horizontal="center" vertical="center"/>
    </xf>
    <xf numFmtId="4" fontId="58" fillId="28" borderId="136" xfId="0" applyNumberFormat="1" applyFont="1" applyFill="1" applyBorder="1" applyAlignment="1">
      <alignment horizontal="center" vertical="center"/>
    </xf>
    <xf numFmtId="4" fontId="54" fillId="28" borderId="136" xfId="919" applyNumberFormat="1" applyFont="1" applyFill="1" applyBorder="1" applyAlignment="1">
      <alignment horizontal="center" vertical="center"/>
    </xf>
    <xf numFmtId="3" fontId="177" fillId="0" borderId="0" xfId="0" applyNumberFormat="1" applyFont="1" applyFill="1" applyBorder="1" applyAlignment="1">
      <alignment horizontal="left" vertical="center"/>
    </xf>
    <xf numFmtId="165" fontId="70" fillId="0" borderId="119" xfId="919" applyFont="1" applyBorder="1" applyAlignment="1">
      <alignment horizontal="center" vertical="center"/>
    </xf>
    <xf numFmtId="165" fontId="70" fillId="0" borderId="120" xfId="919" applyFont="1" applyBorder="1" applyAlignment="1">
      <alignment horizontal="center" vertical="center"/>
    </xf>
    <xf numFmtId="165" fontId="70" fillId="0" borderId="121" xfId="919" applyFont="1" applyBorder="1" applyAlignment="1">
      <alignment horizontal="center" vertical="center"/>
    </xf>
    <xf numFmtId="171" fontId="70" fillId="0" borderId="122" xfId="919" applyNumberFormat="1" applyFont="1" applyBorder="1" applyAlignment="1">
      <alignment horizontal="center" vertical="center"/>
    </xf>
    <xf numFmtId="171" fontId="70" fillId="0" borderId="123" xfId="919" applyNumberFormat="1" applyFont="1" applyBorder="1" applyAlignment="1">
      <alignment horizontal="center" vertical="center"/>
    </xf>
    <xf numFmtId="171" fontId="70" fillId="0" borderId="124" xfId="919" applyNumberFormat="1" applyFont="1" applyBorder="1" applyAlignment="1">
      <alignment horizontal="center" vertical="center"/>
    </xf>
    <xf numFmtId="165" fontId="45" fillId="0" borderId="0" xfId="919" applyFont="1" applyBorder="1" applyAlignment="1"/>
    <xf numFmtId="165" fontId="45" fillId="0" borderId="0" xfId="919" applyFont="1" applyBorder="1" applyAlignment="1">
      <alignment horizontal="center"/>
    </xf>
    <xf numFmtId="165" fontId="45" fillId="0" borderId="0" xfId="919" applyFont="1" applyBorder="1"/>
    <xf numFmtId="165" fontId="70" fillId="0" borderId="140" xfId="919" applyFont="1" applyBorder="1" applyAlignment="1">
      <alignment horizontal="center" vertical="center"/>
    </xf>
    <xf numFmtId="165" fontId="70" fillId="0" borderId="141" xfId="919" applyFont="1" applyBorder="1" applyAlignment="1">
      <alignment horizontal="center" vertical="center"/>
    </xf>
    <xf numFmtId="165" fontId="70" fillId="0" borderId="142" xfId="919" applyFont="1" applyBorder="1" applyAlignment="1">
      <alignment horizontal="center" vertical="center"/>
    </xf>
    <xf numFmtId="165" fontId="58" fillId="0" borderId="0" xfId="919" applyFont="1" applyFill="1" applyAlignment="1">
      <alignment horizontal="center" vertical="center"/>
    </xf>
    <xf numFmtId="165" fontId="58" fillId="0" borderId="0" xfId="919" applyFont="1" applyFill="1" applyBorder="1" applyAlignment="1">
      <alignment horizontal="center" vertical="center"/>
    </xf>
    <xf numFmtId="165" fontId="58" fillId="0" borderId="0" xfId="919" applyFont="1" applyFill="1" applyAlignment="1">
      <alignment horizontal="left" vertical="center"/>
    </xf>
    <xf numFmtId="165" fontId="58" fillId="28" borderId="153" xfId="919" applyFont="1" applyFill="1" applyBorder="1" applyAlignment="1">
      <alignment horizontal="center" vertical="center" wrapText="1"/>
    </xf>
    <xf numFmtId="165" fontId="58" fillId="28" borderId="117" xfId="919" applyFont="1" applyFill="1" applyBorder="1" applyAlignment="1">
      <alignment horizontal="center" vertical="center" wrapText="1"/>
    </xf>
    <xf numFmtId="165" fontId="58" fillId="28" borderId="153" xfId="919" applyFont="1" applyFill="1" applyBorder="1" applyAlignment="1">
      <alignment horizontal="center" vertical="center"/>
    </xf>
    <xf numFmtId="165" fontId="58" fillId="28" borderId="154" xfId="919" applyFont="1" applyFill="1" applyBorder="1" applyAlignment="1">
      <alignment horizontal="center" vertical="center"/>
    </xf>
    <xf numFmtId="165" fontId="58" fillId="28" borderId="155" xfId="919" applyFont="1" applyFill="1" applyBorder="1" applyAlignment="1">
      <alignment horizontal="center" vertical="center"/>
    </xf>
    <xf numFmtId="165" fontId="58" fillId="28" borderId="156" xfId="919" applyFont="1" applyFill="1" applyBorder="1" applyAlignment="1">
      <alignment horizontal="center" vertical="center"/>
    </xf>
    <xf numFmtId="165" fontId="58" fillId="28" borderId="117" xfId="919" applyFont="1" applyFill="1" applyBorder="1" applyAlignment="1">
      <alignment horizontal="center" vertical="center"/>
    </xf>
    <xf numFmtId="165" fontId="58" fillId="28" borderId="114" xfId="919" applyFont="1" applyFill="1" applyBorder="1" applyAlignment="1">
      <alignment horizontal="center" vertical="center"/>
    </xf>
    <xf numFmtId="165" fontId="58" fillId="28" borderId="128" xfId="919" applyFont="1" applyFill="1" applyBorder="1" applyAlignment="1">
      <alignment horizontal="center" vertical="center"/>
    </xf>
    <xf numFmtId="165" fontId="58" fillId="28" borderId="136" xfId="919" applyFont="1" applyFill="1" applyBorder="1" applyAlignment="1">
      <alignment horizontal="center" vertical="center"/>
    </xf>
    <xf numFmtId="2" fontId="46" fillId="0" borderId="0" xfId="1280" applyNumberFormat="1" applyFont="1" applyFill="1" applyBorder="1" applyAlignment="1">
      <alignment horizontal="center"/>
    </xf>
    <xf numFmtId="165" fontId="59" fillId="0" borderId="0" xfId="919" applyFont="1" applyFill="1" applyAlignment="1">
      <alignment horizontal="center" vertical="center"/>
    </xf>
    <xf numFmtId="4" fontId="58" fillId="0" borderId="0" xfId="919" applyNumberFormat="1" applyFont="1" applyFill="1" applyAlignment="1">
      <alignment horizontal="left" vertical="center"/>
    </xf>
    <xf numFmtId="4" fontId="58" fillId="0" borderId="0" xfId="919" applyNumberFormat="1" applyFont="1" applyFill="1" applyAlignment="1">
      <alignment horizontal="center" vertical="center"/>
    </xf>
    <xf numFmtId="4" fontId="54" fillId="28" borderId="136" xfId="0" applyNumberFormat="1" applyFont="1" applyFill="1" applyBorder="1" applyAlignment="1">
      <alignment horizontal="center" vertical="center"/>
    </xf>
    <xf numFmtId="4" fontId="58" fillId="0" borderId="0" xfId="0" applyNumberFormat="1" applyFont="1" applyFill="1" applyAlignment="1">
      <alignment horizontal="left" vertical="center"/>
    </xf>
    <xf numFmtId="4" fontId="58" fillId="0" borderId="0" xfId="0" applyNumberFormat="1" applyFont="1" applyFill="1" applyAlignment="1">
      <alignment horizontal="center" vertical="center"/>
    </xf>
    <xf numFmtId="4" fontId="67" fillId="35" borderId="114" xfId="919" applyNumberFormat="1" applyFont="1" applyFill="1" applyBorder="1" applyAlignment="1">
      <alignment horizontal="center" vertical="center"/>
    </xf>
    <xf numFmtId="4" fontId="67" fillId="35" borderId="128" xfId="919" applyNumberFormat="1" applyFont="1" applyFill="1" applyBorder="1" applyAlignment="1">
      <alignment horizontal="center" vertical="center"/>
    </xf>
    <xf numFmtId="4" fontId="67" fillId="35" borderId="113" xfId="919" applyNumberFormat="1" applyFont="1" applyFill="1" applyBorder="1" applyAlignment="1">
      <alignment horizontal="center" vertical="center"/>
    </xf>
    <xf numFmtId="4" fontId="70" fillId="35" borderId="68" xfId="919" applyNumberFormat="1" applyFont="1" applyFill="1" applyBorder="1" applyAlignment="1">
      <alignment horizontal="center" vertical="center" wrapText="1"/>
    </xf>
    <xf numFmtId="4" fontId="70" fillId="35" borderId="72" xfId="919" applyNumberFormat="1" applyFont="1" applyFill="1" applyBorder="1" applyAlignment="1">
      <alignment horizontal="center" vertical="center" wrapText="1"/>
    </xf>
    <xf numFmtId="4" fontId="70" fillId="35" borderId="68" xfId="919" applyNumberFormat="1" applyFont="1" applyFill="1" applyBorder="1" applyAlignment="1">
      <alignment horizontal="center" vertical="center"/>
    </xf>
    <xf numFmtId="4" fontId="70" fillId="35" borderId="72" xfId="919" applyNumberFormat="1" applyFont="1" applyFill="1" applyBorder="1" applyAlignment="1">
      <alignment horizontal="center" vertical="center"/>
    </xf>
    <xf numFmtId="4" fontId="59" fillId="0" borderId="0" xfId="0" applyNumberFormat="1" applyFont="1" applyFill="1" applyBorder="1" applyAlignment="1">
      <alignment horizontal="center" vertical="center"/>
    </xf>
    <xf numFmtId="4" fontId="70" fillId="0" borderId="122" xfId="919" applyNumberFormat="1" applyFont="1" applyBorder="1" applyAlignment="1">
      <alignment horizontal="center" vertical="center"/>
    </xf>
    <xf numFmtId="4" fontId="70" fillId="0" borderId="123" xfId="919" applyNumberFormat="1" applyFont="1" applyBorder="1" applyAlignment="1">
      <alignment horizontal="center" vertical="center"/>
    </xf>
    <xf numFmtId="4" fontId="70" fillId="0" borderId="124" xfId="919" applyNumberFormat="1" applyFont="1" applyBorder="1" applyAlignment="1">
      <alignment horizontal="center" vertical="center"/>
    </xf>
    <xf numFmtId="4" fontId="70" fillId="0" borderId="119" xfId="919" applyNumberFormat="1" applyFont="1" applyBorder="1" applyAlignment="1">
      <alignment horizontal="center" vertical="center"/>
    </xf>
    <xf numFmtId="4" fontId="70" fillId="0" borderId="120" xfId="919" applyNumberFormat="1" applyFont="1" applyBorder="1" applyAlignment="1">
      <alignment horizontal="center" vertical="center"/>
    </xf>
    <xf numFmtId="4" fontId="70" fillId="0" borderId="121" xfId="919" applyNumberFormat="1" applyFont="1" applyBorder="1" applyAlignment="1">
      <alignment horizontal="center" vertical="center"/>
    </xf>
    <xf numFmtId="4" fontId="128" fillId="26" borderId="114" xfId="919" applyNumberFormat="1" applyFont="1" applyFill="1" applyBorder="1" applyAlignment="1">
      <alignment horizontal="center" vertical="center"/>
    </xf>
    <xf numFmtId="4" fontId="128" fillId="26" borderId="128" xfId="919" applyNumberFormat="1" applyFont="1" applyFill="1" applyBorder="1" applyAlignment="1">
      <alignment horizontal="center" vertical="center"/>
    </xf>
    <xf numFmtId="4" fontId="128" fillId="26" borderId="136" xfId="919" applyNumberFormat="1" applyFont="1" applyFill="1" applyBorder="1" applyAlignment="1">
      <alignment horizontal="center" vertical="center"/>
    </xf>
    <xf numFmtId="4" fontId="58" fillId="26" borderId="114" xfId="919" applyNumberFormat="1" applyFont="1" applyFill="1" applyBorder="1" applyAlignment="1">
      <alignment horizontal="center" vertical="center"/>
    </xf>
    <xf numFmtId="4" fontId="58" fillId="26" borderId="128" xfId="919" applyNumberFormat="1" applyFont="1" applyFill="1" applyBorder="1" applyAlignment="1">
      <alignment horizontal="center" vertical="center"/>
    </xf>
    <xf numFmtId="4" fontId="58" fillId="26" borderId="136" xfId="919" applyNumberFormat="1" applyFont="1" applyFill="1" applyBorder="1" applyAlignment="1">
      <alignment horizontal="center" vertical="center"/>
    </xf>
    <xf numFmtId="4" fontId="101" fillId="0" borderId="0" xfId="919" applyNumberFormat="1" applyFont="1" applyFill="1" applyAlignment="1">
      <alignment horizontal="left" vertical="center"/>
    </xf>
    <xf numFmtId="0" fontId="91" fillId="0" borderId="0" xfId="1280" applyFont="1" applyFill="1" applyBorder="1" applyAlignment="1">
      <alignment horizontal="center"/>
    </xf>
    <xf numFmtId="0" fontId="45" fillId="0" borderId="75" xfId="1280" applyFont="1" applyFill="1" applyBorder="1" applyAlignment="1"/>
    <xf numFmtId="0" fontId="45" fillId="0" borderId="97" xfId="1280" applyFont="1" applyFill="1" applyBorder="1" applyAlignment="1"/>
    <xf numFmtId="0" fontId="91" fillId="0" borderId="68" xfId="1280" applyFont="1" applyFill="1" applyBorder="1" applyAlignment="1">
      <alignment horizontal="center"/>
    </xf>
    <xf numFmtId="0" fontId="59" fillId="0" borderId="0" xfId="0" applyFont="1" applyFill="1" applyBorder="1" applyAlignment="1">
      <alignment horizontal="center" vertical="center"/>
    </xf>
    <xf numFmtId="165" fontId="58" fillId="28" borderId="44" xfId="919" applyFont="1" applyFill="1" applyBorder="1" applyAlignment="1">
      <alignment horizontal="center" vertical="center" wrapText="1"/>
    </xf>
    <xf numFmtId="165" fontId="54" fillId="28" borderId="44" xfId="919" applyFont="1" applyFill="1" applyBorder="1" applyAlignment="1">
      <alignment horizontal="center" vertical="center"/>
    </xf>
    <xf numFmtId="165" fontId="101" fillId="0" borderId="0" xfId="919" applyFont="1" applyFill="1" applyAlignment="1">
      <alignment horizontal="left" vertical="center"/>
    </xf>
    <xf numFmtId="165" fontId="58" fillId="28" borderId="44" xfId="919" applyFont="1" applyFill="1" applyBorder="1" applyAlignment="1">
      <alignment horizontal="center" vertical="center"/>
    </xf>
    <xf numFmtId="0" fontId="62" fillId="0" borderId="55" xfId="1280" applyFont="1" applyFill="1" applyBorder="1" applyAlignment="1">
      <alignment horizontal="center" vertical="center" shrinkToFit="1"/>
    </xf>
    <xf numFmtId="0" fontId="62" fillId="0" borderId="47" xfId="1280" applyFont="1" applyFill="1" applyBorder="1" applyAlignment="1">
      <alignment horizontal="center" vertical="center" shrinkToFit="1"/>
    </xf>
    <xf numFmtId="0" fontId="66" fillId="27" borderId="158" xfId="1280" applyFont="1" applyFill="1" applyBorder="1" applyAlignment="1">
      <alignment horizontal="center"/>
    </xf>
    <xf numFmtId="0" fontId="66" fillId="27" borderId="159" xfId="1280" applyFont="1" applyFill="1" applyBorder="1" applyAlignment="1">
      <alignment horizontal="center"/>
    </xf>
    <xf numFmtId="0" fontId="66" fillId="27" borderId="93" xfId="1280" applyFont="1" applyFill="1" applyBorder="1" applyAlignment="1">
      <alignment horizontal="center"/>
    </xf>
    <xf numFmtId="0" fontId="65" fillId="25" borderId="160" xfId="1280" applyFont="1" applyFill="1" applyBorder="1" applyAlignment="1">
      <alignment horizontal="center"/>
    </xf>
    <xf numFmtId="0" fontId="65" fillId="25" borderId="157" xfId="1280" applyFont="1" applyFill="1" applyBorder="1" applyAlignment="1">
      <alignment horizontal="center"/>
    </xf>
    <xf numFmtId="0" fontId="65" fillId="25" borderId="90" xfId="1280" applyFont="1" applyFill="1" applyBorder="1" applyAlignment="1">
      <alignment horizontal="center"/>
    </xf>
    <xf numFmtId="0" fontId="62" fillId="26" borderId="161" xfId="1280" applyFont="1" applyFill="1" applyBorder="1" applyAlignment="1">
      <alignment horizontal="center"/>
    </xf>
    <xf numFmtId="0" fontId="62" fillId="26" borderId="162" xfId="1280" applyFont="1" applyFill="1" applyBorder="1" applyAlignment="1">
      <alignment horizontal="center"/>
    </xf>
    <xf numFmtId="0" fontId="62" fillId="26" borderId="163" xfId="1280" applyFont="1" applyFill="1" applyBorder="1" applyAlignment="1">
      <alignment horizontal="center"/>
    </xf>
    <xf numFmtId="0" fontId="61" fillId="0" borderId="0" xfId="0" applyFont="1" applyAlignment="1">
      <alignment horizontal="center"/>
    </xf>
    <xf numFmtId="0" fontId="60" fillId="0" borderId="0" xfId="0" applyFont="1"/>
    <xf numFmtId="0" fontId="60" fillId="0" borderId="0" xfId="0" applyFont="1" applyFill="1" applyAlignment="1">
      <alignment horizontal="left"/>
    </xf>
    <xf numFmtId="0" fontId="62" fillId="0" borderId="164" xfId="1280" applyFont="1" applyBorder="1" applyAlignment="1">
      <alignment horizontal="center" vertical="center" shrinkToFit="1"/>
    </xf>
    <xf numFmtId="0" fontId="62" fillId="0" borderId="165" xfId="1280" applyFont="1" applyBorder="1" applyAlignment="1">
      <alignment horizontal="center" vertical="center" shrinkToFit="1"/>
    </xf>
    <xf numFmtId="0" fontId="63" fillId="0" borderId="54" xfId="1280" applyFont="1" applyBorder="1" applyAlignment="1">
      <alignment horizontal="center" vertical="center" shrinkToFit="1"/>
    </xf>
    <xf numFmtId="0" fontId="63" fillId="0" borderId="48" xfId="1280" applyFont="1" applyBorder="1" applyAlignment="1">
      <alignment horizontal="center" vertical="center" shrinkToFit="1"/>
    </xf>
    <xf numFmtId="0" fontId="75" fillId="0" borderId="54" xfId="1280" applyFont="1" applyBorder="1" applyAlignment="1">
      <alignment horizontal="center" vertical="center" shrinkToFit="1"/>
    </xf>
    <xf numFmtId="0" fontId="75" fillId="0" borderId="48" xfId="1280" applyFont="1" applyBorder="1" applyAlignment="1">
      <alignment horizontal="center" vertical="center" shrinkToFit="1"/>
    </xf>
    <xf numFmtId="0" fontId="62" fillId="0" borderId="54" xfId="1280" applyFont="1" applyBorder="1" applyAlignment="1">
      <alignment horizontal="center" vertical="center" shrinkToFit="1"/>
    </xf>
    <xf numFmtId="0" fontId="62" fillId="0" borderId="48" xfId="1280" applyFont="1" applyBorder="1" applyAlignment="1">
      <alignment horizontal="center" vertical="center" shrinkToFit="1"/>
    </xf>
    <xf numFmtId="165" fontId="78" fillId="0" borderId="0" xfId="919" applyFont="1" applyFill="1" applyAlignment="1">
      <alignment horizontal="center"/>
    </xf>
    <xf numFmtId="165" fontId="42" fillId="0" borderId="0" xfId="919" applyFont="1" applyFill="1" applyBorder="1" applyAlignment="1">
      <alignment horizontal="center"/>
    </xf>
    <xf numFmtId="165" fontId="49" fillId="0" borderId="66" xfId="919" applyFont="1" applyFill="1" applyBorder="1" applyAlignment="1">
      <alignment horizontal="center"/>
    </xf>
    <xf numFmtId="165" fontId="49" fillId="0" borderId="166" xfId="919" applyFont="1" applyFill="1" applyBorder="1" applyAlignment="1">
      <alignment horizontal="center"/>
    </xf>
    <xf numFmtId="165" fontId="58" fillId="28" borderId="114" xfId="919" applyFont="1" applyFill="1" applyBorder="1" applyAlignment="1">
      <alignment horizontal="center" vertical="center" wrapText="1"/>
    </xf>
    <xf numFmtId="165" fontId="58" fillId="28" borderId="128" xfId="919" applyFont="1" applyFill="1" applyBorder="1" applyAlignment="1">
      <alignment horizontal="center" vertical="center" wrapText="1"/>
    </xf>
    <xf numFmtId="165" fontId="58" fillId="28" borderId="113" xfId="919" applyFont="1" applyFill="1" applyBorder="1" applyAlignment="1">
      <alignment horizontal="center" vertical="center" wrapText="1"/>
    </xf>
    <xf numFmtId="165" fontId="58" fillId="28" borderId="103" xfId="919" applyFont="1" applyFill="1" applyBorder="1" applyAlignment="1">
      <alignment horizontal="center" vertical="center" wrapText="1"/>
    </xf>
    <xf numFmtId="165" fontId="58" fillId="28" borderId="10" xfId="919" applyFont="1" applyFill="1" applyBorder="1" applyAlignment="1">
      <alignment horizontal="center" vertical="center" wrapText="1"/>
    </xf>
    <xf numFmtId="165" fontId="58" fillId="28" borderId="111" xfId="919" applyFont="1" applyFill="1" applyBorder="1" applyAlignment="1">
      <alignment horizontal="center" vertical="center" wrapText="1"/>
    </xf>
    <xf numFmtId="165" fontId="58" fillId="28" borderId="132" xfId="919" applyFont="1" applyFill="1" applyBorder="1" applyAlignment="1">
      <alignment horizontal="center" vertical="center" wrapText="1"/>
    </xf>
    <xf numFmtId="165" fontId="58" fillId="28" borderId="157" xfId="919" applyFont="1" applyFill="1" applyBorder="1" applyAlignment="1">
      <alignment horizontal="center" vertical="center" wrapText="1"/>
    </xf>
    <xf numFmtId="165" fontId="58" fillId="28" borderId="90" xfId="919" applyFont="1" applyFill="1" applyBorder="1" applyAlignment="1">
      <alignment horizontal="center" vertical="center" wrapText="1"/>
    </xf>
    <xf numFmtId="0" fontId="54" fillId="0" borderId="0" xfId="0" applyFont="1" applyAlignment="1">
      <alignment vertical="center"/>
    </xf>
    <xf numFmtId="171" fontId="70" fillId="0" borderId="140" xfId="919" applyNumberFormat="1" applyFont="1" applyBorder="1" applyAlignment="1">
      <alignment horizontal="center" vertical="center"/>
    </xf>
    <xf numFmtId="171" fontId="70" fillId="0" borderId="141" xfId="919" applyNumberFormat="1" applyFont="1" applyBorder="1" applyAlignment="1">
      <alignment horizontal="center" vertical="center"/>
    </xf>
    <xf numFmtId="171" fontId="70" fillId="0" borderId="142" xfId="919" applyNumberFormat="1" applyFont="1" applyBorder="1" applyAlignment="1">
      <alignment horizontal="center" vertical="center"/>
    </xf>
    <xf numFmtId="0" fontId="190" fillId="0" borderId="137" xfId="0" applyFont="1" applyBorder="1" applyAlignment="1">
      <alignment horizontal="left"/>
    </xf>
    <xf numFmtId="0" fontId="190" fillId="0" borderId="138" xfId="0" applyFont="1" applyBorder="1" applyAlignment="1">
      <alignment horizontal="left"/>
    </xf>
    <xf numFmtId="0" fontId="190" fillId="0" borderId="139" xfId="0" applyFont="1" applyBorder="1" applyAlignment="1">
      <alignment horizontal="left"/>
    </xf>
    <xf numFmtId="4" fontId="58" fillId="28" borderId="114" xfId="919" applyNumberFormat="1" applyFont="1" applyFill="1" applyBorder="1" applyAlignment="1">
      <alignment horizontal="center" vertical="center" wrapText="1"/>
    </xf>
    <xf numFmtId="4" fontId="58" fillId="28" borderId="128" xfId="919" applyNumberFormat="1" applyFont="1" applyFill="1" applyBorder="1" applyAlignment="1">
      <alignment horizontal="center" vertical="center" wrapText="1"/>
    </xf>
    <xf numFmtId="4" fontId="58" fillId="28" borderId="113" xfId="919" applyNumberFormat="1" applyFont="1" applyFill="1" applyBorder="1" applyAlignment="1">
      <alignment horizontal="center" vertical="center" wrapText="1"/>
    </xf>
    <xf numFmtId="4" fontId="54" fillId="0" borderId="0" xfId="0" applyNumberFormat="1" applyFont="1" applyAlignment="1">
      <alignment vertical="center"/>
    </xf>
  </cellXfs>
  <cellStyles count="4788">
    <cellStyle name="20% - Accent1 10" xfId="1"/>
    <cellStyle name="20% - Accent1 10 10" xfId="1546"/>
    <cellStyle name="20% - Accent1 10 11" xfId="1547"/>
    <cellStyle name="20% - Accent1 10 12" xfId="1548"/>
    <cellStyle name="20% - Accent1 10 2" xfId="2"/>
    <cellStyle name="20% - Accent1 10 3" xfId="3"/>
    <cellStyle name="20% - Accent1 10 4" xfId="1549"/>
    <cellStyle name="20% - Accent1 10 5" xfId="1550"/>
    <cellStyle name="20% - Accent1 10 6" xfId="1551"/>
    <cellStyle name="20% - Accent1 10 7" xfId="1552"/>
    <cellStyle name="20% - Accent1 10 8" xfId="1553"/>
    <cellStyle name="20% - Accent1 10 9" xfId="1554"/>
    <cellStyle name="20% - Accent1 11" xfId="4"/>
    <cellStyle name="20% - Accent1 11 10" xfId="1555"/>
    <cellStyle name="20% - Accent1 11 11" xfId="1556"/>
    <cellStyle name="20% - Accent1 11 12" xfId="1557"/>
    <cellStyle name="20% - Accent1 11 2" xfId="5"/>
    <cellStyle name="20% - Accent1 11 3" xfId="6"/>
    <cellStyle name="20% - Accent1 11 4" xfId="1558"/>
    <cellStyle name="20% - Accent1 11 5" xfId="1559"/>
    <cellStyle name="20% - Accent1 11 6" xfId="1560"/>
    <cellStyle name="20% - Accent1 11 7" xfId="1561"/>
    <cellStyle name="20% - Accent1 11 8" xfId="1562"/>
    <cellStyle name="20% - Accent1 11 9" xfId="1563"/>
    <cellStyle name="20% - Accent1 12" xfId="7"/>
    <cellStyle name="20% - Accent1 12 10" xfId="1564"/>
    <cellStyle name="20% - Accent1 12 11" xfId="1565"/>
    <cellStyle name="20% - Accent1 12 12" xfId="1566"/>
    <cellStyle name="20% - Accent1 12 2" xfId="8"/>
    <cellStyle name="20% - Accent1 12 3" xfId="9"/>
    <cellStyle name="20% - Accent1 12 4" xfId="1567"/>
    <cellStyle name="20% - Accent1 12 5" xfId="1568"/>
    <cellStyle name="20% - Accent1 12 6" xfId="1569"/>
    <cellStyle name="20% - Accent1 12 7" xfId="1570"/>
    <cellStyle name="20% - Accent1 12 8" xfId="1571"/>
    <cellStyle name="20% - Accent1 12 9" xfId="1572"/>
    <cellStyle name="20% - Accent1 13" xfId="10"/>
    <cellStyle name="20% - Accent1 13 10" xfId="1573"/>
    <cellStyle name="20% - Accent1 13 11" xfId="1574"/>
    <cellStyle name="20% - Accent1 13 12" xfId="1575"/>
    <cellStyle name="20% - Accent1 13 2" xfId="11"/>
    <cellStyle name="20% - Accent1 13 3" xfId="12"/>
    <cellStyle name="20% - Accent1 13 4" xfId="1576"/>
    <cellStyle name="20% - Accent1 13 5" xfId="1577"/>
    <cellStyle name="20% - Accent1 13 6" xfId="1578"/>
    <cellStyle name="20% - Accent1 13 7" xfId="1579"/>
    <cellStyle name="20% - Accent1 13 8" xfId="1580"/>
    <cellStyle name="20% - Accent1 13 9" xfId="1581"/>
    <cellStyle name="20% - Accent1 14" xfId="13"/>
    <cellStyle name="20% - Accent1 14 10" xfId="1582"/>
    <cellStyle name="20% - Accent1 14 11" xfId="1583"/>
    <cellStyle name="20% - Accent1 14 12" xfId="1584"/>
    <cellStyle name="20% - Accent1 14 2" xfId="14"/>
    <cellStyle name="20% - Accent1 14 3" xfId="15"/>
    <cellStyle name="20% - Accent1 14 4" xfId="1585"/>
    <cellStyle name="20% - Accent1 14 5" xfId="1586"/>
    <cellStyle name="20% - Accent1 14 6" xfId="1587"/>
    <cellStyle name="20% - Accent1 14 7" xfId="1588"/>
    <cellStyle name="20% - Accent1 14 8" xfId="1589"/>
    <cellStyle name="20% - Accent1 14 9" xfId="1590"/>
    <cellStyle name="20% - Accent1 15" xfId="16"/>
    <cellStyle name="20% - Accent1 15 10" xfId="1591"/>
    <cellStyle name="20% - Accent1 15 11" xfId="1592"/>
    <cellStyle name="20% - Accent1 15 12" xfId="1593"/>
    <cellStyle name="20% - Accent1 15 2" xfId="17"/>
    <cellStyle name="20% - Accent1 15 3" xfId="18"/>
    <cellStyle name="20% - Accent1 15 4" xfId="1594"/>
    <cellStyle name="20% - Accent1 15 5" xfId="1595"/>
    <cellStyle name="20% - Accent1 15 6" xfId="1596"/>
    <cellStyle name="20% - Accent1 15 7" xfId="1597"/>
    <cellStyle name="20% - Accent1 15 8" xfId="1598"/>
    <cellStyle name="20% - Accent1 15 9" xfId="1599"/>
    <cellStyle name="20% - Accent1 16" xfId="19"/>
    <cellStyle name="20% - Accent1 16 10" xfId="1600"/>
    <cellStyle name="20% - Accent1 16 11" xfId="1601"/>
    <cellStyle name="20% - Accent1 16 12" xfId="1602"/>
    <cellStyle name="20% - Accent1 16 2" xfId="20"/>
    <cellStyle name="20% - Accent1 16 3" xfId="21"/>
    <cellStyle name="20% - Accent1 16 4" xfId="1603"/>
    <cellStyle name="20% - Accent1 16 5" xfId="1604"/>
    <cellStyle name="20% - Accent1 16 6" xfId="1605"/>
    <cellStyle name="20% - Accent1 16 7" xfId="1606"/>
    <cellStyle name="20% - Accent1 16 8" xfId="1607"/>
    <cellStyle name="20% - Accent1 16 9" xfId="1608"/>
    <cellStyle name="20% - Accent1 17" xfId="22"/>
    <cellStyle name="20% - Accent1 17 10" xfId="1609"/>
    <cellStyle name="20% - Accent1 17 11" xfId="1610"/>
    <cellStyle name="20% - Accent1 17 12" xfId="1611"/>
    <cellStyle name="20% - Accent1 17 2" xfId="23"/>
    <cellStyle name="20% - Accent1 17 3" xfId="24"/>
    <cellStyle name="20% - Accent1 17 4" xfId="1612"/>
    <cellStyle name="20% - Accent1 17 5" xfId="1613"/>
    <cellStyle name="20% - Accent1 17 6" xfId="1614"/>
    <cellStyle name="20% - Accent1 17 7" xfId="1615"/>
    <cellStyle name="20% - Accent1 17 8" xfId="1616"/>
    <cellStyle name="20% - Accent1 17 9" xfId="1617"/>
    <cellStyle name="20% - Accent1 18" xfId="25"/>
    <cellStyle name="20% - Accent1 18 10" xfId="1618"/>
    <cellStyle name="20% - Accent1 18 11" xfId="1619"/>
    <cellStyle name="20% - Accent1 18 12" xfId="1620"/>
    <cellStyle name="20% - Accent1 18 2" xfId="26"/>
    <cellStyle name="20% - Accent1 18 3" xfId="27"/>
    <cellStyle name="20% - Accent1 18 4" xfId="1621"/>
    <cellStyle name="20% - Accent1 18 5" xfId="1622"/>
    <cellStyle name="20% - Accent1 18 6" xfId="1623"/>
    <cellStyle name="20% - Accent1 18 7" xfId="1624"/>
    <cellStyle name="20% - Accent1 18 8" xfId="1625"/>
    <cellStyle name="20% - Accent1 18 9" xfId="1626"/>
    <cellStyle name="20% - Accent1 19" xfId="28"/>
    <cellStyle name="20% - Accent1 19 10" xfId="1627"/>
    <cellStyle name="20% - Accent1 19 11" xfId="1628"/>
    <cellStyle name="20% - Accent1 19 12" xfId="1629"/>
    <cellStyle name="20% - Accent1 19 2" xfId="29"/>
    <cellStyle name="20% - Accent1 19 3" xfId="30"/>
    <cellStyle name="20% - Accent1 19 4" xfId="1630"/>
    <cellStyle name="20% - Accent1 19 5" xfId="1631"/>
    <cellStyle name="20% - Accent1 19 6" xfId="1632"/>
    <cellStyle name="20% - Accent1 19 7" xfId="1633"/>
    <cellStyle name="20% - Accent1 19 8" xfId="1634"/>
    <cellStyle name="20% - Accent1 19 9" xfId="1635"/>
    <cellStyle name="20% - Accent1 2" xfId="31"/>
    <cellStyle name="20% - Accent1 2 10" xfId="1636"/>
    <cellStyle name="20% - Accent1 2 11" xfId="1637"/>
    <cellStyle name="20% - Accent1 2 12" xfId="1638"/>
    <cellStyle name="20% - Accent1 2 2" xfId="32"/>
    <cellStyle name="20% - Accent1 2 3" xfId="33"/>
    <cellStyle name="20% - Accent1 2 4" xfId="1639"/>
    <cellStyle name="20% - Accent1 2 5" xfId="1640"/>
    <cellStyle name="20% - Accent1 2 6" xfId="1641"/>
    <cellStyle name="20% - Accent1 2 7" xfId="1642"/>
    <cellStyle name="20% - Accent1 2 8" xfId="1643"/>
    <cellStyle name="20% - Accent1 2 9" xfId="1644"/>
    <cellStyle name="20% - Accent1 3" xfId="34"/>
    <cellStyle name="20% - Accent1 3 10" xfId="1645"/>
    <cellStyle name="20% - Accent1 3 11" xfId="1646"/>
    <cellStyle name="20% - Accent1 3 12" xfId="1647"/>
    <cellStyle name="20% - Accent1 3 2" xfId="35"/>
    <cellStyle name="20% - Accent1 3 3" xfId="36"/>
    <cellStyle name="20% - Accent1 3 4" xfId="1648"/>
    <cellStyle name="20% - Accent1 3 5" xfId="1649"/>
    <cellStyle name="20% - Accent1 3 6" xfId="1650"/>
    <cellStyle name="20% - Accent1 3 7" xfId="1651"/>
    <cellStyle name="20% - Accent1 3 8" xfId="1652"/>
    <cellStyle name="20% - Accent1 3 9" xfId="1653"/>
    <cellStyle name="20% - Accent1 4" xfId="37"/>
    <cellStyle name="20% - Accent1 4 10" xfId="1654"/>
    <cellStyle name="20% - Accent1 4 11" xfId="1655"/>
    <cellStyle name="20% - Accent1 4 12" xfId="1656"/>
    <cellStyle name="20% - Accent1 4 2" xfId="38"/>
    <cellStyle name="20% - Accent1 4 3" xfId="39"/>
    <cellStyle name="20% - Accent1 4 4" xfId="1657"/>
    <cellStyle name="20% - Accent1 4 5" xfId="1658"/>
    <cellStyle name="20% - Accent1 4 6" xfId="1659"/>
    <cellStyle name="20% - Accent1 4 7" xfId="1660"/>
    <cellStyle name="20% - Accent1 4 8" xfId="1661"/>
    <cellStyle name="20% - Accent1 4 9" xfId="1662"/>
    <cellStyle name="20% - Accent1 5" xfId="40"/>
    <cellStyle name="20% - Accent1 5 10" xfId="1663"/>
    <cellStyle name="20% - Accent1 5 11" xfId="1664"/>
    <cellStyle name="20% - Accent1 5 12" xfId="1665"/>
    <cellStyle name="20% - Accent1 5 2" xfId="41"/>
    <cellStyle name="20% - Accent1 5 3" xfId="42"/>
    <cellStyle name="20% - Accent1 5 4" xfId="1666"/>
    <cellStyle name="20% - Accent1 5 5" xfId="1667"/>
    <cellStyle name="20% - Accent1 5 6" xfId="1668"/>
    <cellStyle name="20% - Accent1 5 7" xfId="1669"/>
    <cellStyle name="20% - Accent1 5 8" xfId="1670"/>
    <cellStyle name="20% - Accent1 5 9" xfId="1671"/>
    <cellStyle name="20% - Accent1 6" xfId="43"/>
    <cellStyle name="20% - Accent1 6 10" xfId="1672"/>
    <cellStyle name="20% - Accent1 6 11" xfId="1673"/>
    <cellStyle name="20% - Accent1 6 12" xfId="1674"/>
    <cellStyle name="20% - Accent1 6 2" xfId="44"/>
    <cellStyle name="20% - Accent1 6 3" xfId="45"/>
    <cellStyle name="20% - Accent1 6 4" xfId="1675"/>
    <cellStyle name="20% - Accent1 6 5" xfId="1676"/>
    <cellStyle name="20% - Accent1 6 6" xfId="1677"/>
    <cellStyle name="20% - Accent1 6 7" xfId="1678"/>
    <cellStyle name="20% - Accent1 6 8" xfId="1679"/>
    <cellStyle name="20% - Accent1 6 9" xfId="1680"/>
    <cellStyle name="20% - Accent1 7" xfId="46"/>
    <cellStyle name="20% - Accent1 7 10" xfId="1681"/>
    <cellStyle name="20% - Accent1 7 11" xfId="1682"/>
    <cellStyle name="20% - Accent1 7 12" xfId="1683"/>
    <cellStyle name="20% - Accent1 7 2" xfId="47"/>
    <cellStyle name="20% - Accent1 7 3" xfId="48"/>
    <cellStyle name="20% - Accent1 7 4" xfId="1684"/>
    <cellStyle name="20% - Accent1 7 5" xfId="1685"/>
    <cellStyle name="20% - Accent1 7 6" xfId="1686"/>
    <cellStyle name="20% - Accent1 7 7" xfId="1687"/>
    <cellStyle name="20% - Accent1 7 8" xfId="1688"/>
    <cellStyle name="20% - Accent1 7 9" xfId="1689"/>
    <cellStyle name="20% - Accent1 8" xfId="49"/>
    <cellStyle name="20% - Accent1 8 10" xfId="1690"/>
    <cellStyle name="20% - Accent1 8 11" xfId="1691"/>
    <cellStyle name="20% - Accent1 8 12" xfId="1692"/>
    <cellStyle name="20% - Accent1 8 2" xfId="50"/>
    <cellStyle name="20% - Accent1 8 3" xfId="51"/>
    <cellStyle name="20% - Accent1 8 4" xfId="1693"/>
    <cellStyle name="20% - Accent1 8 5" xfId="1694"/>
    <cellStyle name="20% - Accent1 8 6" xfId="1695"/>
    <cellStyle name="20% - Accent1 8 7" xfId="1696"/>
    <cellStyle name="20% - Accent1 8 8" xfId="1697"/>
    <cellStyle name="20% - Accent1 8 9" xfId="1698"/>
    <cellStyle name="20% - Accent1 9" xfId="52"/>
    <cellStyle name="20% - Accent1 9 10" xfId="1699"/>
    <cellStyle name="20% - Accent1 9 11" xfId="1700"/>
    <cellStyle name="20% - Accent1 9 12" xfId="1701"/>
    <cellStyle name="20% - Accent1 9 2" xfId="53"/>
    <cellStyle name="20% - Accent1 9 3" xfId="54"/>
    <cellStyle name="20% - Accent1 9 4" xfId="1702"/>
    <cellStyle name="20% - Accent1 9 5" xfId="1703"/>
    <cellStyle name="20% - Accent1 9 6" xfId="1704"/>
    <cellStyle name="20% - Accent1 9 7" xfId="1705"/>
    <cellStyle name="20% - Accent1 9 8" xfId="1706"/>
    <cellStyle name="20% - Accent1 9 9" xfId="1707"/>
    <cellStyle name="20% - Accent2 10" xfId="55"/>
    <cellStyle name="20% - Accent2 10 10" xfId="1708"/>
    <cellStyle name="20% - Accent2 10 11" xfId="1709"/>
    <cellStyle name="20% - Accent2 10 12" xfId="1710"/>
    <cellStyle name="20% - Accent2 10 2" xfId="56"/>
    <cellStyle name="20% - Accent2 10 3" xfId="57"/>
    <cellStyle name="20% - Accent2 10 4" xfId="1711"/>
    <cellStyle name="20% - Accent2 10 5" xfId="1712"/>
    <cellStyle name="20% - Accent2 10 6" xfId="1713"/>
    <cellStyle name="20% - Accent2 10 7" xfId="1714"/>
    <cellStyle name="20% - Accent2 10 8" xfId="1715"/>
    <cellStyle name="20% - Accent2 10 9" xfId="1716"/>
    <cellStyle name="20% - Accent2 11" xfId="58"/>
    <cellStyle name="20% - Accent2 11 10" xfId="1717"/>
    <cellStyle name="20% - Accent2 11 11" xfId="1718"/>
    <cellStyle name="20% - Accent2 11 12" xfId="1719"/>
    <cellStyle name="20% - Accent2 11 2" xfId="59"/>
    <cellStyle name="20% - Accent2 11 3" xfId="60"/>
    <cellStyle name="20% - Accent2 11 4" xfId="1720"/>
    <cellStyle name="20% - Accent2 11 5" xfId="1721"/>
    <cellStyle name="20% - Accent2 11 6" xfId="1722"/>
    <cellStyle name="20% - Accent2 11 7" xfId="1723"/>
    <cellStyle name="20% - Accent2 11 8" xfId="1724"/>
    <cellStyle name="20% - Accent2 11 9" xfId="1725"/>
    <cellStyle name="20% - Accent2 12" xfId="61"/>
    <cellStyle name="20% - Accent2 12 10" xfId="1726"/>
    <cellStyle name="20% - Accent2 12 11" xfId="1727"/>
    <cellStyle name="20% - Accent2 12 12" xfId="1728"/>
    <cellStyle name="20% - Accent2 12 2" xfId="62"/>
    <cellStyle name="20% - Accent2 12 3" xfId="63"/>
    <cellStyle name="20% - Accent2 12 4" xfId="1729"/>
    <cellStyle name="20% - Accent2 12 5" xfId="1730"/>
    <cellStyle name="20% - Accent2 12 6" xfId="1731"/>
    <cellStyle name="20% - Accent2 12 7" xfId="1732"/>
    <cellStyle name="20% - Accent2 12 8" xfId="1733"/>
    <cellStyle name="20% - Accent2 12 9" xfId="1734"/>
    <cellStyle name="20% - Accent2 13" xfId="64"/>
    <cellStyle name="20% - Accent2 13 10" xfId="1735"/>
    <cellStyle name="20% - Accent2 13 11" xfId="1736"/>
    <cellStyle name="20% - Accent2 13 12" xfId="1737"/>
    <cellStyle name="20% - Accent2 13 2" xfId="65"/>
    <cellStyle name="20% - Accent2 13 3" xfId="66"/>
    <cellStyle name="20% - Accent2 13 4" xfId="1738"/>
    <cellStyle name="20% - Accent2 13 5" xfId="1739"/>
    <cellStyle name="20% - Accent2 13 6" xfId="1740"/>
    <cellStyle name="20% - Accent2 13 7" xfId="1741"/>
    <cellStyle name="20% - Accent2 13 8" xfId="1742"/>
    <cellStyle name="20% - Accent2 13 9" xfId="1743"/>
    <cellStyle name="20% - Accent2 14" xfId="67"/>
    <cellStyle name="20% - Accent2 14 10" xfId="1744"/>
    <cellStyle name="20% - Accent2 14 11" xfId="1745"/>
    <cellStyle name="20% - Accent2 14 12" xfId="1746"/>
    <cellStyle name="20% - Accent2 14 2" xfId="68"/>
    <cellStyle name="20% - Accent2 14 3" xfId="69"/>
    <cellStyle name="20% - Accent2 14 4" xfId="1747"/>
    <cellStyle name="20% - Accent2 14 5" xfId="1748"/>
    <cellStyle name="20% - Accent2 14 6" xfId="1749"/>
    <cellStyle name="20% - Accent2 14 7" xfId="1750"/>
    <cellStyle name="20% - Accent2 14 8" xfId="1751"/>
    <cellStyle name="20% - Accent2 14 9" xfId="1752"/>
    <cellStyle name="20% - Accent2 15" xfId="70"/>
    <cellStyle name="20% - Accent2 15 10" xfId="1753"/>
    <cellStyle name="20% - Accent2 15 11" xfId="1754"/>
    <cellStyle name="20% - Accent2 15 12" xfId="1755"/>
    <cellStyle name="20% - Accent2 15 2" xfId="71"/>
    <cellStyle name="20% - Accent2 15 3" xfId="72"/>
    <cellStyle name="20% - Accent2 15 4" xfId="1756"/>
    <cellStyle name="20% - Accent2 15 5" xfId="1757"/>
    <cellStyle name="20% - Accent2 15 6" xfId="1758"/>
    <cellStyle name="20% - Accent2 15 7" xfId="1759"/>
    <cellStyle name="20% - Accent2 15 8" xfId="1760"/>
    <cellStyle name="20% - Accent2 15 9" xfId="1761"/>
    <cellStyle name="20% - Accent2 16" xfId="73"/>
    <cellStyle name="20% - Accent2 16 10" xfId="1762"/>
    <cellStyle name="20% - Accent2 16 11" xfId="1763"/>
    <cellStyle name="20% - Accent2 16 12" xfId="1764"/>
    <cellStyle name="20% - Accent2 16 2" xfId="74"/>
    <cellStyle name="20% - Accent2 16 3" xfId="75"/>
    <cellStyle name="20% - Accent2 16 4" xfId="1765"/>
    <cellStyle name="20% - Accent2 16 5" xfId="1766"/>
    <cellStyle name="20% - Accent2 16 6" xfId="1767"/>
    <cellStyle name="20% - Accent2 16 7" xfId="1768"/>
    <cellStyle name="20% - Accent2 16 8" xfId="1769"/>
    <cellStyle name="20% - Accent2 16 9" xfId="1770"/>
    <cellStyle name="20% - Accent2 17" xfId="76"/>
    <cellStyle name="20% - Accent2 17 10" xfId="1771"/>
    <cellStyle name="20% - Accent2 17 11" xfId="1772"/>
    <cellStyle name="20% - Accent2 17 12" xfId="1773"/>
    <cellStyle name="20% - Accent2 17 2" xfId="77"/>
    <cellStyle name="20% - Accent2 17 3" xfId="78"/>
    <cellStyle name="20% - Accent2 17 4" xfId="1774"/>
    <cellStyle name="20% - Accent2 17 5" xfId="1775"/>
    <cellStyle name="20% - Accent2 17 6" xfId="1776"/>
    <cellStyle name="20% - Accent2 17 7" xfId="1777"/>
    <cellStyle name="20% - Accent2 17 8" xfId="1778"/>
    <cellStyle name="20% - Accent2 17 9" xfId="1779"/>
    <cellStyle name="20% - Accent2 18" xfId="79"/>
    <cellStyle name="20% - Accent2 18 10" xfId="1780"/>
    <cellStyle name="20% - Accent2 18 11" xfId="1781"/>
    <cellStyle name="20% - Accent2 18 12" xfId="1782"/>
    <cellStyle name="20% - Accent2 18 2" xfId="80"/>
    <cellStyle name="20% - Accent2 18 3" xfId="81"/>
    <cellStyle name="20% - Accent2 18 4" xfId="1783"/>
    <cellStyle name="20% - Accent2 18 5" xfId="1784"/>
    <cellStyle name="20% - Accent2 18 6" xfId="1785"/>
    <cellStyle name="20% - Accent2 18 7" xfId="1786"/>
    <cellStyle name="20% - Accent2 18 8" xfId="1787"/>
    <cellStyle name="20% - Accent2 18 9" xfId="1788"/>
    <cellStyle name="20% - Accent2 19" xfId="82"/>
    <cellStyle name="20% - Accent2 19 10" xfId="1789"/>
    <cellStyle name="20% - Accent2 19 11" xfId="1790"/>
    <cellStyle name="20% - Accent2 19 12" xfId="1791"/>
    <cellStyle name="20% - Accent2 19 2" xfId="83"/>
    <cellStyle name="20% - Accent2 19 3" xfId="84"/>
    <cellStyle name="20% - Accent2 19 4" xfId="1792"/>
    <cellStyle name="20% - Accent2 19 5" xfId="1793"/>
    <cellStyle name="20% - Accent2 19 6" xfId="1794"/>
    <cellStyle name="20% - Accent2 19 7" xfId="1795"/>
    <cellStyle name="20% - Accent2 19 8" xfId="1796"/>
    <cellStyle name="20% - Accent2 19 9" xfId="1797"/>
    <cellStyle name="20% - Accent2 2" xfId="85"/>
    <cellStyle name="20% - Accent2 2 10" xfId="1798"/>
    <cellStyle name="20% - Accent2 2 11" xfId="1799"/>
    <cellStyle name="20% - Accent2 2 12" xfId="1800"/>
    <cellStyle name="20% - Accent2 2 2" xfId="86"/>
    <cellStyle name="20% - Accent2 2 3" xfId="87"/>
    <cellStyle name="20% - Accent2 2 4" xfId="1801"/>
    <cellStyle name="20% - Accent2 2 5" xfId="1802"/>
    <cellStyle name="20% - Accent2 2 6" xfId="1803"/>
    <cellStyle name="20% - Accent2 2 7" xfId="1804"/>
    <cellStyle name="20% - Accent2 2 8" xfId="1805"/>
    <cellStyle name="20% - Accent2 2 9" xfId="1806"/>
    <cellStyle name="20% - Accent2 3" xfId="88"/>
    <cellStyle name="20% - Accent2 3 10" xfId="1807"/>
    <cellStyle name="20% - Accent2 3 11" xfId="1808"/>
    <cellStyle name="20% - Accent2 3 12" xfId="1809"/>
    <cellStyle name="20% - Accent2 3 2" xfId="89"/>
    <cellStyle name="20% - Accent2 3 3" xfId="90"/>
    <cellStyle name="20% - Accent2 3 4" xfId="1810"/>
    <cellStyle name="20% - Accent2 3 5" xfId="1811"/>
    <cellStyle name="20% - Accent2 3 6" xfId="1812"/>
    <cellStyle name="20% - Accent2 3 7" xfId="1813"/>
    <cellStyle name="20% - Accent2 3 8" xfId="1814"/>
    <cellStyle name="20% - Accent2 3 9" xfId="1815"/>
    <cellStyle name="20% - Accent2 4" xfId="91"/>
    <cellStyle name="20% - Accent2 4 10" xfId="1816"/>
    <cellStyle name="20% - Accent2 4 11" xfId="1817"/>
    <cellStyle name="20% - Accent2 4 12" xfId="1818"/>
    <cellStyle name="20% - Accent2 4 2" xfId="92"/>
    <cellStyle name="20% - Accent2 4 3" xfId="93"/>
    <cellStyle name="20% - Accent2 4 4" xfId="1819"/>
    <cellStyle name="20% - Accent2 4 5" xfId="1820"/>
    <cellStyle name="20% - Accent2 4 6" xfId="1821"/>
    <cellStyle name="20% - Accent2 4 7" xfId="1822"/>
    <cellStyle name="20% - Accent2 4 8" xfId="1823"/>
    <cellStyle name="20% - Accent2 4 9" xfId="1824"/>
    <cellStyle name="20% - Accent2 5" xfId="94"/>
    <cellStyle name="20% - Accent2 5 10" xfId="1825"/>
    <cellStyle name="20% - Accent2 5 11" xfId="1826"/>
    <cellStyle name="20% - Accent2 5 12" xfId="1827"/>
    <cellStyle name="20% - Accent2 5 2" xfId="95"/>
    <cellStyle name="20% - Accent2 5 3" xfId="96"/>
    <cellStyle name="20% - Accent2 5 4" xfId="1828"/>
    <cellStyle name="20% - Accent2 5 5" xfId="1829"/>
    <cellStyle name="20% - Accent2 5 6" xfId="1830"/>
    <cellStyle name="20% - Accent2 5 7" xfId="1831"/>
    <cellStyle name="20% - Accent2 5 8" xfId="1832"/>
    <cellStyle name="20% - Accent2 5 9" xfId="1833"/>
    <cellStyle name="20% - Accent2 6" xfId="97"/>
    <cellStyle name="20% - Accent2 6 10" xfId="1834"/>
    <cellStyle name="20% - Accent2 6 11" xfId="1835"/>
    <cellStyle name="20% - Accent2 6 12" xfId="1836"/>
    <cellStyle name="20% - Accent2 6 2" xfId="98"/>
    <cellStyle name="20% - Accent2 6 3" xfId="99"/>
    <cellStyle name="20% - Accent2 6 4" xfId="1837"/>
    <cellStyle name="20% - Accent2 6 5" xfId="1838"/>
    <cellStyle name="20% - Accent2 6 6" xfId="1839"/>
    <cellStyle name="20% - Accent2 6 7" xfId="1840"/>
    <cellStyle name="20% - Accent2 6 8" xfId="1841"/>
    <cellStyle name="20% - Accent2 6 9" xfId="1842"/>
    <cellStyle name="20% - Accent2 7" xfId="100"/>
    <cellStyle name="20% - Accent2 7 10" xfId="1843"/>
    <cellStyle name="20% - Accent2 7 11" xfId="1844"/>
    <cellStyle name="20% - Accent2 7 12" xfId="1845"/>
    <cellStyle name="20% - Accent2 7 2" xfId="101"/>
    <cellStyle name="20% - Accent2 7 3" xfId="102"/>
    <cellStyle name="20% - Accent2 7 4" xfId="1846"/>
    <cellStyle name="20% - Accent2 7 5" xfId="1847"/>
    <cellStyle name="20% - Accent2 7 6" xfId="1848"/>
    <cellStyle name="20% - Accent2 7 7" xfId="1849"/>
    <cellStyle name="20% - Accent2 7 8" xfId="1850"/>
    <cellStyle name="20% - Accent2 7 9" xfId="1851"/>
    <cellStyle name="20% - Accent2 8" xfId="103"/>
    <cellStyle name="20% - Accent2 8 10" xfId="1852"/>
    <cellStyle name="20% - Accent2 8 11" xfId="1853"/>
    <cellStyle name="20% - Accent2 8 12" xfId="1854"/>
    <cellStyle name="20% - Accent2 8 2" xfId="104"/>
    <cellStyle name="20% - Accent2 8 3" xfId="105"/>
    <cellStyle name="20% - Accent2 8 4" xfId="1855"/>
    <cellStyle name="20% - Accent2 8 5" xfId="1856"/>
    <cellStyle name="20% - Accent2 8 6" xfId="1857"/>
    <cellStyle name="20% - Accent2 8 7" xfId="1858"/>
    <cellStyle name="20% - Accent2 8 8" xfId="1859"/>
    <cellStyle name="20% - Accent2 8 9" xfId="1860"/>
    <cellStyle name="20% - Accent2 9" xfId="106"/>
    <cellStyle name="20% - Accent2 9 10" xfId="1861"/>
    <cellStyle name="20% - Accent2 9 11" xfId="1862"/>
    <cellStyle name="20% - Accent2 9 12" xfId="1863"/>
    <cellStyle name="20% - Accent2 9 2" xfId="107"/>
    <cellStyle name="20% - Accent2 9 3" xfId="108"/>
    <cellStyle name="20% - Accent2 9 4" xfId="1864"/>
    <cellStyle name="20% - Accent2 9 5" xfId="1865"/>
    <cellStyle name="20% - Accent2 9 6" xfId="1866"/>
    <cellStyle name="20% - Accent2 9 7" xfId="1867"/>
    <cellStyle name="20% - Accent2 9 8" xfId="1868"/>
    <cellStyle name="20% - Accent2 9 9" xfId="1869"/>
    <cellStyle name="20% - Accent3 10" xfId="109"/>
    <cellStyle name="20% - Accent3 10 10" xfId="1870"/>
    <cellStyle name="20% - Accent3 10 11" xfId="1871"/>
    <cellStyle name="20% - Accent3 10 12" xfId="1872"/>
    <cellStyle name="20% - Accent3 10 2" xfId="110"/>
    <cellStyle name="20% - Accent3 10 3" xfId="111"/>
    <cellStyle name="20% - Accent3 10 4" xfId="1873"/>
    <cellStyle name="20% - Accent3 10 5" xfId="1874"/>
    <cellStyle name="20% - Accent3 10 6" xfId="1875"/>
    <cellStyle name="20% - Accent3 10 7" xfId="1876"/>
    <cellStyle name="20% - Accent3 10 8" xfId="1877"/>
    <cellStyle name="20% - Accent3 10 9" xfId="1878"/>
    <cellStyle name="20% - Accent3 11" xfId="112"/>
    <cellStyle name="20% - Accent3 11 10" xfId="1879"/>
    <cellStyle name="20% - Accent3 11 11" xfId="1880"/>
    <cellStyle name="20% - Accent3 11 12" xfId="1881"/>
    <cellStyle name="20% - Accent3 11 2" xfId="113"/>
    <cellStyle name="20% - Accent3 11 3" xfId="114"/>
    <cellStyle name="20% - Accent3 11 4" xfId="1882"/>
    <cellStyle name="20% - Accent3 11 5" xfId="1883"/>
    <cellStyle name="20% - Accent3 11 6" xfId="1884"/>
    <cellStyle name="20% - Accent3 11 7" xfId="1885"/>
    <cellStyle name="20% - Accent3 11 8" xfId="1886"/>
    <cellStyle name="20% - Accent3 11 9" xfId="1887"/>
    <cellStyle name="20% - Accent3 12" xfId="115"/>
    <cellStyle name="20% - Accent3 12 10" xfId="1888"/>
    <cellStyle name="20% - Accent3 12 11" xfId="1889"/>
    <cellStyle name="20% - Accent3 12 12" xfId="1890"/>
    <cellStyle name="20% - Accent3 12 2" xfId="116"/>
    <cellStyle name="20% - Accent3 12 3" xfId="117"/>
    <cellStyle name="20% - Accent3 12 4" xfId="1891"/>
    <cellStyle name="20% - Accent3 12 5" xfId="1892"/>
    <cellStyle name="20% - Accent3 12 6" xfId="1893"/>
    <cellStyle name="20% - Accent3 12 7" xfId="1894"/>
    <cellStyle name="20% - Accent3 12 8" xfId="1895"/>
    <cellStyle name="20% - Accent3 12 9" xfId="1896"/>
    <cellStyle name="20% - Accent3 13" xfId="118"/>
    <cellStyle name="20% - Accent3 13 10" xfId="1897"/>
    <cellStyle name="20% - Accent3 13 11" xfId="1898"/>
    <cellStyle name="20% - Accent3 13 12" xfId="1899"/>
    <cellStyle name="20% - Accent3 13 2" xfId="119"/>
    <cellStyle name="20% - Accent3 13 3" xfId="120"/>
    <cellStyle name="20% - Accent3 13 4" xfId="1900"/>
    <cellStyle name="20% - Accent3 13 5" xfId="1901"/>
    <cellStyle name="20% - Accent3 13 6" xfId="1902"/>
    <cellStyle name="20% - Accent3 13 7" xfId="1903"/>
    <cellStyle name="20% - Accent3 13 8" xfId="1904"/>
    <cellStyle name="20% - Accent3 13 9" xfId="1905"/>
    <cellStyle name="20% - Accent3 14" xfId="121"/>
    <cellStyle name="20% - Accent3 14 10" xfId="1906"/>
    <cellStyle name="20% - Accent3 14 11" xfId="1907"/>
    <cellStyle name="20% - Accent3 14 12" xfId="1908"/>
    <cellStyle name="20% - Accent3 14 2" xfId="122"/>
    <cellStyle name="20% - Accent3 14 3" xfId="123"/>
    <cellStyle name="20% - Accent3 14 4" xfId="1909"/>
    <cellStyle name="20% - Accent3 14 5" xfId="1910"/>
    <cellStyle name="20% - Accent3 14 6" xfId="1911"/>
    <cellStyle name="20% - Accent3 14 7" xfId="1912"/>
    <cellStyle name="20% - Accent3 14 8" xfId="1913"/>
    <cellStyle name="20% - Accent3 14 9" xfId="1914"/>
    <cellStyle name="20% - Accent3 15" xfId="124"/>
    <cellStyle name="20% - Accent3 15 10" xfId="1915"/>
    <cellStyle name="20% - Accent3 15 11" xfId="1916"/>
    <cellStyle name="20% - Accent3 15 12" xfId="1917"/>
    <cellStyle name="20% - Accent3 15 2" xfId="125"/>
    <cellStyle name="20% - Accent3 15 3" xfId="126"/>
    <cellStyle name="20% - Accent3 15 4" xfId="1918"/>
    <cellStyle name="20% - Accent3 15 5" xfId="1919"/>
    <cellStyle name="20% - Accent3 15 6" xfId="1920"/>
    <cellStyle name="20% - Accent3 15 7" xfId="1921"/>
    <cellStyle name="20% - Accent3 15 8" xfId="1922"/>
    <cellStyle name="20% - Accent3 15 9" xfId="1923"/>
    <cellStyle name="20% - Accent3 16" xfId="127"/>
    <cellStyle name="20% - Accent3 16 10" xfId="1924"/>
    <cellStyle name="20% - Accent3 16 11" xfId="1925"/>
    <cellStyle name="20% - Accent3 16 12" xfId="1926"/>
    <cellStyle name="20% - Accent3 16 2" xfId="128"/>
    <cellStyle name="20% - Accent3 16 3" xfId="129"/>
    <cellStyle name="20% - Accent3 16 4" xfId="1927"/>
    <cellStyle name="20% - Accent3 16 5" xfId="1928"/>
    <cellStyle name="20% - Accent3 16 6" xfId="1929"/>
    <cellStyle name="20% - Accent3 16 7" xfId="1930"/>
    <cellStyle name="20% - Accent3 16 8" xfId="1931"/>
    <cellStyle name="20% - Accent3 16 9" xfId="1932"/>
    <cellStyle name="20% - Accent3 17" xfId="130"/>
    <cellStyle name="20% - Accent3 17 10" xfId="1933"/>
    <cellStyle name="20% - Accent3 17 11" xfId="1934"/>
    <cellStyle name="20% - Accent3 17 12" xfId="1935"/>
    <cellStyle name="20% - Accent3 17 2" xfId="131"/>
    <cellStyle name="20% - Accent3 17 3" xfId="132"/>
    <cellStyle name="20% - Accent3 17 4" xfId="1936"/>
    <cellStyle name="20% - Accent3 17 5" xfId="1937"/>
    <cellStyle name="20% - Accent3 17 6" xfId="1938"/>
    <cellStyle name="20% - Accent3 17 7" xfId="1939"/>
    <cellStyle name="20% - Accent3 17 8" xfId="1940"/>
    <cellStyle name="20% - Accent3 17 9" xfId="1941"/>
    <cellStyle name="20% - Accent3 18" xfId="133"/>
    <cellStyle name="20% - Accent3 18 10" xfId="1942"/>
    <cellStyle name="20% - Accent3 18 11" xfId="1943"/>
    <cellStyle name="20% - Accent3 18 12" xfId="1944"/>
    <cellStyle name="20% - Accent3 18 2" xfId="134"/>
    <cellStyle name="20% - Accent3 18 3" xfId="135"/>
    <cellStyle name="20% - Accent3 18 4" xfId="1945"/>
    <cellStyle name="20% - Accent3 18 5" xfId="1946"/>
    <cellStyle name="20% - Accent3 18 6" xfId="1947"/>
    <cellStyle name="20% - Accent3 18 7" xfId="1948"/>
    <cellStyle name="20% - Accent3 18 8" xfId="1949"/>
    <cellStyle name="20% - Accent3 18 9" xfId="1950"/>
    <cellStyle name="20% - Accent3 19" xfId="136"/>
    <cellStyle name="20% - Accent3 19 10" xfId="1951"/>
    <cellStyle name="20% - Accent3 19 11" xfId="1952"/>
    <cellStyle name="20% - Accent3 19 12" xfId="1953"/>
    <cellStyle name="20% - Accent3 19 2" xfId="137"/>
    <cellStyle name="20% - Accent3 19 3" xfId="138"/>
    <cellStyle name="20% - Accent3 19 4" xfId="1954"/>
    <cellStyle name="20% - Accent3 19 5" xfId="1955"/>
    <cellStyle name="20% - Accent3 19 6" xfId="1956"/>
    <cellStyle name="20% - Accent3 19 7" xfId="1957"/>
    <cellStyle name="20% - Accent3 19 8" xfId="1958"/>
    <cellStyle name="20% - Accent3 19 9" xfId="1959"/>
    <cellStyle name="20% - Accent3 2" xfId="139"/>
    <cellStyle name="20% - Accent3 2 10" xfId="1960"/>
    <cellStyle name="20% - Accent3 2 11" xfId="1961"/>
    <cellStyle name="20% - Accent3 2 12" xfId="1962"/>
    <cellStyle name="20% - Accent3 2 2" xfId="140"/>
    <cellStyle name="20% - Accent3 2 3" xfId="141"/>
    <cellStyle name="20% - Accent3 2 4" xfId="1963"/>
    <cellStyle name="20% - Accent3 2 5" xfId="1964"/>
    <cellStyle name="20% - Accent3 2 6" xfId="1965"/>
    <cellStyle name="20% - Accent3 2 7" xfId="1966"/>
    <cellStyle name="20% - Accent3 2 8" xfId="1967"/>
    <cellStyle name="20% - Accent3 2 9" xfId="1968"/>
    <cellStyle name="20% - Accent3 3" xfId="142"/>
    <cellStyle name="20% - Accent3 3 10" xfId="1969"/>
    <cellStyle name="20% - Accent3 3 11" xfId="1970"/>
    <cellStyle name="20% - Accent3 3 12" xfId="1971"/>
    <cellStyle name="20% - Accent3 3 2" xfId="143"/>
    <cellStyle name="20% - Accent3 3 3" xfId="144"/>
    <cellStyle name="20% - Accent3 3 4" xfId="1972"/>
    <cellStyle name="20% - Accent3 3 5" xfId="1973"/>
    <cellStyle name="20% - Accent3 3 6" xfId="1974"/>
    <cellStyle name="20% - Accent3 3 7" xfId="1975"/>
    <cellStyle name="20% - Accent3 3 8" xfId="1976"/>
    <cellStyle name="20% - Accent3 3 9" xfId="1977"/>
    <cellStyle name="20% - Accent3 4" xfId="145"/>
    <cellStyle name="20% - Accent3 4 10" xfId="1978"/>
    <cellStyle name="20% - Accent3 4 11" xfId="1979"/>
    <cellStyle name="20% - Accent3 4 12" xfId="1980"/>
    <cellStyle name="20% - Accent3 4 2" xfId="146"/>
    <cellStyle name="20% - Accent3 4 3" xfId="147"/>
    <cellStyle name="20% - Accent3 4 4" xfId="1981"/>
    <cellStyle name="20% - Accent3 4 5" xfId="1982"/>
    <cellStyle name="20% - Accent3 4 6" xfId="1983"/>
    <cellStyle name="20% - Accent3 4 7" xfId="1984"/>
    <cellStyle name="20% - Accent3 4 8" xfId="1985"/>
    <cellStyle name="20% - Accent3 4 9" xfId="1986"/>
    <cellStyle name="20% - Accent3 5" xfId="148"/>
    <cellStyle name="20% - Accent3 5 10" xfId="1987"/>
    <cellStyle name="20% - Accent3 5 11" xfId="1988"/>
    <cellStyle name="20% - Accent3 5 12" xfId="1989"/>
    <cellStyle name="20% - Accent3 5 2" xfId="149"/>
    <cellStyle name="20% - Accent3 5 3" xfId="150"/>
    <cellStyle name="20% - Accent3 5 4" xfId="1990"/>
    <cellStyle name="20% - Accent3 5 5" xfId="1991"/>
    <cellStyle name="20% - Accent3 5 6" xfId="1992"/>
    <cellStyle name="20% - Accent3 5 7" xfId="1993"/>
    <cellStyle name="20% - Accent3 5 8" xfId="1994"/>
    <cellStyle name="20% - Accent3 5 9" xfId="1995"/>
    <cellStyle name="20% - Accent3 6" xfId="151"/>
    <cellStyle name="20% - Accent3 6 10" xfId="1996"/>
    <cellStyle name="20% - Accent3 6 11" xfId="1997"/>
    <cellStyle name="20% - Accent3 6 12" xfId="1998"/>
    <cellStyle name="20% - Accent3 6 2" xfId="152"/>
    <cellStyle name="20% - Accent3 6 3" xfId="153"/>
    <cellStyle name="20% - Accent3 6 4" xfId="1999"/>
    <cellStyle name="20% - Accent3 6 5" xfId="2000"/>
    <cellStyle name="20% - Accent3 6 6" xfId="2001"/>
    <cellStyle name="20% - Accent3 6 7" xfId="2002"/>
    <cellStyle name="20% - Accent3 6 8" xfId="2003"/>
    <cellStyle name="20% - Accent3 6 9" xfId="2004"/>
    <cellStyle name="20% - Accent3 7" xfId="154"/>
    <cellStyle name="20% - Accent3 7 10" xfId="2005"/>
    <cellStyle name="20% - Accent3 7 11" xfId="2006"/>
    <cellStyle name="20% - Accent3 7 12" xfId="2007"/>
    <cellStyle name="20% - Accent3 7 2" xfId="155"/>
    <cellStyle name="20% - Accent3 7 3" xfId="156"/>
    <cellStyle name="20% - Accent3 7 4" xfId="2008"/>
    <cellStyle name="20% - Accent3 7 5" xfId="2009"/>
    <cellStyle name="20% - Accent3 7 6" xfId="2010"/>
    <cellStyle name="20% - Accent3 7 7" xfId="2011"/>
    <cellStyle name="20% - Accent3 7 8" xfId="2012"/>
    <cellStyle name="20% - Accent3 7 9" xfId="2013"/>
    <cellStyle name="20% - Accent3 8" xfId="157"/>
    <cellStyle name="20% - Accent3 8 10" xfId="2014"/>
    <cellStyle name="20% - Accent3 8 11" xfId="2015"/>
    <cellStyle name="20% - Accent3 8 12" xfId="2016"/>
    <cellStyle name="20% - Accent3 8 2" xfId="158"/>
    <cellStyle name="20% - Accent3 8 3" xfId="159"/>
    <cellStyle name="20% - Accent3 8 4" xfId="2017"/>
    <cellStyle name="20% - Accent3 8 5" xfId="2018"/>
    <cellStyle name="20% - Accent3 8 6" xfId="2019"/>
    <cellStyle name="20% - Accent3 8 7" xfId="2020"/>
    <cellStyle name="20% - Accent3 8 8" xfId="2021"/>
    <cellStyle name="20% - Accent3 8 9" xfId="2022"/>
    <cellStyle name="20% - Accent3 9" xfId="160"/>
    <cellStyle name="20% - Accent3 9 10" xfId="2023"/>
    <cellStyle name="20% - Accent3 9 11" xfId="2024"/>
    <cellStyle name="20% - Accent3 9 12" xfId="2025"/>
    <cellStyle name="20% - Accent3 9 2" xfId="161"/>
    <cellStyle name="20% - Accent3 9 3" xfId="162"/>
    <cellStyle name="20% - Accent3 9 4" xfId="2026"/>
    <cellStyle name="20% - Accent3 9 5" xfId="2027"/>
    <cellStyle name="20% - Accent3 9 6" xfId="2028"/>
    <cellStyle name="20% - Accent3 9 7" xfId="2029"/>
    <cellStyle name="20% - Accent3 9 8" xfId="2030"/>
    <cellStyle name="20% - Accent3 9 9" xfId="2031"/>
    <cellStyle name="20% - Accent4 10" xfId="163"/>
    <cellStyle name="20% - Accent4 10 10" xfId="2032"/>
    <cellStyle name="20% - Accent4 10 11" xfId="2033"/>
    <cellStyle name="20% - Accent4 10 12" xfId="2034"/>
    <cellStyle name="20% - Accent4 10 2" xfId="164"/>
    <cellStyle name="20% - Accent4 10 3" xfId="165"/>
    <cellStyle name="20% - Accent4 10 4" xfId="2035"/>
    <cellStyle name="20% - Accent4 10 5" xfId="2036"/>
    <cellStyle name="20% - Accent4 10 6" xfId="2037"/>
    <cellStyle name="20% - Accent4 10 7" xfId="2038"/>
    <cellStyle name="20% - Accent4 10 8" xfId="2039"/>
    <cellStyle name="20% - Accent4 10 9" xfId="2040"/>
    <cellStyle name="20% - Accent4 11" xfId="166"/>
    <cellStyle name="20% - Accent4 11 10" xfId="2041"/>
    <cellStyle name="20% - Accent4 11 11" xfId="2042"/>
    <cellStyle name="20% - Accent4 11 12" xfId="2043"/>
    <cellStyle name="20% - Accent4 11 2" xfId="167"/>
    <cellStyle name="20% - Accent4 11 3" xfId="168"/>
    <cellStyle name="20% - Accent4 11 4" xfId="2044"/>
    <cellStyle name="20% - Accent4 11 5" xfId="2045"/>
    <cellStyle name="20% - Accent4 11 6" xfId="2046"/>
    <cellStyle name="20% - Accent4 11 7" xfId="2047"/>
    <cellStyle name="20% - Accent4 11 8" xfId="2048"/>
    <cellStyle name="20% - Accent4 11 9" xfId="2049"/>
    <cellStyle name="20% - Accent4 12" xfId="169"/>
    <cellStyle name="20% - Accent4 12 10" xfId="2050"/>
    <cellStyle name="20% - Accent4 12 11" xfId="2051"/>
    <cellStyle name="20% - Accent4 12 12" xfId="2052"/>
    <cellStyle name="20% - Accent4 12 2" xfId="170"/>
    <cellStyle name="20% - Accent4 12 3" xfId="171"/>
    <cellStyle name="20% - Accent4 12 4" xfId="2053"/>
    <cellStyle name="20% - Accent4 12 5" xfId="2054"/>
    <cellStyle name="20% - Accent4 12 6" xfId="2055"/>
    <cellStyle name="20% - Accent4 12 7" xfId="2056"/>
    <cellStyle name="20% - Accent4 12 8" xfId="2057"/>
    <cellStyle name="20% - Accent4 12 9" xfId="2058"/>
    <cellStyle name="20% - Accent4 13" xfId="172"/>
    <cellStyle name="20% - Accent4 13 10" xfId="2059"/>
    <cellStyle name="20% - Accent4 13 11" xfId="2060"/>
    <cellStyle name="20% - Accent4 13 12" xfId="2061"/>
    <cellStyle name="20% - Accent4 13 2" xfId="173"/>
    <cellStyle name="20% - Accent4 13 3" xfId="174"/>
    <cellStyle name="20% - Accent4 13 4" xfId="2062"/>
    <cellStyle name="20% - Accent4 13 5" xfId="2063"/>
    <cellStyle name="20% - Accent4 13 6" xfId="2064"/>
    <cellStyle name="20% - Accent4 13 7" xfId="2065"/>
    <cellStyle name="20% - Accent4 13 8" xfId="2066"/>
    <cellStyle name="20% - Accent4 13 9" xfId="2067"/>
    <cellStyle name="20% - Accent4 14" xfId="175"/>
    <cellStyle name="20% - Accent4 14 10" xfId="2068"/>
    <cellStyle name="20% - Accent4 14 11" xfId="2069"/>
    <cellStyle name="20% - Accent4 14 12" xfId="2070"/>
    <cellStyle name="20% - Accent4 14 2" xfId="176"/>
    <cellStyle name="20% - Accent4 14 3" xfId="177"/>
    <cellStyle name="20% - Accent4 14 4" xfId="2071"/>
    <cellStyle name="20% - Accent4 14 5" xfId="2072"/>
    <cellStyle name="20% - Accent4 14 6" xfId="2073"/>
    <cellStyle name="20% - Accent4 14 7" xfId="2074"/>
    <cellStyle name="20% - Accent4 14 8" xfId="2075"/>
    <cellStyle name="20% - Accent4 14 9" xfId="2076"/>
    <cellStyle name="20% - Accent4 15" xfId="178"/>
    <cellStyle name="20% - Accent4 15 10" xfId="2077"/>
    <cellStyle name="20% - Accent4 15 11" xfId="2078"/>
    <cellStyle name="20% - Accent4 15 12" xfId="2079"/>
    <cellStyle name="20% - Accent4 15 2" xfId="179"/>
    <cellStyle name="20% - Accent4 15 3" xfId="180"/>
    <cellStyle name="20% - Accent4 15 4" xfId="2080"/>
    <cellStyle name="20% - Accent4 15 5" xfId="2081"/>
    <cellStyle name="20% - Accent4 15 6" xfId="2082"/>
    <cellStyle name="20% - Accent4 15 7" xfId="2083"/>
    <cellStyle name="20% - Accent4 15 8" xfId="2084"/>
    <cellStyle name="20% - Accent4 15 9" xfId="2085"/>
    <cellStyle name="20% - Accent4 16" xfId="181"/>
    <cellStyle name="20% - Accent4 16 10" xfId="2086"/>
    <cellStyle name="20% - Accent4 16 11" xfId="2087"/>
    <cellStyle name="20% - Accent4 16 12" xfId="2088"/>
    <cellStyle name="20% - Accent4 16 2" xfId="182"/>
    <cellStyle name="20% - Accent4 16 3" xfId="183"/>
    <cellStyle name="20% - Accent4 16 4" xfId="2089"/>
    <cellStyle name="20% - Accent4 16 5" xfId="2090"/>
    <cellStyle name="20% - Accent4 16 6" xfId="2091"/>
    <cellStyle name="20% - Accent4 16 7" xfId="2092"/>
    <cellStyle name="20% - Accent4 16 8" xfId="2093"/>
    <cellStyle name="20% - Accent4 16 9" xfId="2094"/>
    <cellStyle name="20% - Accent4 17" xfId="184"/>
    <cellStyle name="20% - Accent4 17 10" xfId="2095"/>
    <cellStyle name="20% - Accent4 17 11" xfId="2096"/>
    <cellStyle name="20% - Accent4 17 12" xfId="2097"/>
    <cellStyle name="20% - Accent4 17 2" xfId="185"/>
    <cellStyle name="20% - Accent4 17 3" xfId="186"/>
    <cellStyle name="20% - Accent4 17 4" xfId="2098"/>
    <cellStyle name="20% - Accent4 17 5" xfId="2099"/>
    <cellStyle name="20% - Accent4 17 6" xfId="2100"/>
    <cellStyle name="20% - Accent4 17 7" xfId="2101"/>
    <cellStyle name="20% - Accent4 17 8" xfId="2102"/>
    <cellStyle name="20% - Accent4 17 9" xfId="2103"/>
    <cellStyle name="20% - Accent4 18" xfId="187"/>
    <cellStyle name="20% - Accent4 18 10" xfId="2104"/>
    <cellStyle name="20% - Accent4 18 11" xfId="2105"/>
    <cellStyle name="20% - Accent4 18 12" xfId="2106"/>
    <cellStyle name="20% - Accent4 18 2" xfId="188"/>
    <cellStyle name="20% - Accent4 18 3" xfId="189"/>
    <cellStyle name="20% - Accent4 18 4" xfId="2107"/>
    <cellStyle name="20% - Accent4 18 5" xfId="2108"/>
    <cellStyle name="20% - Accent4 18 6" xfId="2109"/>
    <cellStyle name="20% - Accent4 18 7" xfId="2110"/>
    <cellStyle name="20% - Accent4 18 8" xfId="2111"/>
    <cellStyle name="20% - Accent4 18 9" xfId="2112"/>
    <cellStyle name="20% - Accent4 19" xfId="190"/>
    <cellStyle name="20% - Accent4 19 10" xfId="2113"/>
    <cellStyle name="20% - Accent4 19 11" xfId="2114"/>
    <cellStyle name="20% - Accent4 19 12" xfId="2115"/>
    <cellStyle name="20% - Accent4 19 2" xfId="191"/>
    <cellStyle name="20% - Accent4 19 3" xfId="192"/>
    <cellStyle name="20% - Accent4 19 4" xfId="2116"/>
    <cellStyle name="20% - Accent4 19 5" xfId="2117"/>
    <cellStyle name="20% - Accent4 19 6" xfId="2118"/>
    <cellStyle name="20% - Accent4 19 7" xfId="2119"/>
    <cellStyle name="20% - Accent4 19 8" xfId="2120"/>
    <cellStyle name="20% - Accent4 19 9" xfId="2121"/>
    <cellStyle name="20% - Accent4 2" xfId="193"/>
    <cellStyle name="20% - Accent4 2 10" xfId="2122"/>
    <cellStyle name="20% - Accent4 2 11" xfId="2123"/>
    <cellStyle name="20% - Accent4 2 12" xfId="2124"/>
    <cellStyle name="20% - Accent4 2 2" xfId="194"/>
    <cellStyle name="20% - Accent4 2 3" xfId="195"/>
    <cellStyle name="20% - Accent4 2 4" xfId="2125"/>
    <cellStyle name="20% - Accent4 2 5" xfId="2126"/>
    <cellStyle name="20% - Accent4 2 6" xfId="2127"/>
    <cellStyle name="20% - Accent4 2 7" xfId="2128"/>
    <cellStyle name="20% - Accent4 2 8" xfId="2129"/>
    <cellStyle name="20% - Accent4 2 9" xfId="2130"/>
    <cellStyle name="20% - Accent4 3" xfId="196"/>
    <cellStyle name="20% - Accent4 3 10" xfId="2131"/>
    <cellStyle name="20% - Accent4 3 11" xfId="2132"/>
    <cellStyle name="20% - Accent4 3 12" xfId="2133"/>
    <cellStyle name="20% - Accent4 3 2" xfId="197"/>
    <cellStyle name="20% - Accent4 3 3" xfId="198"/>
    <cellStyle name="20% - Accent4 3 4" xfId="2134"/>
    <cellStyle name="20% - Accent4 3 5" xfId="2135"/>
    <cellStyle name="20% - Accent4 3 6" xfId="2136"/>
    <cellStyle name="20% - Accent4 3 7" xfId="2137"/>
    <cellStyle name="20% - Accent4 3 8" xfId="2138"/>
    <cellStyle name="20% - Accent4 3 9" xfId="2139"/>
    <cellStyle name="20% - Accent4 4" xfId="199"/>
    <cellStyle name="20% - Accent4 4 10" xfId="2140"/>
    <cellStyle name="20% - Accent4 4 11" xfId="2141"/>
    <cellStyle name="20% - Accent4 4 12" xfId="2142"/>
    <cellStyle name="20% - Accent4 4 2" xfId="200"/>
    <cellStyle name="20% - Accent4 4 3" xfId="201"/>
    <cellStyle name="20% - Accent4 4 4" xfId="2143"/>
    <cellStyle name="20% - Accent4 4 5" xfId="2144"/>
    <cellStyle name="20% - Accent4 4 6" xfId="2145"/>
    <cellStyle name="20% - Accent4 4 7" xfId="2146"/>
    <cellStyle name="20% - Accent4 4 8" xfId="2147"/>
    <cellStyle name="20% - Accent4 4 9" xfId="2148"/>
    <cellStyle name="20% - Accent4 5" xfId="202"/>
    <cellStyle name="20% - Accent4 5 10" xfId="2149"/>
    <cellStyle name="20% - Accent4 5 11" xfId="2150"/>
    <cellStyle name="20% - Accent4 5 12" xfId="2151"/>
    <cellStyle name="20% - Accent4 5 2" xfId="203"/>
    <cellStyle name="20% - Accent4 5 3" xfId="204"/>
    <cellStyle name="20% - Accent4 5 4" xfId="2152"/>
    <cellStyle name="20% - Accent4 5 5" xfId="2153"/>
    <cellStyle name="20% - Accent4 5 6" xfId="2154"/>
    <cellStyle name="20% - Accent4 5 7" xfId="2155"/>
    <cellStyle name="20% - Accent4 5 8" xfId="2156"/>
    <cellStyle name="20% - Accent4 5 9" xfId="2157"/>
    <cellStyle name="20% - Accent4 6" xfId="205"/>
    <cellStyle name="20% - Accent4 6 10" xfId="2158"/>
    <cellStyle name="20% - Accent4 6 11" xfId="2159"/>
    <cellStyle name="20% - Accent4 6 12" xfId="2160"/>
    <cellStyle name="20% - Accent4 6 2" xfId="206"/>
    <cellStyle name="20% - Accent4 6 3" xfId="207"/>
    <cellStyle name="20% - Accent4 6 4" xfId="2161"/>
    <cellStyle name="20% - Accent4 6 5" xfId="2162"/>
    <cellStyle name="20% - Accent4 6 6" xfId="2163"/>
    <cellStyle name="20% - Accent4 6 7" xfId="2164"/>
    <cellStyle name="20% - Accent4 6 8" xfId="2165"/>
    <cellStyle name="20% - Accent4 6 9" xfId="2166"/>
    <cellStyle name="20% - Accent4 7" xfId="208"/>
    <cellStyle name="20% - Accent4 7 10" xfId="2167"/>
    <cellStyle name="20% - Accent4 7 11" xfId="2168"/>
    <cellStyle name="20% - Accent4 7 12" xfId="2169"/>
    <cellStyle name="20% - Accent4 7 2" xfId="209"/>
    <cellStyle name="20% - Accent4 7 3" xfId="210"/>
    <cellStyle name="20% - Accent4 7 4" xfId="2170"/>
    <cellStyle name="20% - Accent4 7 5" xfId="2171"/>
    <cellStyle name="20% - Accent4 7 6" xfId="2172"/>
    <cellStyle name="20% - Accent4 7 7" xfId="2173"/>
    <cellStyle name="20% - Accent4 7 8" xfId="2174"/>
    <cellStyle name="20% - Accent4 7 9" xfId="2175"/>
    <cellStyle name="20% - Accent4 8" xfId="211"/>
    <cellStyle name="20% - Accent4 8 10" xfId="2176"/>
    <cellStyle name="20% - Accent4 8 11" xfId="2177"/>
    <cellStyle name="20% - Accent4 8 12" xfId="2178"/>
    <cellStyle name="20% - Accent4 8 2" xfId="212"/>
    <cellStyle name="20% - Accent4 8 3" xfId="213"/>
    <cellStyle name="20% - Accent4 8 4" xfId="2179"/>
    <cellStyle name="20% - Accent4 8 5" xfId="2180"/>
    <cellStyle name="20% - Accent4 8 6" xfId="2181"/>
    <cellStyle name="20% - Accent4 8 7" xfId="2182"/>
    <cellStyle name="20% - Accent4 8 8" xfId="2183"/>
    <cellStyle name="20% - Accent4 8 9" xfId="2184"/>
    <cellStyle name="20% - Accent4 9" xfId="214"/>
    <cellStyle name="20% - Accent4 9 10" xfId="2185"/>
    <cellStyle name="20% - Accent4 9 11" xfId="2186"/>
    <cellStyle name="20% - Accent4 9 12" xfId="2187"/>
    <cellStyle name="20% - Accent4 9 2" xfId="215"/>
    <cellStyle name="20% - Accent4 9 3" xfId="216"/>
    <cellStyle name="20% - Accent4 9 4" xfId="2188"/>
    <cellStyle name="20% - Accent4 9 5" xfId="2189"/>
    <cellStyle name="20% - Accent4 9 6" xfId="2190"/>
    <cellStyle name="20% - Accent4 9 7" xfId="2191"/>
    <cellStyle name="20% - Accent4 9 8" xfId="2192"/>
    <cellStyle name="20% - Accent4 9 9" xfId="2193"/>
    <cellStyle name="20% - Accent5 10" xfId="217"/>
    <cellStyle name="20% - Accent5 10 10" xfId="2194"/>
    <cellStyle name="20% - Accent5 10 11" xfId="2195"/>
    <cellStyle name="20% - Accent5 10 12" xfId="2196"/>
    <cellStyle name="20% - Accent5 10 2" xfId="218"/>
    <cellStyle name="20% - Accent5 10 3" xfId="219"/>
    <cellStyle name="20% - Accent5 10 4" xfId="2197"/>
    <cellStyle name="20% - Accent5 10 5" xfId="2198"/>
    <cellStyle name="20% - Accent5 10 6" xfId="2199"/>
    <cellStyle name="20% - Accent5 10 7" xfId="2200"/>
    <cellStyle name="20% - Accent5 10 8" xfId="2201"/>
    <cellStyle name="20% - Accent5 10 9" xfId="2202"/>
    <cellStyle name="20% - Accent5 11" xfId="220"/>
    <cellStyle name="20% - Accent5 11 10" xfId="2203"/>
    <cellStyle name="20% - Accent5 11 11" xfId="2204"/>
    <cellStyle name="20% - Accent5 11 12" xfId="2205"/>
    <cellStyle name="20% - Accent5 11 2" xfId="221"/>
    <cellStyle name="20% - Accent5 11 3" xfId="222"/>
    <cellStyle name="20% - Accent5 11 4" xfId="2206"/>
    <cellStyle name="20% - Accent5 11 5" xfId="2207"/>
    <cellStyle name="20% - Accent5 11 6" xfId="2208"/>
    <cellStyle name="20% - Accent5 11 7" xfId="2209"/>
    <cellStyle name="20% - Accent5 11 8" xfId="2210"/>
    <cellStyle name="20% - Accent5 11 9" xfId="2211"/>
    <cellStyle name="20% - Accent5 12" xfId="223"/>
    <cellStyle name="20% - Accent5 12 10" xfId="2212"/>
    <cellStyle name="20% - Accent5 12 11" xfId="2213"/>
    <cellStyle name="20% - Accent5 12 12" xfId="2214"/>
    <cellStyle name="20% - Accent5 12 2" xfId="224"/>
    <cellStyle name="20% - Accent5 12 3" xfId="225"/>
    <cellStyle name="20% - Accent5 12 4" xfId="2215"/>
    <cellStyle name="20% - Accent5 12 5" xfId="2216"/>
    <cellStyle name="20% - Accent5 12 6" xfId="2217"/>
    <cellStyle name="20% - Accent5 12 7" xfId="2218"/>
    <cellStyle name="20% - Accent5 12 8" xfId="2219"/>
    <cellStyle name="20% - Accent5 12 9" xfId="2220"/>
    <cellStyle name="20% - Accent5 13" xfId="226"/>
    <cellStyle name="20% - Accent5 13 10" xfId="2221"/>
    <cellStyle name="20% - Accent5 13 11" xfId="2222"/>
    <cellStyle name="20% - Accent5 13 12" xfId="2223"/>
    <cellStyle name="20% - Accent5 13 2" xfId="227"/>
    <cellStyle name="20% - Accent5 13 3" xfId="228"/>
    <cellStyle name="20% - Accent5 13 4" xfId="2224"/>
    <cellStyle name="20% - Accent5 13 5" xfId="2225"/>
    <cellStyle name="20% - Accent5 13 6" xfId="2226"/>
    <cellStyle name="20% - Accent5 13 7" xfId="2227"/>
    <cellStyle name="20% - Accent5 13 8" xfId="2228"/>
    <cellStyle name="20% - Accent5 13 9" xfId="2229"/>
    <cellStyle name="20% - Accent5 14" xfId="229"/>
    <cellStyle name="20% - Accent5 14 10" xfId="2230"/>
    <cellStyle name="20% - Accent5 14 11" xfId="2231"/>
    <cellStyle name="20% - Accent5 14 12" xfId="2232"/>
    <cellStyle name="20% - Accent5 14 2" xfId="230"/>
    <cellStyle name="20% - Accent5 14 3" xfId="231"/>
    <cellStyle name="20% - Accent5 14 4" xfId="2233"/>
    <cellStyle name="20% - Accent5 14 5" xfId="2234"/>
    <cellStyle name="20% - Accent5 14 6" xfId="2235"/>
    <cellStyle name="20% - Accent5 14 7" xfId="2236"/>
    <cellStyle name="20% - Accent5 14 8" xfId="2237"/>
    <cellStyle name="20% - Accent5 14 9" xfId="2238"/>
    <cellStyle name="20% - Accent5 15" xfId="232"/>
    <cellStyle name="20% - Accent5 15 10" xfId="2239"/>
    <cellStyle name="20% - Accent5 15 11" xfId="2240"/>
    <cellStyle name="20% - Accent5 15 12" xfId="2241"/>
    <cellStyle name="20% - Accent5 15 2" xfId="233"/>
    <cellStyle name="20% - Accent5 15 3" xfId="234"/>
    <cellStyle name="20% - Accent5 15 4" xfId="2242"/>
    <cellStyle name="20% - Accent5 15 5" xfId="2243"/>
    <cellStyle name="20% - Accent5 15 6" xfId="2244"/>
    <cellStyle name="20% - Accent5 15 7" xfId="2245"/>
    <cellStyle name="20% - Accent5 15 8" xfId="2246"/>
    <cellStyle name="20% - Accent5 15 9" xfId="2247"/>
    <cellStyle name="20% - Accent5 16" xfId="235"/>
    <cellStyle name="20% - Accent5 16 10" xfId="2248"/>
    <cellStyle name="20% - Accent5 16 11" xfId="2249"/>
    <cellStyle name="20% - Accent5 16 12" xfId="2250"/>
    <cellStyle name="20% - Accent5 16 2" xfId="236"/>
    <cellStyle name="20% - Accent5 16 3" xfId="237"/>
    <cellStyle name="20% - Accent5 16 4" xfId="2251"/>
    <cellStyle name="20% - Accent5 16 5" xfId="2252"/>
    <cellStyle name="20% - Accent5 16 6" xfId="2253"/>
    <cellStyle name="20% - Accent5 16 7" xfId="2254"/>
    <cellStyle name="20% - Accent5 16 8" xfId="2255"/>
    <cellStyle name="20% - Accent5 16 9" xfId="2256"/>
    <cellStyle name="20% - Accent5 17" xfId="238"/>
    <cellStyle name="20% - Accent5 17 10" xfId="2257"/>
    <cellStyle name="20% - Accent5 17 11" xfId="2258"/>
    <cellStyle name="20% - Accent5 17 12" xfId="2259"/>
    <cellStyle name="20% - Accent5 17 2" xfId="239"/>
    <cellStyle name="20% - Accent5 17 3" xfId="240"/>
    <cellStyle name="20% - Accent5 17 4" xfId="2260"/>
    <cellStyle name="20% - Accent5 17 5" xfId="2261"/>
    <cellStyle name="20% - Accent5 17 6" xfId="2262"/>
    <cellStyle name="20% - Accent5 17 7" xfId="2263"/>
    <cellStyle name="20% - Accent5 17 8" xfId="2264"/>
    <cellStyle name="20% - Accent5 17 9" xfId="2265"/>
    <cellStyle name="20% - Accent5 18" xfId="241"/>
    <cellStyle name="20% - Accent5 18 10" xfId="2266"/>
    <cellStyle name="20% - Accent5 18 11" xfId="2267"/>
    <cellStyle name="20% - Accent5 18 12" xfId="2268"/>
    <cellStyle name="20% - Accent5 18 2" xfId="242"/>
    <cellStyle name="20% - Accent5 18 3" xfId="243"/>
    <cellStyle name="20% - Accent5 18 4" xfId="2269"/>
    <cellStyle name="20% - Accent5 18 5" xfId="2270"/>
    <cellStyle name="20% - Accent5 18 6" xfId="2271"/>
    <cellStyle name="20% - Accent5 18 7" xfId="2272"/>
    <cellStyle name="20% - Accent5 18 8" xfId="2273"/>
    <cellStyle name="20% - Accent5 18 9" xfId="2274"/>
    <cellStyle name="20% - Accent5 19" xfId="244"/>
    <cellStyle name="20% - Accent5 19 10" xfId="2275"/>
    <cellStyle name="20% - Accent5 19 11" xfId="2276"/>
    <cellStyle name="20% - Accent5 19 12" xfId="2277"/>
    <cellStyle name="20% - Accent5 19 2" xfId="245"/>
    <cellStyle name="20% - Accent5 19 3" xfId="246"/>
    <cellStyle name="20% - Accent5 19 4" xfId="2278"/>
    <cellStyle name="20% - Accent5 19 5" xfId="2279"/>
    <cellStyle name="20% - Accent5 19 6" xfId="2280"/>
    <cellStyle name="20% - Accent5 19 7" xfId="2281"/>
    <cellStyle name="20% - Accent5 19 8" xfId="2282"/>
    <cellStyle name="20% - Accent5 19 9" xfId="2283"/>
    <cellStyle name="20% - Accent5 2" xfId="247"/>
    <cellStyle name="20% - Accent5 2 10" xfId="2284"/>
    <cellStyle name="20% - Accent5 2 11" xfId="2285"/>
    <cellStyle name="20% - Accent5 2 12" xfId="2286"/>
    <cellStyle name="20% - Accent5 2 2" xfId="248"/>
    <cellStyle name="20% - Accent5 2 3" xfId="249"/>
    <cellStyle name="20% - Accent5 2 4" xfId="2287"/>
    <cellStyle name="20% - Accent5 2 5" xfId="2288"/>
    <cellStyle name="20% - Accent5 2 6" xfId="2289"/>
    <cellStyle name="20% - Accent5 2 7" xfId="2290"/>
    <cellStyle name="20% - Accent5 2 8" xfId="2291"/>
    <cellStyle name="20% - Accent5 2 9" xfId="2292"/>
    <cellStyle name="20% - Accent5 3" xfId="250"/>
    <cellStyle name="20% - Accent5 3 10" xfId="2293"/>
    <cellStyle name="20% - Accent5 3 11" xfId="2294"/>
    <cellStyle name="20% - Accent5 3 12" xfId="2295"/>
    <cellStyle name="20% - Accent5 3 2" xfId="251"/>
    <cellStyle name="20% - Accent5 3 3" xfId="252"/>
    <cellStyle name="20% - Accent5 3 4" xfId="2296"/>
    <cellStyle name="20% - Accent5 3 5" xfId="2297"/>
    <cellStyle name="20% - Accent5 3 6" xfId="2298"/>
    <cellStyle name="20% - Accent5 3 7" xfId="2299"/>
    <cellStyle name="20% - Accent5 3 8" xfId="2300"/>
    <cellStyle name="20% - Accent5 3 9" xfId="2301"/>
    <cellStyle name="20% - Accent5 4" xfId="253"/>
    <cellStyle name="20% - Accent5 4 10" xfId="2302"/>
    <cellStyle name="20% - Accent5 4 11" xfId="2303"/>
    <cellStyle name="20% - Accent5 4 12" xfId="2304"/>
    <cellStyle name="20% - Accent5 4 2" xfId="254"/>
    <cellStyle name="20% - Accent5 4 3" xfId="255"/>
    <cellStyle name="20% - Accent5 4 4" xfId="2305"/>
    <cellStyle name="20% - Accent5 4 5" xfId="2306"/>
    <cellStyle name="20% - Accent5 4 6" xfId="2307"/>
    <cellStyle name="20% - Accent5 4 7" xfId="2308"/>
    <cellStyle name="20% - Accent5 4 8" xfId="2309"/>
    <cellStyle name="20% - Accent5 4 9" xfId="2310"/>
    <cellStyle name="20% - Accent5 5" xfId="256"/>
    <cellStyle name="20% - Accent5 5 10" xfId="2311"/>
    <cellStyle name="20% - Accent5 5 11" xfId="2312"/>
    <cellStyle name="20% - Accent5 5 12" xfId="2313"/>
    <cellStyle name="20% - Accent5 5 2" xfId="257"/>
    <cellStyle name="20% - Accent5 5 3" xfId="258"/>
    <cellStyle name="20% - Accent5 5 4" xfId="2314"/>
    <cellStyle name="20% - Accent5 5 5" xfId="2315"/>
    <cellStyle name="20% - Accent5 5 6" xfId="2316"/>
    <cellStyle name="20% - Accent5 5 7" xfId="2317"/>
    <cellStyle name="20% - Accent5 5 8" xfId="2318"/>
    <cellStyle name="20% - Accent5 5 9" xfId="2319"/>
    <cellStyle name="20% - Accent5 6" xfId="259"/>
    <cellStyle name="20% - Accent5 6 10" xfId="2320"/>
    <cellStyle name="20% - Accent5 6 11" xfId="2321"/>
    <cellStyle name="20% - Accent5 6 12" xfId="2322"/>
    <cellStyle name="20% - Accent5 6 2" xfId="260"/>
    <cellStyle name="20% - Accent5 6 3" xfId="261"/>
    <cellStyle name="20% - Accent5 6 4" xfId="2323"/>
    <cellStyle name="20% - Accent5 6 5" xfId="2324"/>
    <cellStyle name="20% - Accent5 6 6" xfId="2325"/>
    <cellStyle name="20% - Accent5 6 7" xfId="2326"/>
    <cellStyle name="20% - Accent5 6 8" xfId="2327"/>
    <cellStyle name="20% - Accent5 6 9" xfId="2328"/>
    <cellStyle name="20% - Accent5 7" xfId="262"/>
    <cellStyle name="20% - Accent5 7 10" xfId="2329"/>
    <cellStyle name="20% - Accent5 7 11" xfId="2330"/>
    <cellStyle name="20% - Accent5 7 12" xfId="2331"/>
    <cellStyle name="20% - Accent5 7 2" xfId="263"/>
    <cellStyle name="20% - Accent5 7 3" xfId="264"/>
    <cellStyle name="20% - Accent5 7 4" xfId="2332"/>
    <cellStyle name="20% - Accent5 7 5" xfId="2333"/>
    <cellStyle name="20% - Accent5 7 6" xfId="2334"/>
    <cellStyle name="20% - Accent5 7 7" xfId="2335"/>
    <cellStyle name="20% - Accent5 7 8" xfId="2336"/>
    <cellStyle name="20% - Accent5 7 9" xfId="2337"/>
    <cellStyle name="20% - Accent5 8" xfId="265"/>
    <cellStyle name="20% - Accent5 8 10" xfId="2338"/>
    <cellStyle name="20% - Accent5 8 11" xfId="2339"/>
    <cellStyle name="20% - Accent5 8 12" xfId="2340"/>
    <cellStyle name="20% - Accent5 8 2" xfId="266"/>
    <cellStyle name="20% - Accent5 8 3" xfId="267"/>
    <cellStyle name="20% - Accent5 8 4" xfId="2341"/>
    <cellStyle name="20% - Accent5 8 5" xfId="2342"/>
    <cellStyle name="20% - Accent5 8 6" xfId="2343"/>
    <cellStyle name="20% - Accent5 8 7" xfId="2344"/>
    <cellStyle name="20% - Accent5 8 8" xfId="2345"/>
    <cellStyle name="20% - Accent5 8 9" xfId="2346"/>
    <cellStyle name="20% - Accent5 9" xfId="268"/>
    <cellStyle name="20% - Accent5 9 10" xfId="2347"/>
    <cellStyle name="20% - Accent5 9 11" xfId="2348"/>
    <cellStyle name="20% - Accent5 9 12" xfId="2349"/>
    <cellStyle name="20% - Accent5 9 2" xfId="269"/>
    <cellStyle name="20% - Accent5 9 3" xfId="270"/>
    <cellStyle name="20% - Accent5 9 4" xfId="2350"/>
    <cellStyle name="20% - Accent5 9 5" xfId="2351"/>
    <cellStyle name="20% - Accent5 9 6" xfId="2352"/>
    <cellStyle name="20% - Accent5 9 7" xfId="2353"/>
    <cellStyle name="20% - Accent5 9 8" xfId="2354"/>
    <cellStyle name="20% - Accent5 9 9" xfId="2355"/>
    <cellStyle name="20% - Accent6 10" xfId="271"/>
    <cellStyle name="20% - Accent6 10 10" xfId="2356"/>
    <cellStyle name="20% - Accent6 10 11" xfId="2357"/>
    <cellStyle name="20% - Accent6 10 12" xfId="2358"/>
    <cellStyle name="20% - Accent6 10 2" xfId="272"/>
    <cellStyle name="20% - Accent6 10 3" xfId="273"/>
    <cellStyle name="20% - Accent6 10 4" xfId="2359"/>
    <cellStyle name="20% - Accent6 10 5" xfId="2360"/>
    <cellStyle name="20% - Accent6 10 6" xfId="2361"/>
    <cellStyle name="20% - Accent6 10 7" xfId="2362"/>
    <cellStyle name="20% - Accent6 10 8" xfId="2363"/>
    <cellStyle name="20% - Accent6 10 9" xfId="2364"/>
    <cellStyle name="20% - Accent6 11" xfId="274"/>
    <cellStyle name="20% - Accent6 11 10" xfId="2365"/>
    <cellStyle name="20% - Accent6 11 11" xfId="2366"/>
    <cellStyle name="20% - Accent6 11 12" xfId="2367"/>
    <cellStyle name="20% - Accent6 11 2" xfId="275"/>
    <cellStyle name="20% - Accent6 11 3" xfId="276"/>
    <cellStyle name="20% - Accent6 11 4" xfId="2368"/>
    <cellStyle name="20% - Accent6 11 5" xfId="2369"/>
    <cellStyle name="20% - Accent6 11 6" xfId="2370"/>
    <cellStyle name="20% - Accent6 11 7" xfId="2371"/>
    <cellStyle name="20% - Accent6 11 8" xfId="2372"/>
    <cellStyle name="20% - Accent6 11 9" xfId="2373"/>
    <cellStyle name="20% - Accent6 12" xfId="277"/>
    <cellStyle name="20% - Accent6 12 10" xfId="2374"/>
    <cellStyle name="20% - Accent6 12 11" xfId="2375"/>
    <cellStyle name="20% - Accent6 12 12" xfId="2376"/>
    <cellStyle name="20% - Accent6 12 2" xfId="278"/>
    <cellStyle name="20% - Accent6 12 3" xfId="279"/>
    <cellStyle name="20% - Accent6 12 4" xfId="2377"/>
    <cellStyle name="20% - Accent6 12 5" xfId="2378"/>
    <cellStyle name="20% - Accent6 12 6" xfId="2379"/>
    <cellStyle name="20% - Accent6 12 7" xfId="2380"/>
    <cellStyle name="20% - Accent6 12 8" xfId="2381"/>
    <cellStyle name="20% - Accent6 12 9" xfId="2382"/>
    <cellStyle name="20% - Accent6 13" xfId="280"/>
    <cellStyle name="20% - Accent6 13 10" xfId="2383"/>
    <cellStyle name="20% - Accent6 13 11" xfId="2384"/>
    <cellStyle name="20% - Accent6 13 12" xfId="2385"/>
    <cellStyle name="20% - Accent6 13 2" xfId="281"/>
    <cellStyle name="20% - Accent6 13 3" xfId="282"/>
    <cellStyle name="20% - Accent6 13 4" xfId="2386"/>
    <cellStyle name="20% - Accent6 13 5" xfId="2387"/>
    <cellStyle name="20% - Accent6 13 6" xfId="2388"/>
    <cellStyle name="20% - Accent6 13 7" xfId="2389"/>
    <cellStyle name="20% - Accent6 13 8" xfId="2390"/>
    <cellStyle name="20% - Accent6 13 9" xfId="2391"/>
    <cellStyle name="20% - Accent6 14" xfId="283"/>
    <cellStyle name="20% - Accent6 14 10" xfId="2392"/>
    <cellStyle name="20% - Accent6 14 11" xfId="2393"/>
    <cellStyle name="20% - Accent6 14 12" xfId="2394"/>
    <cellStyle name="20% - Accent6 14 2" xfId="284"/>
    <cellStyle name="20% - Accent6 14 3" xfId="285"/>
    <cellStyle name="20% - Accent6 14 4" xfId="2395"/>
    <cellStyle name="20% - Accent6 14 5" xfId="2396"/>
    <cellStyle name="20% - Accent6 14 6" xfId="2397"/>
    <cellStyle name="20% - Accent6 14 7" xfId="2398"/>
    <cellStyle name="20% - Accent6 14 8" xfId="2399"/>
    <cellStyle name="20% - Accent6 14 9" xfId="2400"/>
    <cellStyle name="20% - Accent6 15" xfId="286"/>
    <cellStyle name="20% - Accent6 15 10" xfId="2401"/>
    <cellStyle name="20% - Accent6 15 11" xfId="2402"/>
    <cellStyle name="20% - Accent6 15 12" xfId="2403"/>
    <cellStyle name="20% - Accent6 15 2" xfId="287"/>
    <cellStyle name="20% - Accent6 15 3" xfId="288"/>
    <cellStyle name="20% - Accent6 15 4" xfId="2404"/>
    <cellStyle name="20% - Accent6 15 5" xfId="2405"/>
    <cellStyle name="20% - Accent6 15 6" xfId="2406"/>
    <cellStyle name="20% - Accent6 15 7" xfId="2407"/>
    <cellStyle name="20% - Accent6 15 8" xfId="2408"/>
    <cellStyle name="20% - Accent6 15 9" xfId="2409"/>
    <cellStyle name="20% - Accent6 16" xfId="289"/>
    <cellStyle name="20% - Accent6 16 10" xfId="2410"/>
    <cellStyle name="20% - Accent6 16 11" xfId="2411"/>
    <cellStyle name="20% - Accent6 16 12" xfId="2412"/>
    <cellStyle name="20% - Accent6 16 2" xfId="290"/>
    <cellStyle name="20% - Accent6 16 3" xfId="291"/>
    <cellStyle name="20% - Accent6 16 4" xfId="2413"/>
    <cellStyle name="20% - Accent6 16 5" xfId="2414"/>
    <cellStyle name="20% - Accent6 16 6" xfId="2415"/>
    <cellStyle name="20% - Accent6 16 7" xfId="2416"/>
    <cellStyle name="20% - Accent6 16 8" xfId="2417"/>
    <cellStyle name="20% - Accent6 16 9" xfId="2418"/>
    <cellStyle name="20% - Accent6 17" xfId="292"/>
    <cellStyle name="20% - Accent6 17 10" xfId="2419"/>
    <cellStyle name="20% - Accent6 17 11" xfId="2420"/>
    <cellStyle name="20% - Accent6 17 12" xfId="2421"/>
    <cellStyle name="20% - Accent6 17 2" xfId="293"/>
    <cellStyle name="20% - Accent6 17 3" xfId="294"/>
    <cellStyle name="20% - Accent6 17 4" xfId="2422"/>
    <cellStyle name="20% - Accent6 17 5" xfId="2423"/>
    <cellStyle name="20% - Accent6 17 6" xfId="2424"/>
    <cellStyle name="20% - Accent6 17 7" xfId="2425"/>
    <cellStyle name="20% - Accent6 17 8" xfId="2426"/>
    <cellStyle name="20% - Accent6 17 9" xfId="2427"/>
    <cellStyle name="20% - Accent6 18" xfId="295"/>
    <cellStyle name="20% - Accent6 18 10" xfId="2428"/>
    <cellStyle name="20% - Accent6 18 11" xfId="2429"/>
    <cellStyle name="20% - Accent6 18 12" xfId="2430"/>
    <cellStyle name="20% - Accent6 18 2" xfId="296"/>
    <cellStyle name="20% - Accent6 18 3" xfId="297"/>
    <cellStyle name="20% - Accent6 18 4" xfId="2431"/>
    <cellStyle name="20% - Accent6 18 5" xfId="2432"/>
    <cellStyle name="20% - Accent6 18 6" xfId="2433"/>
    <cellStyle name="20% - Accent6 18 7" xfId="2434"/>
    <cellStyle name="20% - Accent6 18 8" xfId="2435"/>
    <cellStyle name="20% - Accent6 18 9" xfId="2436"/>
    <cellStyle name="20% - Accent6 19" xfId="298"/>
    <cellStyle name="20% - Accent6 19 10" xfId="2437"/>
    <cellStyle name="20% - Accent6 19 11" xfId="2438"/>
    <cellStyle name="20% - Accent6 19 12" xfId="2439"/>
    <cellStyle name="20% - Accent6 19 2" xfId="299"/>
    <cellStyle name="20% - Accent6 19 3" xfId="300"/>
    <cellStyle name="20% - Accent6 19 4" xfId="2440"/>
    <cellStyle name="20% - Accent6 19 5" xfId="2441"/>
    <cellStyle name="20% - Accent6 19 6" xfId="2442"/>
    <cellStyle name="20% - Accent6 19 7" xfId="2443"/>
    <cellStyle name="20% - Accent6 19 8" xfId="2444"/>
    <cellStyle name="20% - Accent6 19 9" xfId="2445"/>
    <cellStyle name="20% - Accent6 2" xfId="301"/>
    <cellStyle name="20% - Accent6 2 10" xfId="2446"/>
    <cellStyle name="20% - Accent6 2 11" xfId="2447"/>
    <cellStyle name="20% - Accent6 2 12" xfId="2448"/>
    <cellStyle name="20% - Accent6 2 2" xfId="302"/>
    <cellStyle name="20% - Accent6 2 3" xfId="303"/>
    <cellStyle name="20% - Accent6 2 4" xfId="2449"/>
    <cellStyle name="20% - Accent6 2 5" xfId="2450"/>
    <cellStyle name="20% - Accent6 2 6" xfId="2451"/>
    <cellStyle name="20% - Accent6 2 7" xfId="2452"/>
    <cellStyle name="20% - Accent6 2 8" xfId="2453"/>
    <cellStyle name="20% - Accent6 2 9" xfId="2454"/>
    <cellStyle name="20% - Accent6 3" xfId="304"/>
    <cellStyle name="20% - Accent6 3 10" xfId="2455"/>
    <cellStyle name="20% - Accent6 3 11" xfId="2456"/>
    <cellStyle name="20% - Accent6 3 12" xfId="2457"/>
    <cellStyle name="20% - Accent6 3 2" xfId="305"/>
    <cellStyle name="20% - Accent6 3 3" xfId="306"/>
    <cellStyle name="20% - Accent6 3 4" xfId="2458"/>
    <cellStyle name="20% - Accent6 3 5" xfId="2459"/>
    <cellStyle name="20% - Accent6 3 6" xfId="2460"/>
    <cellStyle name="20% - Accent6 3 7" xfId="2461"/>
    <cellStyle name="20% - Accent6 3 8" xfId="2462"/>
    <cellStyle name="20% - Accent6 3 9" xfId="2463"/>
    <cellStyle name="20% - Accent6 4" xfId="307"/>
    <cellStyle name="20% - Accent6 4 10" xfId="2464"/>
    <cellStyle name="20% - Accent6 4 11" xfId="2465"/>
    <cellStyle name="20% - Accent6 4 12" xfId="2466"/>
    <cellStyle name="20% - Accent6 4 2" xfId="308"/>
    <cellStyle name="20% - Accent6 4 3" xfId="309"/>
    <cellStyle name="20% - Accent6 4 4" xfId="2467"/>
    <cellStyle name="20% - Accent6 4 5" xfId="2468"/>
    <cellStyle name="20% - Accent6 4 6" xfId="2469"/>
    <cellStyle name="20% - Accent6 4 7" xfId="2470"/>
    <cellStyle name="20% - Accent6 4 8" xfId="2471"/>
    <cellStyle name="20% - Accent6 4 9" xfId="2472"/>
    <cellStyle name="20% - Accent6 5" xfId="310"/>
    <cellStyle name="20% - Accent6 5 10" xfId="2473"/>
    <cellStyle name="20% - Accent6 5 11" xfId="2474"/>
    <cellStyle name="20% - Accent6 5 12" xfId="2475"/>
    <cellStyle name="20% - Accent6 5 2" xfId="311"/>
    <cellStyle name="20% - Accent6 5 3" xfId="312"/>
    <cellStyle name="20% - Accent6 5 4" xfId="2476"/>
    <cellStyle name="20% - Accent6 5 5" xfId="2477"/>
    <cellStyle name="20% - Accent6 5 6" xfId="2478"/>
    <cellStyle name="20% - Accent6 5 7" xfId="2479"/>
    <cellStyle name="20% - Accent6 5 8" xfId="2480"/>
    <cellStyle name="20% - Accent6 5 9" xfId="2481"/>
    <cellStyle name="20% - Accent6 6" xfId="313"/>
    <cellStyle name="20% - Accent6 6 10" xfId="2482"/>
    <cellStyle name="20% - Accent6 6 11" xfId="2483"/>
    <cellStyle name="20% - Accent6 6 12" xfId="2484"/>
    <cellStyle name="20% - Accent6 6 2" xfId="314"/>
    <cellStyle name="20% - Accent6 6 3" xfId="315"/>
    <cellStyle name="20% - Accent6 6 4" xfId="2485"/>
    <cellStyle name="20% - Accent6 6 5" xfId="2486"/>
    <cellStyle name="20% - Accent6 6 6" xfId="2487"/>
    <cellStyle name="20% - Accent6 6 7" xfId="2488"/>
    <cellStyle name="20% - Accent6 6 8" xfId="2489"/>
    <cellStyle name="20% - Accent6 6 9" xfId="2490"/>
    <cellStyle name="20% - Accent6 7" xfId="316"/>
    <cellStyle name="20% - Accent6 7 10" xfId="2491"/>
    <cellStyle name="20% - Accent6 7 11" xfId="2492"/>
    <cellStyle name="20% - Accent6 7 12" xfId="2493"/>
    <cellStyle name="20% - Accent6 7 2" xfId="317"/>
    <cellStyle name="20% - Accent6 7 3" xfId="318"/>
    <cellStyle name="20% - Accent6 7 4" xfId="2494"/>
    <cellStyle name="20% - Accent6 7 5" xfId="2495"/>
    <cellStyle name="20% - Accent6 7 6" xfId="2496"/>
    <cellStyle name="20% - Accent6 7 7" xfId="2497"/>
    <cellStyle name="20% - Accent6 7 8" xfId="2498"/>
    <cellStyle name="20% - Accent6 7 9" xfId="2499"/>
    <cellStyle name="20% - Accent6 8" xfId="319"/>
    <cellStyle name="20% - Accent6 8 10" xfId="2500"/>
    <cellStyle name="20% - Accent6 8 11" xfId="2501"/>
    <cellStyle name="20% - Accent6 8 12" xfId="2502"/>
    <cellStyle name="20% - Accent6 8 2" xfId="320"/>
    <cellStyle name="20% - Accent6 8 3" xfId="321"/>
    <cellStyle name="20% - Accent6 8 4" xfId="2503"/>
    <cellStyle name="20% - Accent6 8 5" xfId="2504"/>
    <cellStyle name="20% - Accent6 8 6" xfId="2505"/>
    <cellStyle name="20% - Accent6 8 7" xfId="2506"/>
    <cellStyle name="20% - Accent6 8 8" xfId="2507"/>
    <cellStyle name="20% - Accent6 8 9" xfId="2508"/>
    <cellStyle name="20% - Accent6 9" xfId="322"/>
    <cellStyle name="20% - Accent6 9 10" xfId="2509"/>
    <cellStyle name="20% - Accent6 9 11" xfId="2510"/>
    <cellStyle name="20% - Accent6 9 12" xfId="2511"/>
    <cellStyle name="20% - Accent6 9 2" xfId="323"/>
    <cellStyle name="20% - Accent6 9 3" xfId="324"/>
    <cellStyle name="20% - Accent6 9 4" xfId="2512"/>
    <cellStyle name="20% - Accent6 9 5" xfId="2513"/>
    <cellStyle name="20% - Accent6 9 6" xfId="2514"/>
    <cellStyle name="20% - Accent6 9 7" xfId="2515"/>
    <cellStyle name="20% - Accent6 9 8" xfId="2516"/>
    <cellStyle name="20% - Accent6 9 9" xfId="2517"/>
    <cellStyle name="40% - Accent1 10" xfId="325"/>
    <cellStyle name="40% - Accent1 10 10" xfId="2518"/>
    <cellStyle name="40% - Accent1 10 11" xfId="2519"/>
    <cellStyle name="40% - Accent1 10 12" xfId="2520"/>
    <cellStyle name="40% - Accent1 10 2" xfId="326"/>
    <cellStyle name="40% - Accent1 10 3" xfId="327"/>
    <cellStyle name="40% - Accent1 10 4" xfId="2521"/>
    <cellStyle name="40% - Accent1 10 5" xfId="2522"/>
    <cellStyle name="40% - Accent1 10 6" xfId="2523"/>
    <cellStyle name="40% - Accent1 10 7" xfId="2524"/>
    <cellStyle name="40% - Accent1 10 8" xfId="2525"/>
    <cellStyle name="40% - Accent1 10 9" xfId="2526"/>
    <cellStyle name="40% - Accent1 11" xfId="328"/>
    <cellStyle name="40% - Accent1 11 10" xfId="2527"/>
    <cellStyle name="40% - Accent1 11 11" xfId="2528"/>
    <cellStyle name="40% - Accent1 11 12" xfId="2529"/>
    <cellStyle name="40% - Accent1 11 2" xfId="329"/>
    <cellStyle name="40% - Accent1 11 3" xfId="330"/>
    <cellStyle name="40% - Accent1 11 4" xfId="2530"/>
    <cellStyle name="40% - Accent1 11 5" xfId="2531"/>
    <cellStyle name="40% - Accent1 11 6" xfId="2532"/>
    <cellStyle name="40% - Accent1 11 7" xfId="2533"/>
    <cellStyle name="40% - Accent1 11 8" xfId="2534"/>
    <cellStyle name="40% - Accent1 11 9" xfId="2535"/>
    <cellStyle name="40% - Accent1 12" xfId="331"/>
    <cellStyle name="40% - Accent1 12 10" xfId="2536"/>
    <cellStyle name="40% - Accent1 12 11" xfId="2537"/>
    <cellStyle name="40% - Accent1 12 12" xfId="2538"/>
    <cellStyle name="40% - Accent1 12 2" xfId="332"/>
    <cellStyle name="40% - Accent1 12 3" xfId="333"/>
    <cellStyle name="40% - Accent1 12 4" xfId="2539"/>
    <cellStyle name="40% - Accent1 12 5" xfId="2540"/>
    <cellStyle name="40% - Accent1 12 6" xfId="2541"/>
    <cellStyle name="40% - Accent1 12 7" xfId="2542"/>
    <cellStyle name="40% - Accent1 12 8" xfId="2543"/>
    <cellStyle name="40% - Accent1 12 9" xfId="2544"/>
    <cellStyle name="40% - Accent1 13" xfId="334"/>
    <cellStyle name="40% - Accent1 13 10" xfId="2545"/>
    <cellStyle name="40% - Accent1 13 11" xfId="2546"/>
    <cellStyle name="40% - Accent1 13 12" xfId="2547"/>
    <cellStyle name="40% - Accent1 13 2" xfId="335"/>
    <cellStyle name="40% - Accent1 13 3" xfId="336"/>
    <cellStyle name="40% - Accent1 13 4" xfId="2548"/>
    <cellStyle name="40% - Accent1 13 5" xfId="2549"/>
    <cellStyle name="40% - Accent1 13 6" xfId="2550"/>
    <cellStyle name="40% - Accent1 13 7" xfId="2551"/>
    <cellStyle name="40% - Accent1 13 8" xfId="2552"/>
    <cellStyle name="40% - Accent1 13 9" xfId="2553"/>
    <cellStyle name="40% - Accent1 14" xfId="337"/>
    <cellStyle name="40% - Accent1 14 10" xfId="2554"/>
    <cellStyle name="40% - Accent1 14 11" xfId="2555"/>
    <cellStyle name="40% - Accent1 14 12" xfId="2556"/>
    <cellStyle name="40% - Accent1 14 2" xfId="338"/>
    <cellStyle name="40% - Accent1 14 3" xfId="339"/>
    <cellStyle name="40% - Accent1 14 4" xfId="2557"/>
    <cellStyle name="40% - Accent1 14 5" xfId="2558"/>
    <cellStyle name="40% - Accent1 14 6" xfId="2559"/>
    <cellStyle name="40% - Accent1 14 7" xfId="2560"/>
    <cellStyle name="40% - Accent1 14 8" xfId="2561"/>
    <cellStyle name="40% - Accent1 14 9" xfId="2562"/>
    <cellStyle name="40% - Accent1 15" xfId="340"/>
    <cellStyle name="40% - Accent1 15 10" xfId="2563"/>
    <cellStyle name="40% - Accent1 15 11" xfId="2564"/>
    <cellStyle name="40% - Accent1 15 12" xfId="2565"/>
    <cellStyle name="40% - Accent1 15 2" xfId="341"/>
    <cellStyle name="40% - Accent1 15 3" xfId="342"/>
    <cellStyle name="40% - Accent1 15 4" xfId="2566"/>
    <cellStyle name="40% - Accent1 15 5" xfId="2567"/>
    <cellStyle name="40% - Accent1 15 6" xfId="2568"/>
    <cellStyle name="40% - Accent1 15 7" xfId="2569"/>
    <cellStyle name="40% - Accent1 15 8" xfId="2570"/>
    <cellStyle name="40% - Accent1 15 9" xfId="2571"/>
    <cellStyle name="40% - Accent1 16" xfId="343"/>
    <cellStyle name="40% - Accent1 16 10" xfId="2572"/>
    <cellStyle name="40% - Accent1 16 11" xfId="2573"/>
    <cellStyle name="40% - Accent1 16 12" xfId="2574"/>
    <cellStyle name="40% - Accent1 16 2" xfId="344"/>
    <cellStyle name="40% - Accent1 16 3" xfId="345"/>
    <cellStyle name="40% - Accent1 16 4" xfId="2575"/>
    <cellStyle name="40% - Accent1 16 5" xfId="2576"/>
    <cellStyle name="40% - Accent1 16 6" xfId="2577"/>
    <cellStyle name="40% - Accent1 16 7" xfId="2578"/>
    <cellStyle name="40% - Accent1 16 8" xfId="2579"/>
    <cellStyle name="40% - Accent1 16 9" xfId="2580"/>
    <cellStyle name="40% - Accent1 17" xfId="346"/>
    <cellStyle name="40% - Accent1 17 10" xfId="2581"/>
    <cellStyle name="40% - Accent1 17 11" xfId="2582"/>
    <cellStyle name="40% - Accent1 17 12" xfId="2583"/>
    <cellStyle name="40% - Accent1 17 2" xfId="347"/>
    <cellStyle name="40% - Accent1 17 3" xfId="348"/>
    <cellStyle name="40% - Accent1 17 4" xfId="2584"/>
    <cellStyle name="40% - Accent1 17 5" xfId="2585"/>
    <cellStyle name="40% - Accent1 17 6" xfId="2586"/>
    <cellStyle name="40% - Accent1 17 7" xfId="2587"/>
    <cellStyle name="40% - Accent1 17 8" xfId="2588"/>
    <cellStyle name="40% - Accent1 17 9" xfId="2589"/>
    <cellStyle name="40% - Accent1 18" xfId="349"/>
    <cellStyle name="40% - Accent1 18 10" xfId="2590"/>
    <cellStyle name="40% - Accent1 18 11" xfId="2591"/>
    <cellStyle name="40% - Accent1 18 12" xfId="2592"/>
    <cellStyle name="40% - Accent1 18 2" xfId="350"/>
    <cellStyle name="40% - Accent1 18 3" xfId="351"/>
    <cellStyle name="40% - Accent1 18 4" xfId="2593"/>
    <cellStyle name="40% - Accent1 18 5" xfId="2594"/>
    <cellStyle name="40% - Accent1 18 6" xfId="2595"/>
    <cellStyle name="40% - Accent1 18 7" xfId="2596"/>
    <cellStyle name="40% - Accent1 18 8" xfId="2597"/>
    <cellStyle name="40% - Accent1 18 9" xfId="2598"/>
    <cellStyle name="40% - Accent1 19" xfId="352"/>
    <cellStyle name="40% - Accent1 19 10" xfId="2599"/>
    <cellStyle name="40% - Accent1 19 11" xfId="2600"/>
    <cellStyle name="40% - Accent1 19 12" xfId="2601"/>
    <cellStyle name="40% - Accent1 19 2" xfId="353"/>
    <cellStyle name="40% - Accent1 19 3" xfId="354"/>
    <cellStyle name="40% - Accent1 19 4" xfId="2602"/>
    <cellStyle name="40% - Accent1 19 5" xfId="2603"/>
    <cellStyle name="40% - Accent1 19 6" xfId="2604"/>
    <cellStyle name="40% - Accent1 19 7" xfId="2605"/>
    <cellStyle name="40% - Accent1 19 8" xfId="2606"/>
    <cellStyle name="40% - Accent1 19 9" xfId="2607"/>
    <cellStyle name="40% - Accent1 2" xfId="355"/>
    <cellStyle name="40% - Accent1 2 10" xfId="2608"/>
    <cellStyle name="40% - Accent1 2 11" xfId="2609"/>
    <cellStyle name="40% - Accent1 2 12" xfId="2610"/>
    <cellStyle name="40% - Accent1 2 2" xfId="356"/>
    <cellStyle name="40% - Accent1 2 3" xfId="357"/>
    <cellStyle name="40% - Accent1 2 4" xfId="2611"/>
    <cellStyle name="40% - Accent1 2 5" xfId="2612"/>
    <cellStyle name="40% - Accent1 2 6" xfId="2613"/>
    <cellStyle name="40% - Accent1 2 7" xfId="2614"/>
    <cellStyle name="40% - Accent1 2 8" xfId="2615"/>
    <cellStyle name="40% - Accent1 2 9" xfId="2616"/>
    <cellStyle name="40% - Accent1 3" xfId="358"/>
    <cellStyle name="40% - Accent1 3 10" xfId="2617"/>
    <cellStyle name="40% - Accent1 3 11" xfId="2618"/>
    <cellStyle name="40% - Accent1 3 12" xfId="2619"/>
    <cellStyle name="40% - Accent1 3 2" xfId="359"/>
    <cellStyle name="40% - Accent1 3 3" xfId="360"/>
    <cellStyle name="40% - Accent1 3 4" xfId="2620"/>
    <cellStyle name="40% - Accent1 3 5" xfId="2621"/>
    <cellStyle name="40% - Accent1 3 6" xfId="2622"/>
    <cellStyle name="40% - Accent1 3 7" xfId="2623"/>
    <cellStyle name="40% - Accent1 3 8" xfId="2624"/>
    <cellStyle name="40% - Accent1 3 9" xfId="2625"/>
    <cellStyle name="40% - Accent1 4" xfId="361"/>
    <cellStyle name="40% - Accent1 4 10" xfId="2626"/>
    <cellStyle name="40% - Accent1 4 11" xfId="2627"/>
    <cellStyle name="40% - Accent1 4 12" xfId="2628"/>
    <cellStyle name="40% - Accent1 4 2" xfId="362"/>
    <cellStyle name="40% - Accent1 4 3" xfId="363"/>
    <cellStyle name="40% - Accent1 4 4" xfId="2629"/>
    <cellStyle name="40% - Accent1 4 5" xfId="2630"/>
    <cellStyle name="40% - Accent1 4 6" xfId="2631"/>
    <cellStyle name="40% - Accent1 4 7" xfId="2632"/>
    <cellStyle name="40% - Accent1 4 8" xfId="2633"/>
    <cellStyle name="40% - Accent1 4 9" xfId="2634"/>
    <cellStyle name="40% - Accent1 5" xfId="364"/>
    <cellStyle name="40% - Accent1 5 10" xfId="2635"/>
    <cellStyle name="40% - Accent1 5 11" xfId="2636"/>
    <cellStyle name="40% - Accent1 5 12" xfId="2637"/>
    <cellStyle name="40% - Accent1 5 2" xfId="365"/>
    <cellStyle name="40% - Accent1 5 3" xfId="366"/>
    <cellStyle name="40% - Accent1 5 4" xfId="2638"/>
    <cellStyle name="40% - Accent1 5 5" xfId="2639"/>
    <cellStyle name="40% - Accent1 5 6" xfId="2640"/>
    <cellStyle name="40% - Accent1 5 7" xfId="2641"/>
    <cellStyle name="40% - Accent1 5 8" xfId="2642"/>
    <cellStyle name="40% - Accent1 5 9" xfId="2643"/>
    <cellStyle name="40% - Accent1 6" xfId="367"/>
    <cellStyle name="40% - Accent1 6 10" xfId="2644"/>
    <cellStyle name="40% - Accent1 6 11" xfId="2645"/>
    <cellStyle name="40% - Accent1 6 12" xfId="2646"/>
    <cellStyle name="40% - Accent1 6 2" xfId="368"/>
    <cellStyle name="40% - Accent1 6 3" xfId="369"/>
    <cellStyle name="40% - Accent1 6 4" xfId="2647"/>
    <cellStyle name="40% - Accent1 6 5" xfId="2648"/>
    <cellStyle name="40% - Accent1 6 6" xfId="2649"/>
    <cellStyle name="40% - Accent1 6 7" xfId="2650"/>
    <cellStyle name="40% - Accent1 6 8" xfId="2651"/>
    <cellStyle name="40% - Accent1 6 9" xfId="2652"/>
    <cellStyle name="40% - Accent1 7" xfId="370"/>
    <cellStyle name="40% - Accent1 7 10" xfId="2653"/>
    <cellStyle name="40% - Accent1 7 11" xfId="2654"/>
    <cellStyle name="40% - Accent1 7 12" xfId="2655"/>
    <cellStyle name="40% - Accent1 7 2" xfId="371"/>
    <cellStyle name="40% - Accent1 7 3" xfId="372"/>
    <cellStyle name="40% - Accent1 7 4" xfId="2656"/>
    <cellStyle name="40% - Accent1 7 5" xfId="2657"/>
    <cellStyle name="40% - Accent1 7 6" xfId="2658"/>
    <cellStyle name="40% - Accent1 7 7" xfId="2659"/>
    <cellStyle name="40% - Accent1 7 8" xfId="2660"/>
    <cellStyle name="40% - Accent1 7 9" xfId="2661"/>
    <cellStyle name="40% - Accent1 8" xfId="373"/>
    <cellStyle name="40% - Accent1 8 10" xfId="2662"/>
    <cellStyle name="40% - Accent1 8 11" xfId="2663"/>
    <cellStyle name="40% - Accent1 8 12" xfId="2664"/>
    <cellStyle name="40% - Accent1 8 2" xfId="374"/>
    <cellStyle name="40% - Accent1 8 3" xfId="375"/>
    <cellStyle name="40% - Accent1 8 4" xfId="2665"/>
    <cellStyle name="40% - Accent1 8 5" xfId="2666"/>
    <cellStyle name="40% - Accent1 8 6" xfId="2667"/>
    <cellStyle name="40% - Accent1 8 7" xfId="2668"/>
    <cellStyle name="40% - Accent1 8 8" xfId="2669"/>
    <cellStyle name="40% - Accent1 8 9" xfId="2670"/>
    <cellStyle name="40% - Accent1 9" xfId="376"/>
    <cellStyle name="40% - Accent1 9 10" xfId="2671"/>
    <cellStyle name="40% - Accent1 9 11" xfId="2672"/>
    <cellStyle name="40% - Accent1 9 12" xfId="2673"/>
    <cellStyle name="40% - Accent1 9 2" xfId="377"/>
    <cellStyle name="40% - Accent1 9 3" xfId="378"/>
    <cellStyle name="40% - Accent1 9 4" xfId="2674"/>
    <cellStyle name="40% - Accent1 9 5" xfId="2675"/>
    <cellStyle name="40% - Accent1 9 6" xfId="2676"/>
    <cellStyle name="40% - Accent1 9 7" xfId="2677"/>
    <cellStyle name="40% - Accent1 9 8" xfId="2678"/>
    <cellStyle name="40% - Accent1 9 9" xfId="2679"/>
    <cellStyle name="40% - Accent2 10" xfId="379"/>
    <cellStyle name="40% - Accent2 10 10" xfId="2680"/>
    <cellStyle name="40% - Accent2 10 11" xfId="2681"/>
    <cellStyle name="40% - Accent2 10 12" xfId="2682"/>
    <cellStyle name="40% - Accent2 10 2" xfId="380"/>
    <cellStyle name="40% - Accent2 10 3" xfId="381"/>
    <cellStyle name="40% - Accent2 10 4" xfId="2683"/>
    <cellStyle name="40% - Accent2 10 5" xfId="2684"/>
    <cellStyle name="40% - Accent2 10 6" xfId="2685"/>
    <cellStyle name="40% - Accent2 10 7" xfId="2686"/>
    <cellStyle name="40% - Accent2 10 8" xfId="2687"/>
    <cellStyle name="40% - Accent2 10 9" xfId="2688"/>
    <cellStyle name="40% - Accent2 11" xfId="382"/>
    <cellStyle name="40% - Accent2 11 10" xfId="2689"/>
    <cellStyle name="40% - Accent2 11 11" xfId="2690"/>
    <cellStyle name="40% - Accent2 11 12" xfId="2691"/>
    <cellStyle name="40% - Accent2 11 2" xfId="383"/>
    <cellStyle name="40% - Accent2 11 3" xfId="384"/>
    <cellStyle name="40% - Accent2 11 4" xfId="2692"/>
    <cellStyle name="40% - Accent2 11 5" xfId="2693"/>
    <cellStyle name="40% - Accent2 11 6" xfId="2694"/>
    <cellStyle name="40% - Accent2 11 7" xfId="2695"/>
    <cellStyle name="40% - Accent2 11 8" xfId="2696"/>
    <cellStyle name="40% - Accent2 11 9" xfId="2697"/>
    <cellStyle name="40% - Accent2 12" xfId="385"/>
    <cellStyle name="40% - Accent2 12 10" xfId="2698"/>
    <cellStyle name="40% - Accent2 12 11" xfId="2699"/>
    <cellStyle name="40% - Accent2 12 12" xfId="2700"/>
    <cellStyle name="40% - Accent2 12 2" xfId="386"/>
    <cellStyle name="40% - Accent2 12 3" xfId="387"/>
    <cellStyle name="40% - Accent2 12 4" xfId="2701"/>
    <cellStyle name="40% - Accent2 12 5" xfId="2702"/>
    <cellStyle name="40% - Accent2 12 6" xfId="2703"/>
    <cellStyle name="40% - Accent2 12 7" xfId="2704"/>
    <cellStyle name="40% - Accent2 12 8" xfId="2705"/>
    <cellStyle name="40% - Accent2 12 9" xfId="2706"/>
    <cellStyle name="40% - Accent2 13" xfId="388"/>
    <cellStyle name="40% - Accent2 13 10" xfId="2707"/>
    <cellStyle name="40% - Accent2 13 11" xfId="2708"/>
    <cellStyle name="40% - Accent2 13 12" xfId="2709"/>
    <cellStyle name="40% - Accent2 13 2" xfId="389"/>
    <cellStyle name="40% - Accent2 13 3" xfId="390"/>
    <cellStyle name="40% - Accent2 13 4" xfId="2710"/>
    <cellStyle name="40% - Accent2 13 5" xfId="2711"/>
    <cellStyle name="40% - Accent2 13 6" xfId="2712"/>
    <cellStyle name="40% - Accent2 13 7" xfId="2713"/>
    <cellStyle name="40% - Accent2 13 8" xfId="2714"/>
    <cellStyle name="40% - Accent2 13 9" xfId="2715"/>
    <cellStyle name="40% - Accent2 14" xfId="391"/>
    <cellStyle name="40% - Accent2 14 10" xfId="2716"/>
    <cellStyle name="40% - Accent2 14 11" xfId="2717"/>
    <cellStyle name="40% - Accent2 14 12" xfId="2718"/>
    <cellStyle name="40% - Accent2 14 2" xfId="392"/>
    <cellStyle name="40% - Accent2 14 3" xfId="393"/>
    <cellStyle name="40% - Accent2 14 4" xfId="2719"/>
    <cellStyle name="40% - Accent2 14 5" xfId="2720"/>
    <cellStyle name="40% - Accent2 14 6" xfId="2721"/>
    <cellStyle name="40% - Accent2 14 7" xfId="2722"/>
    <cellStyle name="40% - Accent2 14 8" xfId="2723"/>
    <cellStyle name="40% - Accent2 14 9" xfId="2724"/>
    <cellStyle name="40% - Accent2 15" xfId="394"/>
    <cellStyle name="40% - Accent2 15 10" xfId="2725"/>
    <cellStyle name="40% - Accent2 15 11" xfId="2726"/>
    <cellStyle name="40% - Accent2 15 12" xfId="2727"/>
    <cellStyle name="40% - Accent2 15 2" xfId="395"/>
    <cellStyle name="40% - Accent2 15 3" xfId="396"/>
    <cellStyle name="40% - Accent2 15 4" xfId="2728"/>
    <cellStyle name="40% - Accent2 15 5" xfId="2729"/>
    <cellStyle name="40% - Accent2 15 6" xfId="2730"/>
    <cellStyle name="40% - Accent2 15 7" xfId="2731"/>
    <cellStyle name="40% - Accent2 15 8" xfId="2732"/>
    <cellStyle name="40% - Accent2 15 9" xfId="2733"/>
    <cellStyle name="40% - Accent2 16" xfId="397"/>
    <cellStyle name="40% - Accent2 16 10" xfId="2734"/>
    <cellStyle name="40% - Accent2 16 11" xfId="2735"/>
    <cellStyle name="40% - Accent2 16 12" xfId="2736"/>
    <cellStyle name="40% - Accent2 16 2" xfId="398"/>
    <cellStyle name="40% - Accent2 16 3" xfId="399"/>
    <cellStyle name="40% - Accent2 16 4" xfId="2737"/>
    <cellStyle name="40% - Accent2 16 5" xfId="2738"/>
    <cellStyle name="40% - Accent2 16 6" xfId="2739"/>
    <cellStyle name="40% - Accent2 16 7" xfId="2740"/>
    <cellStyle name="40% - Accent2 16 8" xfId="2741"/>
    <cellStyle name="40% - Accent2 16 9" xfId="2742"/>
    <cellStyle name="40% - Accent2 17" xfId="400"/>
    <cellStyle name="40% - Accent2 17 10" xfId="2743"/>
    <cellStyle name="40% - Accent2 17 11" xfId="2744"/>
    <cellStyle name="40% - Accent2 17 12" xfId="2745"/>
    <cellStyle name="40% - Accent2 17 2" xfId="401"/>
    <cellStyle name="40% - Accent2 17 3" xfId="402"/>
    <cellStyle name="40% - Accent2 17 4" xfId="2746"/>
    <cellStyle name="40% - Accent2 17 5" xfId="2747"/>
    <cellStyle name="40% - Accent2 17 6" xfId="2748"/>
    <cellStyle name="40% - Accent2 17 7" xfId="2749"/>
    <cellStyle name="40% - Accent2 17 8" xfId="2750"/>
    <cellStyle name="40% - Accent2 17 9" xfId="2751"/>
    <cellStyle name="40% - Accent2 18" xfId="403"/>
    <cellStyle name="40% - Accent2 18 10" xfId="2752"/>
    <cellStyle name="40% - Accent2 18 11" xfId="2753"/>
    <cellStyle name="40% - Accent2 18 12" xfId="2754"/>
    <cellStyle name="40% - Accent2 18 2" xfId="404"/>
    <cellStyle name="40% - Accent2 18 3" xfId="405"/>
    <cellStyle name="40% - Accent2 18 4" xfId="2755"/>
    <cellStyle name="40% - Accent2 18 5" xfId="2756"/>
    <cellStyle name="40% - Accent2 18 6" xfId="2757"/>
    <cellStyle name="40% - Accent2 18 7" xfId="2758"/>
    <cellStyle name="40% - Accent2 18 8" xfId="2759"/>
    <cellStyle name="40% - Accent2 18 9" xfId="2760"/>
    <cellStyle name="40% - Accent2 19" xfId="406"/>
    <cellStyle name="40% - Accent2 19 10" xfId="2761"/>
    <cellStyle name="40% - Accent2 19 11" xfId="2762"/>
    <cellStyle name="40% - Accent2 19 12" xfId="2763"/>
    <cellStyle name="40% - Accent2 19 2" xfId="407"/>
    <cellStyle name="40% - Accent2 19 3" xfId="408"/>
    <cellStyle name="40% - Accent2 19 4" xfId="2764"/>
    <cellStyle name="40% - Accent2 19 5" xfId="2765"/>
    <cellStyle name="40% - Accent2 19 6" xfId="2766"/>
    <cellStyle name="40% - Accent2 19 7" xfId="2767"/>
    <cellStyle name="40% - Accent2 19 8" xfId="2768"/>
    <cellStyle name="40% - Accent2 19 9" xfId="2769"/>
    <cellStyle name="40% - Accent2 2" xfId="409"/>
    <cellStyle name="40% - Accent2 2 10" xfId="2770"/>
    <cellStyle name="40% - Accent2 2 11" xfId="2771"/>
    <cellStyle name="40% - Accent2 2 12" xfId="2772"/>
    <cellStyle name="40% - Accent2 2 2" xfId="410"/>
    <cellStyle name="40% - Accent2 2 3" xfId="411"/>
    <cellStyle name="40% - Accent2 2 4" xfId="2773"/>
    <cellStyle name="40% - Accent2 2 5" xfId="2774"/>
    <cellStyle name="40% - Accent2 2 6" xfId="2775"/>
    <cellStyle name="40% - Accent2 2 7" xfId="2776"/>
    <cellStyle name="40% - Accent2 2 8" xfId="2777"/>
    <cellStyle name="40% - Accent2 2 9" xfId="2778"/>
    <cellStyle name="40% - Accent2 3" xfId="412"/>
    <cellStyle name="40% - Accent2 3 10" xfId="2779"/>
    <cellStyle name="40% - Accent2 3 11" xfId="2780"/>
    <cellStyle name="40% - Accent2 3 12" xfId="2781"/>
    <cellStyle name="40% - Accent2 3 2" xfId="413"/>
    <cellStyle name="40% - Accent2 3 3" xfId="414"/>
    <cellStyle name="40% - Accent2 3 4" xfId="2782"/>
    <cellStyle name="40% - Accent2 3 5" xfId="2783"/>
    <cellStyle name="40% - Accent2 3 6" xfId="2784"/>
    <cellStyle name="40% - Accent2 3 7" xfId="2785"/>
    <cellStyle name="40% - Accent2 3 8" xfId="2786"/>
    <cellStyle name="40% - Accent2 3 9" xfId="2787"/>
    <cellStyle name="40% - Accent2 4" xfId="415"/>
    <cellStyle name="40% - Accent2 4 10" xfId="2788"/>
    <cellStyle name="40% - Accent2 4 11" xfId="2789"/>
    <cellStyle name="40% - Accent2 4 12" xfId="2790"/>
    <cellStyle name="40% - Accent2 4 2" xfId="416"/>
    <cellStyle name="40% - Accent2 4 3" xfId="417"/>
    <cellStyle name="40% - Accent2 4 4" xfId="2791"/>
    <cellStyle name="40% - Accent2 4 5" xfId="2792"/>
    <cellStyle name="40% - Accent2 4 6" xfId="2793"/>
    <cellStyle name="40% - Accent2 4 7" xfId="2794"/>
    <cellStyle name="40% - Accent2 4 8" xfId="2795"/>
    <cellStyle name="40% - Accent2 4 9" xfId="2796"/>
    <cellStyle name="40% - Accent2 5" xfId="418"/>
    <cellStyle name="40% - Accent2 5 10" xfId="2797"/>
    <cellStyle name="40% - Accent2 5 11" xfId="2798"/>
    <cellStyle name="40% - Accent2 5 12" xfId="2799"/>
    <cellStyle name="40% - Accent2 5 2" xfId="419"/>
    <cellStyle name="40% - Accent2 5 3" xfId="420"/>
    <cellStyle name="40% - Accent2 5 4" xfId="2800"/>
    <cellStyle name="40% - Accent2 5 5" xfId="2801"/>
    <cellStyle name="40% - Accent2 5 6" xfId="2802"/>
    <cellStyle name="40% - Accent2 5 7" xfId="2803"/>
    <cellStyle name="40% - Accent2 5 8" xfId="2804"/>
    <cellStyle name="40% - Accent2 5 9" xfId="2805"/>
    <cellStyle name="40% - Accent2 6" xfId="421"/>
    <cellStyle name="40% - Accent2 6 10" xfId="2806"/>
    <cellStyle name="40% - Accent2 6 11" xfId="2807"/>
    <cellStyle name="40% - Accent2 6 12" xfId="2808"/>
    <cellStyle name="40% - Accent2 6 2" xfId="422"/>
    <cellStyle name="40% - Accent2 6 3" xfId="423"/>
    <cellStyle name="40% - Accent2 6 4" xfId="2809"/>
    <cellStyle name="40% - Accent2 6 5" xfId="2810"/>
    <cellStyle name="40% - Accent2 6 6" xfId="2811"/>
    <cellStyle name="40% - Accent2 6 7" xfId="2812"/>
    <cellStyle name="40% - Accent2 6 8" xfId="2813"/>
    <cellStyle name="40% - Accent2 6 9" xfId="2814"/>
    <cellStyle name="40% - Accent2 7" xfId="424"/>
    <cellStyle name="40% - Accent2 7 10" xfId="2815"/>
    <cellStyle name="40% - Accent2 7 11" xfId="2816"/>
    <cellStyle name="40% - Accent2 7 12" xfId="2817"/>
    <cellStyle name="40% - Accent2 7 2" xfId="425"/>
    <cellStyle name="40% - Accent2 7 3" xfId="426"/>
    <cellStyle name="40% - Accent2 7 4" xfId="2818"/>
    <cellStyle name="40% - Accent2 7 5" xfId="2819"/>
    <cellStyle name="40% - Accent2 7 6" xfId="2820"/>
    <cellStyle name="40% - Accent2 7 7" xfId="2821"/>
    <cellStyle name="40% - Accent2 7 8" xfId="2822"/>
    <cellStyle name="40% - Accent2 7 9" xfId="2823"/>
    <cellStyle name="40% - Accent2 8" xfId="427"/>
    <cellStyle name="40% - Accent2 8 10" xfId="2824"/>
    <cellStyle name="40% - Accent2 8 11" xfId="2825"/>
    <cellStyle name="40% - Accent2 8 12" xfId="2826"/>
    <cellStyle name="40% - Accent2 8 2" xfId="428"/>
    <cellStyle name="40% - Accent2 8 3" xfId="429"/>
    <cellStyle name="40% - Accent2 8 4" xfId="2827"/>
    <cellStyle name="40% - Accent2 8 5" xfId="2828"/>
    <cellStyle name="40% - Accent2 8 6" xfId="2829"/>
    <cellStyle name="40% - Accent2 8 7" xfId="2830"/>
    <cellStyle name="40% - Accent2 8 8" xfId="2831"/>
    <cellStyle name="40% - Accent2 8 9" xfId="2832"/>
    <cellStyle name="40% - Accent2 9" xfId="430"/>
    <cellStyle name="40% - Accent2 9 10" xfId="2833"/>
    <cellStyle name="40% - Accent2 9 11" xfId="2834"/>
    <cellStyle name="40% - Accent2 9 12" xfId="2835"/>
    <cellStyle name="40% - Accent2 9 2" xfId="431"/>
    <cellStyle name="40% - Accent2 9 3" xfId="432"/>
    <cellStyle name="40% - Accent2 9 4" xfId="2836"/>
    <cellStyle name="40% - Accent2 9 5" xfId="2837"/>
    <cellStyle name="40% - Accent2 9 6" xfId="2838"/>
    <cellStyle name="40% - Accent2 9 7" xfId="2839"/>
    <cellStyle name="40% - Accent2 9 8" xfId="2840"/>
    <cellStyle name="40% - Accent2 9 9" xfId="2841"/>
    <cellStyle name="40% - Accent3 10" xfId="433"/>
    <cellStyle name="40% - Accent3 10 10" xfId="2842"/>
    <cellStyle name="40% - Accent3 10 11" xfId="2843"/>
    <cellStyle name="40% - Accent3 10 12" xfId="2844"/>
    <cellStyle name="40% - Accent3 10 2" xfId="434"/>
    <cellStyle name="40% - Accent3 10 3" xfId="435"/>
    <cellStyle name="40% - Accent3 10 4" xfId="2845"/>
    <cellStyle name="40% - Accent3 10 5" xfId="2846"/>
    <cellStyle name="40% - Accent3 10 6" xfId="2847"/>
    <cellStyle name="40% - Accent3 10 7" xfId="2848"/>
    <cellStyle name="40% - Accent3 10 8" xfId="2849"/>
    <cellStyle name="40% - Accent3 10 9" xfId="2850"/>
    <cellStyle name="40% - Accent3 11" xfId="436"/>
    <cellStyle name="40% - Accent3 11 10" xfId="2851"/>
    <cellStyle name="40% - Accent3 11 11" xfId="2852"/>
    <cellStyle name="40% - Accent3 11 12" xfId="2853"/>
    <cellStyle name="40% - Accent3 11 2" xfId="437"/>
    <cellStyle name="40% - Accent3 11 3" xfId="438"/>
    <cellStyle name="40% - Accent3 11 4" xfId="2854"/>
    <cellStyle name="40% - Accent3 11 5" xfId="2855"/>
    <cellStyle name="40% - Accent3 11 6" xfId="2856"/>
    <cellStyle name="40% - Accent3 11 7" xfId="2857"/>
    <cellStyle name="40% - Accent3 11 8" xfId="2858"/>
    <cellStyle name="40% - Accent3 11 9" xfId="2859"/>
    <cellStyle name="40% - Accent3 12" xfId="439"/>
    <cellStyle name="40% - Accent3 12 10" xfId="2860"/>
    <cellStyle name="40% - Accent3 12 11" xfId="2861"/>
    <cellStyle name="40% - Accent3 12 12" xfId="2862"/>
    <cellStyle name="40% - Accent3 12 2" xfId="440"/>
    <cellStyle name="40% - Accent3 12 3" xfId="441"/>
    <cellStyle name="40% - Accent3 12 4" xfId="2863"/>
    <cellStyle name="40% - Accent3 12 5" xfId="2864"/>
    <cellStyle name="40% - Accent3 12 6" xfId="2865"/>
    <cellStyle name="40% - Accent3 12 7" xfId="2866"/>
    <cellStyle name="40% - Accent3 12 8" xfId="2867"/>
    <cellStyle name="40% - Accent3 12 9" xfId="2868"/>
    <cellStyle name="40% - Accent3 13" xfId="442"/>
    <cellStyle name="40% - Accent3 13 10" xfId="2869"/>
    <cellStyle name="40% - Accent3 13 11" xfId="2870"/>
    <cellStyle name="40% - Accent3 13 12" xfId="2871"/>
    <cellStyle name="40% - Accent3 13 2" xfId="443"/>
    <cellStyle name="40% - Accent3 13 3" xfId="444"/>
    <cellStyle name="40% - Accent3 13 4" xfId="2872"/>
    <cellStyle name="40% - Accent3 13 5" xfId="2873"/>
    <cellStyle name="40% - Accent3 13 6" xfId="2874"/>
    <cellStyle name="40% - Accent3 13 7" xfId="2875"/>
    <cellStyle name="40% - Accent3 13 8" xfId="2876"/>
    <cellStyle name="40% - Accent3 13 9" xfId="2877"/>
    <cellStyle name="40% - Accent3 14" xfId="445"/>
    <cellStyle name="40% - Accent3 14 10" xfId="2878"/>
    <cellStyle name="40% - Accent3 14 11" xfId="2879"/>
    <cellStyle name="40% - Accent3 14 12" xfId="2880"/>
    <cellStyle name="40% - Accent3 14 2" xfId="446"/>
    <cellStyle name="40% - Accent3 14 3" xfId="447"/>
    <cellStyle name="40% - Accent3 14 4" xfId="2881"/>
    <cellStyle name="40% - Accent3 14 5" xfId="2882"/>
    <cellStyle name="40% - Accent3 14 6" xfId="2883"/>
    <cellStyle name="40% - Accent3 14 7" xfId="2884"/>
    <cellStyle name="40% - Accent3 14 8" xfId="2885"/>
    <cellStyle name="40% - Accent3 14 9" xfId="2886"/>
    <cellStyle name="40% - Accent3 15" xfId="448"/>
    <cellStyle name="40% - Accent3 15 10" xfId="2887"/>
    <cellStyle name="40% - Accent3 15 11" xfId="2888"/>
    <cellStyle name="40% - Accent3 15 12" xfId="2889"/>
    <cellStyle name="40% - Accent3 15 2" xfId="449"/>
    <cellStyle name="40% - Accent3 15 3" xfId="450"/>
    <cellStyle name="40% - Accent3 15 4" xfId="2890"/>
    <cellStyle name="40% - Accent3 15 5" xfId="2891"/>
    <cellStyle name="40% - Accent3 15 6" xfId="2892"/>
    <cellStyle name="40% - Accent3 15 7" xfId="2893"/>
    <cellStyle name="40% - Accent3 15 8" xfId="2894"/>
    <cellStyle name="40% - Accent3 15 9" xfId="2895"/>
    <cellStyle name="40% - Accent3 16" xfId="451"/>
    <cellStyle name="40% - Accent3 16 10" xfId="2896"/>
    <cellStyle name="40% - Accent3 16 11" xfId="2897"/>
    <cellStyle name="40% - Accent3 16 12" xfId="2898"/>
    <cellStyle name="40% - Accent3 16 2" xfId="452"/>
    <cellStyle name="40% - Accent3 16 3" xfId="453"/>
    <cellStyle name="40% - Accent3 16 4" xfId="2899"/>
    <cellStyle name="40% - Accent3 16 5" xfId="2900"/>
    <cellStyle name="40% - Accent3 16 6" xfId="2901"/>
    <cellStyle name="40% - Accent3 16 7" xfId="2902"/>
    <cellStyle name="40% - Accent3 16 8" xfId="2903"/>
    <cellStyle name="40% - Accent3 16 9" xfId="2904"/>
    <cellStyle name="40% - Accent3 17" xfId="454"/>
    <cellStyle name="40% - Accent3 17 10" xfId="2905"/>
    <cellStyle name="40% - Accent3 17 11" xfId="2906"/>
    <cellStyle name="40% - Accent3 17 12" xfId="2907"/>
    <cellStyle name="40% - Accent3 17 2" xfId="455"/>
    <cellStyle name="40% - Accent3 17 3" xfId="456"/>
    <cellStyle name="40% - Accent3 17 4" xfId="2908"/>
    <cellStyle name="40% - Accent3 17 5" xfId="2909"/>
    <cellStyle name="40% - Accent3 17 6" xfId="2910"/>
    <cellStyle name="40% - Accent3 17 7" xfId="2911"/>
    <cellStyle name="40% - Accent3 17 8" xfId="2912"/>
    <cellStyle name="40% - Accent3 17 9" xfId="2913"/>
    <cellStyle name="40% - Accent3 18" xfId="457"/>
    <cellStyle name="40% - Accent3 18 10" xfId="2914"/>
    <cellStyle name="40% - Accent3 18 11" xfId="2915"/>
    <cellStyle name="40% - Accent3 18 12" xfId="2916"/>
    <cellStyle name="40% - Accent3 18 2" xfId="458"/>
    <cellStyle name="40% - Accent3 18 3" xfId="459"/>
    <cellStyle name="40% - Accent3 18 4" xfId="2917"/>
    <cellStyle name="40% - Accent3 18 5" xfId="2918"/>
    <cellStyle name="40% - Accent3 18 6" xfId="2919"/>
    <cellStyle name="40% - Accent3 18 7" xfId="2920"/>
    <cellStyle name="40% - Accent3 18 8" xfId="2921"/>
    <cellStyle name="40% - Accent3 18 9" xfId="2922"/>
    <cellStyle name="40% - Accent3 19" xfId="460"/>
    <cellStyle name="40% - Accent3 19 10" xfId="2923"/>
    <cellStyle name="40% - Accent3 19 11" xfId="2924"/>
    <cellStyle name="40% - Accent3 19 12" xfId="2925"/>
    <cellStyle name="40% - Accent3 19 2" xfId="461"/>
    <cellStyle name="40% - Accent3 19 3" xfId="462"/>
    <cellStyle name="40% - Accent3 19 4" xfId="2926"/>
    <cellStyle name="40% - Accent3 19 5" xfId="2927"/>
    <cellStyle name="40% - Accent3 19 6" xfId="2928"/>
    <cellStyle name="40% - Accent3 19 7" xfId="2929"/>
    <cellStyle name="40% - Accent3 19 8" xfId="2930"/>
    <cellStyle name="40% - Accent3 19 9" xfId="2931"/>
    <cellStyle name="40% - Accent3 2" xfId="463"/>
    <cellStyle name="40% - Accent3 2 10" xfId="2932"/>
    <cellStyle name="40% - Accent3 2 11" xfId="2933"/>
    <cellStyle name="40% - Accent3 2 12" xfId="2934"/>
    <cellStyle name="40% - Accent3 2 2" xfId="464"/>
    <cellStyle name="40% - Accent3 2 3" xfId="465"/>
    <cellStyle name="40% - Accent3 2 4" xfId="2935"/>
    <cellStyle name="40% - Accent3 2 5" xfId="2936"/>
    <cellStyle name="40% - Accent3 2 6" xfId="2937"/>
    <cellStyle name="40% - Accent3 2 7" xfId="2938"/>
    <cellStyle name="40% - Accent3 2 8" xfId="2939"/>
    <cellStyle name="40% - Accent3 2 9" xfId="2940"/>
    <cellStyle name="40% - Accent3 3" xfId="466"/>
    <cellStyle name="40% - Accent3 3 10" xfId="2941"/>
    <cellStyle name="40% - Accent3 3 11" xfId="2942"/>
    <cellStyle name="40% - Accent3 3 12" xfId="2943"/>
    <cellStyle name="40% - Accent3 3 2" xfId="467"/>
    <cellStyle name="40% - Accent3 3 3" xfId="468"/>
    <cellStyle name="40% - Accent3 3 4" xfId="2944"/>
    <cellStyle name="40% - Accent3 3 5" xfId="2945"/>
    <cellStyle name="40% - Accent3 3 6" xfId="2946"/>
    <cellStyle name="40% - Accent3 3 7" xfId="2947"/>
    <cellStyle name="40% - Accent3 3 8" xfId="2948"/>
    <cellStyle name="40% - Accent3 3 9" xfId="2949"/>
    <cellStyle name="40% - Accent3 4" xfId="469"/>
    <cellStyle name="40% - Accent3 4 10" xfId="2950"/>
    <cellStyle name="40% - Accent3 4 11" xfId="2951"/>
    <cellStyle name="40% - Accent3 4 12" xfId="2952"/>
    <cellStyle name="40% - Accent3 4 2" xfId="470"/>
    <cellStyle name="40% - Accent3 4 3" xfId="471"/>
    <cellStyle name="40% - Accent3 4 4" xfId="2953"/>
    <cellStyle name="40% - Accent3 4 5" xfId="2954"/>
    <cellStyle name="40% - Accent3 4 6" xfId="2955"/>
    <cellStyle name="40% - Accent3 4 7" xfId="2956"/>
    <cellStyle name="40% - Accent3 4 8" xfId="2957"/>
    <cellStyle name="40% - Accent3 4 9" xfId="2958"/>
    <cellStyle name="40% - Accent3 5" xfId="472"/>
    <cellStyle name="40% - Accent3 5 10" xfId="2959"/>
    <cellStyle name="40% - Accent3 5 11" xfId="2960"/>
    <cellStyle name="40% - Accent3 5 12" xfId="2961"/>
    <cellStyle name="40% - Accent3 5 2" xfId="473"/>
    <cellStyle name="40% - Accent3 5 3" xfId="474"/>
    <cellStyle name="40% - Accent3 5 4" xfId="2962"/>
    <cellStyle name="40% - Accent3 5 5" xfId="2963"/>
    <cellStyle name="40% - Accent3 5 6" xfId="2964"/>
    <cellStyle name="40% - Accent3 5 7" xfId="2965"/>
    <cellStyle name="40% - Accent3 5 8" xfId="2966"/>
    <cellStyle name="40% - Accent3 5 9" xfId="2967"/>
    <cellStyle name="40% - Accent3 6" xfId="475"/>
    <cellStyle name="40% - Accent3 6 10" xfId="2968"/>
    <cellStyle name="40% - Accent3 6 11" xfId="2969"/>
    <cellStyle name="40% - Accent3 6 12" xfId="2970"/>
    <cellStyle name="40% - Accent3 6 2" xfId="476"/>
    <cellStyle name="40% - Accent3 6 3" xfId="477"/>
    <cellStyle name="40% - Accent3 6 4" xfId="2971"/>
    <cellStyle name="40% - Accent3 6 5" xfId="2972"/>
    <cellStyle name="40% - Accent3 6 6" xfId="2973"/>
    <cellStyle name="40% - Accent3 6 7" xfId="2974"/>
    <cellStyle name="40% - Accent3 6 8" xfId="2975"/>
    <cellStyle name="40% - Accent3 6 9" xfId="2976"/>
    <cellStyle name="40% - Accent3 7" xfId="478"/>
    <cellStyle name="40% - Accent3 7 10" xfId="2977"/>
    <cellStyle name="40% - Accent3 7 11" xfId="2978"/>
    <cellStyle name="40% - Accent3 7 12" xfId="2979"/>
    <cellStyle name="40% - Accent3 7 2" xfId="479"/>
    <cellStyle name="40% - Accent3 7 3" xfId="480"/>
    <cellStyle name="40% - Accent3 7 4" xfId="2980"/>
    <cellStyle name="40% - Accent3 7 5" xfId="2981"/>
    <cellStyle name="40% - Accent3 7 6" xfId="2982"/>
    <cellStyle name="40% - Accent3 7 7" xfId="2983"/>
    <cellStyle name="40% - Accent3 7 8" xfId="2984"/>
    <cellStyle name="40% - Accent3 7 9" xfId="2985"/>
    <cellStyle name="40% - Accent3 8" xfId="481"/>
    <cellStyle name="40% - Accent3 8 10" xfId="2986"/>
    <cellStyle name="40% - Accent3 8 11" xfId="2987"/>
    <cellStyle name="40% - Accent3 8 12" xfId="2988"/>
    <cellStyle name="40% - Accent3 8 2" xfId="482"/>
    <cellStyle name="40% - Accent3 8 3" xfId="483"/>
    <cellStyle name="40% - Accent3 8 4" xfId="2989"/>
    <cellStyle name="40% - Accent3 8 5" xfId="2990"/>
    <cellStyle name="40% - Accent3 8 6" xfId="2991"/>
    <cellStyle name="40% - Accent3 8 7" xfId="2992"/>
    <cellStyle name="40% - Accent3 8 8" xfId="2993"/>
    <cellStyle name="40% - Accent3 8 9" xfId="2994"/>
    <cellStyle name="40% - Accent3 9" xfId="484"/>
    <cellStyle name="40% - Accent3 9 10" xfId="2995"/>
    <cellStyle name="40% - Accent3 9 11" xfId="2996"/>
    <cellStyle name="40% - Accent3 9 12" xfId="2997"/>
    <cellStyle name="40% - Accent3 9 2" xfId="485"/>
    <cellStyle name="40% - Accent3 9 3" xfId="486"/>
    <cellStyle name="40% - Accent3 9 4" xfId="2998"/>
    <cellStyle name="40% - Accent3 9 5" xfId="2999"/>
    <cellStyle name="40% - Accent3 9 6" xfId="3000"/>
    <cellStyle name="40% - Accent3 9 7" xfId="3001"/>
    <cellStyle name="40% - Accent3 9 8" xfId="3002"/>
    <cellStyle name="40% - Accent3 9 9" xfId="3003"/>
    <cellStyle name="40% - Accent4 10" xfId="487"/>
    <cellStyle name="40% - Accent4 10 10" xfId="3004"/>
    <cellStyle name="40% - Accent4 10 11" xfId="3005"/>
    <cellStyle name="40% - Accent4 10 12" xfId="3006"/>
    <cellStyle name="40% - Accent4 10 2" xfId="488"/>
    <cellStyle name="40% - Accent4 10 3" xfId="489"/>
    <cellStyle name="40% - Accent4 10 4" xfId="3007"/>
    <cellStyle name="40% - Accent4 10 5" xfId="3008"/>
    <cellStyle name="40% - Accent4 10 6" xfId="3009"/>
    <cellStyle name="40% - Accent4 10 7" xfId="3010"/>
    <cellStyle name="40% - Accent4 10 8" xfId="3011"/>
    <cellStyle name="40% - Accent4 10 9" xfId="3012"/>
    <cellStyle name="40% - Accent4 11" xfId="490"/>
    <cellStyle name="40% - Accent4 11 10" xfId="3013"/>
    <cellStyle name="40% - Accent4 11 11" xfId="3014"/>
    <cellStyle name="40% - Accent4 11 12" xfId="3015"/>
    <cellStyle name="40% - Accent4 11 2" xfId="491"/>
    <cellStyle name="40% - Accent4 11 3" xfId="492"/>
    <cellStyle name="40% - Accent4 11 4" xfId="3016"/>
    <cellStyle name="40% - Accent4 11 5" xfId="3017"/>
    <cellStyle name="40% - Accent4 11 6" xfId="3018"/>
    <cellStyle name="40% - Accent4 11 7" xfId="3019"/>
    <cellStyle name="40% - Accent4 11 8" xfId="3020"/>
    <cellStyle name="40% - Accent4 11 9" xfId="3021"/>
    <cellStyle name="40% - Accent4 12" xfId="493"/>
    <cellStyle name="40% - Accent4 12 10" xfId="3022"/>
    <cellStyle name="40% - Accent4 12 11" xfId="3023"/>
    <cellStyle name="40% - Accent4 12 12" xfId="3024"/>
    <cellStyle name="40% - Accent4 12 2" xfId="494"/>
    <cellStyle name="40% - Accent4 12 3" xfId="495"/>
    <cellStyle name="40% - Accent4 12 4" xfId="3025"/>
    <cellStyle name="40% - Accent4 12 5" xfId="3026"/>
    <cellStyle name="40% - Accent4 12 6" xfId="3027"/>
    <cellStyle name="40% - Accent4 12 7" xfId="3028"/>
    <cellStyle name="40% - Accent4 12 8" xfId="3029"/>
    <cellStyle name="40% - Accent4 12 9" xfId="3030"/>
    <cellStyle name="40% - Accent4 13" xfId="496"/>
    <cellStyle name="40% - Accent4 13 10" xfId="3031"/>
    <cellStyle name="40% - Accent4 13 11" xfId="3032"/>
    <cellStyle name="40% - Accent4 13 12" xfId="3033"/>
    <cellStyle name="40% - Accent4 13 2" xfId="497"/>
    <cellStyle name="40% - Accent4 13 3" xfId="498"/>
    <cellStyle name="40% - Accent4 13 4" xfId="3034"/>
    <cellStyle name="40% - Accent4 13 5" xfId="3035"/>
    <cellStyle name="40% - Accent4 13 6" xfId="3036"/>
    <cellStyle name="40% - Accent4 13 7" xfId="3037"/>
    <cellStyle name="40% - Accent4 13 8" xfId="3038"/>
    <cellStyle name="40% - Accent4 13 9" xfId="3039"/>
    <cellStyle name="40% - Accent4 14" xfId="499"/>
    <cellStyle name="40% - Accent4 14 10" xfId="3040"/>
    <cellStyle name="40% - Accent4 14 11" xfId="3041"/>
    <cellStyle name="40% - Accent4 14 12" xfId="3042"/>
    <cellStyle name="40% - Accent4 14 2" xfId="500"/>
    <cellStyle name="40% - Accent4 14 3" xfId="501"/>
    <cellStyle name="40% - Accent4 14 4" xfId="3043"/>
    <cellStyle name="40% - Accent4 14 5" xfId="3044"/>
    <cellStyle name="40% - Accent4 14 6" xfId="3045"/>
    <cellStyle name="40% - Accent4 14 7" xfId="3046"/>
    <cellStyle name="40% - Accent4 14 8" xfId="3047"/>
    <cellStyle name="40% - Accent4 14 9" xfId="3048"/>
    <cellStyle name="40% - Accent4 15" xfId="502"/>
    <cellStyle name="40% - Accent4 15 10" xfId="3049"/>
    <cellStyle name="40% - Accent4 15 11" xfId="3050"/>
    <cellStyle name="40% - Accent4 15 12" xfId="3051"/>
    <cellStyle name="40% - Accent4 15 2" xfId="503"/>
    <cellStyle name="40% - Accent4 15 3" xfId="504"/>
    <cellStyle name="40% - Accent4 15 4" xfId="3052"/>
    <cellStyle name="40% - Accent4 15 5" xfId="3053"/>
    <cellStyle name="40% - Accent4 15 6" xfId="3054"/>
    <cellStyle name="40% - Accent4 15 7" xfId="3055"/>
    <cellStyle name="40% - Accent4 15 8" xfId="3056"/>
    <cellStyle name="40% - Accent4 15 9" xfId="3057"/>
    <cellStyle name="40% - Accent4 16" xfId="505"/>
    <cellStyle name="40% - Accent4 16 10" xfId="3058"/>
    <cellStyle name="40% - Accent4 16 11" xfId="3059"/>
    <cellStyle name="40% - Accent4 16 12" xfId="3060"/>
    <cellStyle name="40% - Accent4 16 2" xfId="506"/>
    <cellStyle name="40% - Accent4 16 3" xfId="507"/>
    <cellStyle name="40% - Accent4 16 4" xfId="3061"/>
    <cellStyle name="40% - Accent4 16 5" xfId="3062"/>
    <cellStyle name="40% - Accent4 16 6" xfId="3063"/>
    <cellStyle name="40% - Accent4 16 7" xfId="3064"/>
    <cellStyle name="40% - Accent4 16 8" xfId="3065"/>
    <cellStyle name="40% - Accent4 16 9" xfId="3066"/>
    <cellStyle name="40% - Accent4 17" xfId="508"/>
    <cellStyle name="40% - Accent4 17 10" xfId="3067"/>
    <cellStyle name="40% - Accent4 17 11" xfId="3068"/>
    <cellStyle name="40% - Accent4 17 12" xfId="3069"/>
    <cellStyle name="40% - Accent4 17 2" xfId="509"/>
    <cellStyle name="40% - Accent4 17 3" xfId="510"/>
    <cellStyle name="40% - Accent4 17 4" xfId="3070"/>
    <cellStyle name="40% - Accent4 17 5" xfId="3071"/>
    <cellStyle name="40% - Accent4 17 6" xfId="3072"/>
    <cellStyle name="40% - Accent4 17 7" xfId="3073"/>
    <cellStyle name="40% - Accent4 17 8" xfId="3074"/>
    <cellStyle name="40% - Accent4 17 9" xfId="3075"/>
    <cellStyle name="40% - Accent4 18" xfId="511"/>
    <cellStyle name="40% - Accent4 18 10" xfId="3076"/>
    <cellStyle name="40% - Accent4 18 11" xfId="3077"/>
    <cellStyle name="40% - Accent4 18 12" xfId="3078"/>
    <cellStyle name="40% - Accent4 18 2" xfId="512"/>
    <cellStyle name="40% - Accent4 18 3" xfId="513"/>
    <cellStyle name="40% - Accent4 18 4" xfId="3079"/>
    <cellStyle name="40% - Accent4 18 5" xfId="3080"/>
    <cellStyle name="40% - Accent4 18 6" xfId="3081"/>
    <cellStyle name="40% - Accent4 18 7" xfId="3082"/>
    <cellStyle name="40% - Accent4 18 8" xfId="3083"/>
    <cellStyle name="40% - Accent4 18 9" xfId="3084"/>
    <cellStyle name="40% - Accent4 19" xfId="514"/>
    <cellStyle name="40% - Accent4 19 10" xfId="3085"/>
    <cellStyle name="40% - Accent4 19 11" xfId="3086"/>
    <cellStyle name="40% - Accent4 19 12" xfId="3087"/>
    <cellStyle name="40% - Accent4 19 2" xfId="515"/>
    <cellStyle name="40% - Accent4 19 3" xfId="516"/>
    <cellStyle name="40% - Accent4 19 4" xfId="3088"/>
    <cellStyle name="40% - Accent4 19 5" xfId="3089"/>
    <cellStyle name="40% - Accent4 19 6" xfId="3090"/>
    <cellStyle name="40% - Accent4 19 7" xfId="3091"/>
    <cellStyle name="40% - Accent4 19 8" xfId="3092"/>
    <cellStyle name="40% - Accent4 19 9" xfId="3093"/>
    <cellStyle name="40% - Accent4 2" xfId="517"/>
    <cellStyle name="40% - Accent4 2 10" xfId="3094"/>
    <cellStyle name="40% - Accent4 2 11" xfId="3095"/>
    <cellStyle name="40% - Accent4 2 12" xfId="3096"/>
    <cellStyle name="40% - Accent4 2 2" xfId="518"/>
    <cellStyle name="40% - Accent4 2 3" xfId="519"/>
    <cellStyle name="40% - Accent4 2 4" xfId="3097"/>
    <cellStyle name="40% - Accent4 2 5" xfId="3098"/>
    <cellStyle name="40% - Accent4 2 6" xfId="3099"/>
    <cellStyle name="40% - Accent4 2 7" xfId="3100"/>
    <cellStyle name="40% - Accent4 2 8" xfId="3101"/>
    <cellStyle name="40% - Accent4 2 9" xfId="3102"/>
    <cellStyle name="40% - Accent4 3" xfId="520"/>
    <cellStyle name="40% - Accent4 3 10" xfId="3103"/>
    <cellStyle name="40% - Accent4 3 11" xfId="3104"/>
    <cellStyle name="40% - Accent4 3 12" xfId="3105"/>
    <cellStyle name="40% - Accent4 3 2" xfId="521"/>
    <cellStyle name="40% - Accent4 3 3" xfId="522"/>
    <cellStyle name="40% - Accent4 3 4" xfId="3106"/>
    <cellStyle name="40% - Accent4 3 5" xfId="3107"/>
    <cellStyle name="40% - Accent4 3 6" xfId="3108"/>
    <cellStyle name="40% - Accent4 3 7" xfId="3109"/>
    <cellStyle name="40% - Accent4 3 8" xfId="3110"/>
    <cellStyle name="40% - Accent4 3 9" xfId="3111"/>
    <cellStyle name="40% - Accent4 4" xfId="523"/>
    <cellStyle name="40% - Accent4 4 10" xfId="3112"/>
    <cellStyle name="40% - Accent4 4 11" xfId="3113"/>
    <cellStyle name="40% - Accent4 4 12" xfId="3114"/>
    <cellStyle name="40% - Accent4 4 2" xfId="524"/>
    <cellStyle name="40% - Accent4 4 3" xfId="525"/>
    <cellStyle name="40% - Accent4 4 4" xfId="3115"/>
    <cellStyle name="40% - Accent4 4 5" xfId="3116"/>
    <cellStyle name="40% - Accent4 4 6" xfId="3117"/>
    <cellStyle name="40% - Accent4 4 7" xfId="3118"/>
    <cellStyle name="40% - Accent4 4 8" xfId="3119"/>
    <cellStyle name="40% - Accent4 4 9" xfId="3120"/>
    <cellStyle name="40% - Accent4 5" xfId="526"/>
    <cellStyle name="40% - Accent4 5 10" xfId="3121"/>
    <cellStyle name="40% - Accent4 5 11" xfId="3122"/>
    <cellStyle name="40% - Accent4 5 12" xfId="3123"/>
    <cellStyle name="40% - Accent4 5 2" xfId="527"/>
    <cellStyle name="40% - Accent4 5 3" xfId="528"/>
    <cellStyle name="40% - Accent4 5 4" xfId="3124"/>
    <cellStyle name="40% - Accent4 5 5" xfId="3125"/>
    <cellStyle name="40% - Accent4 5 6" xfId="3126"/>
    <cellStyle name="40% - Accent4 5 7" xfId="3127"/>
    <cellStyle name="40% - Accent4 5 8" xfId="3128"/>
    <cellStyle name="40% - Accent4 5 9" xfId="3129"/>
    <cellStyle name="40% - Accent4 6" xfId="529"/>
    <cellStyle name="40% - Accent4 6 10" xfId="3130"/>
    <cellStyle name="40% - Accent4 6 11" xfId="3131"/>
    <cellStyle name="40% - Accent4 6 12" xfId="3132"/>
    <cellStyle name="40% - Accent4 6 2" xfId="530"/>
    <cellStyle name="40% - Accent4 6 3" xfId="531"/>
    <cellStyle name="40% - Accent4 6 4" xfId="3133"/>
    <cellStyle name="40% - Accent4 6 5" xfId="3134"/>
    <cellStyle name="40% - Accent4 6 6" xfId="3135"/>
    <cellStyle name="40% - Accent4 6 7" xfId="3136"/>
    <cellStyle name="40% - Accent4 6 8" xfId="3137"/>
    <cellStyle name="40% - Accent4 6 9" xfId="3138"/>
    <cellStyle name="40% - Accent4 7" xfId="532"/>
    <cellStyle name="40% - Accent4 7 10" xfId="3139"/>
    <cellStyle name="40% - Accent4 7 11" xfId="3140"/>
    <cellStyle name="40% - Accent4 7 12" xfId="3141"/>
    <cellStyle name="40% - Accent4 7 2" xfId="533"/>
    <cellStyle name="40% - Accent4 7 3" xfId="534"/>
    <cellStyle name="40% - Accent4 7 4" xfId="3142"/>
    <cellStyle name="40% - Accent4 7 5" xfId="3143"/>
    <cellStyle name="40% - Accent4 7 6" xfId="3144"/>
    <cellStyle name="40% - Accent4 7 7" xfId="3145"/>
    <cellStyle name="40% - Accent4 7 8" xfId="3146"/>
    <cellStyle name="40% - Accent4 7 9" xfId="3147"/>
    <cellStyle name="40% - Accent4 8" xfId="535"/>
    <cellStyle name="40% - Accent4 8 10" xfId="3148"/>
    <cellStyle name="40% - Accent4 8 11" xfId="3149"/>
    <cellStyle name="40% - Accent4 8 12" xfId="3150"/>
    <cellStyle name="40% - Accent4 8 2" xfId="536"/>
    <cellStyle name="40% - Accent4 8 3" xfId="537"/>
    <cellStyle name="40% - Accent4 8 4" xfId="3151"/>
    <cellStyle name="40% - Accent4 8 5" xfId="3152"/>
    <cellStyle name="40% - Accent4 8 6" xfId="3153"/>
    <cellStyle name="40% - Accent4 8 7" xfId="3154"/>
    <cellStyle name="40% - Accent4 8 8" xfId="3155"/>
    <cellStyle name="40% - Accent4 8 9" xfId="3156"/>
    <cellStyle name="40% - Accent4 9" xfId="538"/>
    <cellStyle name="40% - Accent4 9 10" xfId="3157"/>
    <cellStyle name="40% - Accent4 9 11" xfId="3158"/>
    <cellStyle name="40% - Accent4 9 12" xfId="3159"/>
    <cellStyle name="40% - Accent4 9 2" xfId="539"/>
    <cellStyle name="40% - Accent4 9 3" xfId="540"/>
    <cellStyle name="40% - Accent4 9 4" xfId="3160"/>
    <cellStyle name="40% - Accent4 9 5" xfId="3161"/>
    <cellStyle name="40% - Accent4 9 6" xfId="3162"/>
    <cellStyle name="40% - Accent4 9 7" xfId="3163"/>
    <cellStyle name="40% - Accent4 9 8" xfId="3164"/>
    <cellStyle name="40% - Accent4 9 9" xfId="3165"/>
    <cellStyle name="40% - Accent5 10" xfId="541"/>
    <cellStyle name="40% - Accent5 10 10" xfId="3166"/>
    <cellStyle name="40% - Accent5 10 11" xfId="3167"/>
    <cellStyle name="40% - Accent5 10 12" xfId="3168"/>
    <cellStyle name="40% - Accent5 10 2" xfId="542"/>
    <cellStyle name="40% - Accent5 10 3" xfId="543"/>
    <cellStyle name="40% - Accent5 10 4" xfId="3169"/>
    <cellStyle name="40% - Accent5 10 5" xfId="3170"/>
    <cellStyle name="40% - Accent5 10 6" xfId="3171"/>
    <cellStyle name="40% - Accent5 10 7" xfId="3172"/>
    <cellStyle name="40% - Accent5 10 8" xfId="3173"/>
    <cellStyle name="40% - Accent5 10 9" xfId="3174"/>
    <cellStyle name="40% - Accent5 11" xfId="544"/>
    <cellStyle name="40% - Accent5 11 10" xfId="3175"/>
    <cellStyle name="40% - Accent5 11 11" xfId="3176"/>
    <cellStyle name="40% - Accent5 11 12" xfId="3177"/>
    <cellStyle name="40% - Accent5 11 2" xfId="545"/>
    <cellStyle name="40% - Accent5 11 3" xfId="546"/>
    <cellStyle name="40% - Accent5 11 4" xfId="3178"/>
    <cellStyle name="40% - Accent5 11 5" xfId="3179"/>
    <cellStyle name="40% - Accent5 11 6" xfId="3180"/>
    <cellStyle name="40% - Accent5 11 7" xfId="3181"/>
    <cellStyle name="40% - Accent5 11 8" xfId="3182"/>
    <cellStyle name="40% - Accent5 11 9" xfId="3183"/>
    <cellStyle name="40% - Accent5 12" xfId="547"/>
    <cellStyle name="40% - Accent5 12 10" xfId="3184"/>
    <cellStyle name="40% - Accent5 12 11" xfId="3185"/>
    <cellStyle name="40% - Accent5 12 12" xfId="3186"/>
    <cellStyle name="40% - Accent5 12 2" xfId="548"/>
    <cellStyle name="40% - Accent5 12 3" xfId="549"/>
    <cellStyle name="40% - Accent5 12 4" xfId="3187"/>
    <cellStyle name="40% - Accent5 12 5" xfId="3188"/>
    <cellStyle name="40% - Accent5 12 6" xfId="3189"/>
    <cellStyle name="40% - Accent5 12 7" xfId="3190"/>
    <cellStyle name="40% - Accent5 12 8" xfId="3191"/>
    <cellStyle name="40% - Accent5 12 9" xfId="3192"/>
    <cellStyle name="40% - Accent5 13" xfId="550"/>
    <cellStyle name="40% - Accent5 13 10" xfId="3193"/>
    <cellStyle name="40% - Accent5 13 11" xfId="3194"/>
    <cellStyle name="40% - Accent5 13 12" xfId="3195"/>
    <cellStyle name="40% - Accent5 13 2" xfId="551"/>
    <cellStyle name="40% - Accent5 13 3" xfId="552"/>
    <cellStyle name="40% - Accent5 13 4" xfId="3196"/>
    <cellStyle name="40% - Accent5 13 5" xfId="3197"/>
    <cellStyle name="40% - Accent5 13 6" xfId="3198"/>
    <cellStyle name="40% - Accent5 13 7" xfId="3199"/>
    <cellStyle name="40% - Accent5 13 8" xfId="3200"/>
    <cellStyle name="40% - Accent5 13 9" xfId="3201"/>
    <cellStyle name="40% - Accent5 14" xfId="553"/>
    <cellStyle name="40% - Accent5 14 10" xfId="3202"/>
    <cellStyle name="40% - Accent5 14 11" xfId="3203"/>
    <cellStyle name="40% - Accent5 14 12" xfId="3204"/>
    <cellStyle name="40% - Accent5 14 2" xfId="554"/>
    <cellStyle name="40% - Accent5 14 3" xfId="555"/>
    <cellStyle name="40% - Accent5 14 4" xfId="3205"/>
    <cellStyle name="40% - Accent5 14 5" xfId="3206"/>
    <cellStyle name="40% - Accent5 14 6" xfId="3207"/>
    <cellStyle name="40% - Accent5 14 7" xfId="3208"/>
    <cellStyle name="40% - Accent5 14 8" xfId="3209"/>
    <cellStyle name="40% - Accent5 14 9" xfId="3210"/>
    <cellStyle name="40% - Accent5 15" xfId="556"/>
    <cellStyle name="40% - Accent5 15 10" xfId="3211"/>
    <cellStyle name="40% - Accent5 15 11" xfId="3212"/>
    <cellStyle name="40% - Accent5 15 12" xfId="3213"/>
    <cellStyle name="40% - Accent5 15 2" xfId="557"/>
    <cellStyle name="40% - Accent5 15 3" xfId="558"/>
    <cellStyle name="40% - Accent5 15 4" xfId="3214"/>
    <cellStyle name="40% - Accent5 15 5" xfId="3215"/>
    <cellStyle name="40% - Accent5 15 6" xfId="3216"/>
    <cellStyle name="40% - Accent5 15 7" xfId="3217"/>
    <cellStyle name="40% - Accent5 15 8" xfId="3218"/>
    <cellStyle name="40% - Accent5 15 9" xfId="3219"/>
    <cellStyle name="40% - Accent5 16" xfId="559"/>
    <cellStyle name="40% - Accent5 16 10" xfId="3220"/>
    <cellStyle name="40% - Accent5 16 11" xfId="3221"/>
    <cellStyle name="40% - Accent5 16 12" xfId="3222"/>
    <cellStyle name="40% - Accent5 16 2" xfId="560"/>
    <cellStyle name="40% - Accent5 16 3" xfId="561"/>
    <cellStyle name="40% - Accent5 16 4" xfId="3223"/>
    <cellStyle name="40% - Accent5 16 5" xfId="3224"/>
    <cellStyle name="40% - Accent5 16 6" xfId="3225"/>
    <cellStyle name="40% - Accent5 16 7" xfId="3226"/>
    <cellStyle name="40% - Accent5 16 8" xfId="3227"/>
    <cellStyle name="40% - Accent5 16 9" xfId="3228"/>
    <cellStyle name="40% - Accent5 17" xfId="562"/>
    <cellStyle name="40% - Accent5 17 10" xfId="3229"/>
    <cellStyle name="40% - Accent5 17 11" xfId="3230"/>
    <cellStyle name="40% - Accent5 17 12" xfId="3231"/>
    <cellStyle name="40% - Accent5 17 2" xfId="563"/>
    <cellStyle name="40% - Accent5 17 3" xfId="564"/>
    <cellStyle name="40% - Accent5 17 4" xfId="3232"/>
    <cellStyle name="40% - Accent5 17 5" xfId="3233"/>
    <cellStyle name="40% - Accent5 17 6" xfId="3234"/>
    <cellStyle name="40% - Accent5 17 7" xfId="3235"/>
    <cellStyle name="40% - Accent5 17 8" xfId="3236"/>
    <cellStyle name="40% - Accent5 17 9" xfId="3237"/>
    <cellStyle name="40% - Accent5 18" xfId="565"/>
    <cellStyle name="40% - Accent5 18 10" xfId="3238"/>
    <cellStyle name="40% - Accent5 18 11" xfId="3239"/>
    <cellStyle name="40% - Accent5 18 12" xfId="3240"/>
    <cellStyle name="40% - Accent5 18 2" xfId="566"/>
    <cellStyle name="40% - Accent5 18 3" xfId="567"/>
    <cellStyle name="40% - Accent5 18 4" xfId="3241"/>
    <cellStyle name="40% - Accent5 18 5" xfId="3242"/>
    <cellStyle name="40% - Accent5 18 6" xfId="3243"/>
    <cellStyle name="40% - Accent5 18 7" xfId="3244"/>
    <cellStyle name="40% - Accent5 18 8" xfId="3245"/>
    <cellStyle name="40% - Accent5 18 9" xfId="3246"/>
    <cellStyle name="40% - Accent5 19" xfId="568"/>
    <cellStyle name="40% - Accent5 19 10" xfId="3247"/>
    <cellStyle name="40% - Accent5 19 11" xfId="3248"/>
    <cellStyle name="40% - Accent5 19 12" xfId="3249"/>
    <cellStyle name="40% - Accent5 19 2" xfId="569"/>
    <cellStyle name="40% - Accent5 19 3" xfId="570"/>
    <cellStyle name="40% - Accent5 19 4" xfId="3250"/>
    <cellStyle name="40% - Accent5 19 5" xfId="3251"/>
    <cellStyle name="40% - Accent5 19 6" xfId="3252"/>
    <cellStyle name="40% - Accent5 19 7" xfId="3253"/>
    <cellStyle name="40% - Accent5 19 8" xfId="3254"/>
    <cellStyle name="40% - Accent5 19 9" xfId="3255"/>
    <cellStyle name="40% - Accent5 2" xfId="571"/>
    <cellStyle name="40% - Accent5 2 10" xfId="3256"/>
    <cellStyle name="40% - Accent5 2 11" xfId="3257"/>
    <cellStyle name="40% - Accent5 2 12" xfId="3258"/>
    <cellStyle name="40% - Accent5 2 2" xfId="572"/>
    <cellStyle name="40% - Accent5 2 3" xfId="573"/>
    <cellStyle name="40% - Accent5 2 4" xfId="3259"/>
    <cellStyle name="40% - Accent5 2 5" xfId="3260"/>
    <cellStyle name="40% - Accent5 2 6" xfId="3261"/>
    <cellStyle name="40% - Accent5 2 7" xfId="3262"/>
    <cellStyle name="40% - Accent5 2 8" xfId="3263"/>
    <cellStyle name="40% - Accent5 2 9" xfId="3264"/>
    <cellStyle name="40% - Accent5 3" xfId="574"/>
    <cellStyle name="40% - Accent5 3 10" xfId="3265"/>
    <cellStyle name="40% - Accent5 3 11" xfId="3266"/>
    <cellStyle name="40% - Accent5 3 12" xfId="3267"/>
    <cellStyle name="40% - Accent5 3 2" xfId="575"/>
    <cellStyle name="40% - Accent5 3 3" xfId="576"/>
    <cellStyle name="40% - Accent5 3 4" xfId="3268"/>
    <cellStyle name="40% - Accent5 3 5" xfId="3269"/>
    <cellStyle name="40% - Accent5 3 6" xfId="3270"/>
    <cellStyle name="40% - Accent5 3 7" xfId="3271"/>
    <cellStyle name="40% - Accent5 3 8" xfId="3272"/>
    <cellStyle name="40% - Accent5 3 9" xfId="3273"/>
    <cellStyle name="40% - Accent5 4" xfId="577"/>
    <cellStyle name="40% - Accent5 4 10" xfId="3274"/>
    <cellStyle name="40% - Accent5 4 11" xfId="3275"/>
    <cellStyle name="40% - Accent5 4 12" xfId="3276"/>
    <cellStyle name="40% - Accent5 4 2" xfId="578"/>
    <cellStyle name="40% - Accent5 4 3" xfId="579"/>
    <cellStyle name="40% - Accent5 4 4" xfId="3277"/>
    <cellStyle name="40% - Accent5 4 5" xfId="3278"/>
    <cellStyle name="40% - Accent5 4 6" xfId="3279"/>
    <cellStyle name="40% - Accent5 4 7" xfId="3280"/>
    <cellStyle name="40% - Accent5 4 8" xfId="3281"/>
    <cellStyle name="40% - Accent5 4 9" xfId="3282"/>
    <cellStyle name="40% - Accent5 5" xfId="580"/>
    <cellStyle name="40% - Accent5 5 10" xfId="3283"/>
    <cellStyle name="40% - Accent5 5 11" xfId="3284"/>
    <cellStyle name="40% - Accent5 5 12" xfId="3285"/>
    <cellStyle name="40% - Accent5 5 2" xfId="581"/>
    <cellStyle name="40% - Accent5 5 3" xfId="582"/>
    <cellStyle name="40% - Accent5 5 4" xfId="3286"/>
    <cellStyle name="40% - Accent5 5 5" xfId="3287"/>
    <cellStyle name="40% - Accent5 5 6" xfId="3288"/>
    <cellStyle name="40% - Accent5 5 7" xfId="3289"/>
    <cellStyle name="40% - Accent5 5 8" xfId="3290"/>
    <cellStyle name="40% - Accent5 5 9" xfId="3291"/>
    <cellStyle name="40% - Accent5 6" xfId="583"/>
    <cellStyle name="40% - Accent5 6 10" xfId="3292"/>
    <cellStyle name="40% - Accent5 6 11" xfId="3293"/>
    <cellStyle name="40% - Accent5 6 12" xfId="3294"/>
    <cellStyle name="40% - Accent5 6 2" xfId="584"/>
    <cellStyle name="40% - Accent5 6 3" xfId="585"/>
    <cellStyle name="40% - Accent5 6 4" xfId="3295"/>
    <cellStyle name="40% - Accent5 6 5" xfId="3296"/>
    <cellStyle name="40% - Accent5 6 6" xfId="3297"/>
    <cellStyle name="40% - Accent5 6 7" xfId="3298"/>
    <cellStyle name="40% - Accent5 6 8" xfId="3299"/>
    <cellStyle name="40% - Accent5 6 9" xfId="3300"/>
    <cellStyle name="40% - Accent5 7" xfId="586"/>
    <cellStyle name="40% - Accent5 7 10" xfId="3301"/>
    <cellStyle name="40% - Accent5 7 11" xfId="3302"/>
    <cellStyle name="40% - Accent5 7 12" xfId="3303"/>
    <cellStyle name="40% - Accent5 7 2" xfId="587"/>
    <cellStyle name="40% - Accent5 7 3" xfId="588"/>
    <cellStyle name="40% - Accent5 7 4" xfId="3304"/>
    <cellStyle name="40% - Accent5 7 5" xfId="3305"/>
    <cellStyle name="40% - Accent5 7 6" xfId="3306"/>
    <cellStyle name="40% - Accent5 7 7" xfId="3307"/>
    <cellStyle name="40% - Accent5 7 8" xfId="3308"/>
    <cellStyle name="40% - Accent5 7 9" xfId="3309"/>
    <cellStyle name="40% - Accent5 8" xfId="589"/>
    <cellStyle name="40% - Accent5 8 10" xfId="3310"/>
    <cellStyle name="40% - Accent5 8 11" xfId="3311"/>
    <cellStyle name="40% - Accent5 8 12" xfId="3312"/>
    <cellStyle name="40% - Accent5 8 2" xfId="590"/>
    <cellStyle name="40% - Accent5 8 3" xfId="591"/>
    <cellStyle name="40% - Accent5 8 4" xfId="3313"/>
    <cellStyle name="40% - Accent5 8 5" xfId="3314"/>
    <cellStyle name="40% - Accent5 8 6" xfId="3315"/>
    <cellStyle name="40% - Accent5 8 7" xfId="3316"/>
    <cellStyle name="40% - Accent5 8 8" xfId="3317"/>
    <cellStyle name="40% - Accent5 8 9" xfId="3318"/>
    <cellStyle name="40% - Accent5 9" xfId="592"/>
    <cellStyle name="40% - Accent5 9 10" xfId="3319"/>
    <cellStyle name="40% - Accent5 9 11" xfId="3320"/>
    <cellStyle name="40% - Accent5 9 12" xfId="3321"/>
    <cellStyle name="40% - Accent5 9 2" xfId="593"/>
    <cellStyle name="40% - Accent5 9 3" xfId="594"/>
    <cellStyle name="40% - Accent5 9 4" xfId="3322"/>
    <cellStyle name="40% - Accent5 9 5" xfId="3323"/>
    <cellStyle name="40% - Accent5 9 6" xfId="3324"/>
    <cellStyle name="40% - Accent5 9 7" xfId="3325"/>
    <cellStyle name="40% - Accent5 9 8" xfId="3326"/>
    <cellStyle name="40% - Accent5 9 9" xfId="3327"/>
    <cellStyle name="40% - Accent6 10" xfId="595"/>
    <cellStyle name="40% - Accent6 10 10" xfId="3328"/>
    <cellStyle name="40% - Accent6 10 11" xfId="3329"/>
    <cellStyle name="40% - Accent6 10 12" xfId="3330"/>
    <cellStyle name="40% - Accent6 10 2" xfId="596"/>
    <cellStyle name="40% - Accent6 10 3" xfId="597"/>
    <cellStyle name="40% - Accent6 10 4" xfId="3331"/>
    <cellStyle name="40% - Accent6 10 5" xfId="3332"/>
    <cellStyle name="40% - Accent6 10 6" xfId="3333"/>
    <cellStyle name="40% - Accent6 10 7" xfId="3334"/>
    <cellStyle name="40% - Accent6 10 8" xfId="3335"/>
    <cellStyle name="40% - Accent6 10 9" xfId="3336"/>
    <cellStyle name="40% - Accent6 11" xfId="598"/>
    <cellStyle name="40% - Accent6 11 10" xfId="3337"/>
    <cellStyle name="40% - Accent6 11 11" xfId="3338"/>
    <cellStyle name="40% - Accent6 11 12" xfId="3339"/>
    <cellStyle name="40% - Accent6 11 2" xfId="599"/>
    <cellStyle name="40% - Accent6 11 3" xfId="600"/>
    <cellStyle name="40% - Accent6 11 4" xfId="3340"/>
    <cellStyle name="40% - Accent6 11 5" xfId="3341"/>
    <cellStyle name="40% - Accent6 11 6" xfId="3342"/>
    <cellStyle name="40% - Accent6 11 7" xfId="3343"/>
    <cellStyle name="40% - Accent6 11 8" xfId="3344"/>
    <cellStyle name="40% - Accent6 11 9" xfId="3345"/>
    <cellStyle name="40% - Accent6 12" xfId="601"/>
    <cellStyle name="40% - Accent6 12 10" xfId="3346"/>
    <cellStyle name="40% - Accent6 12 11" xfId="3347"/>
    <cellStyle name="40% - Accent6 12 12" xfId="3348"/>
    <cellStyle name="40% - Accent6 12 2" xfId="602"/>
    <cellStyle name="40% - Accent6 12 3" xfId="603"/>
    <cellStyle name="40% - Accent6 12 4" xfId="3349"/>
    <cellStyle name="40% - Accent6 12 5" xfId="3350"/>
    <cellStyle name="40% - Accent6 12 6" xfId="3351"/>
    <cellStyle name="40% - Accent6 12 7" xfId="3352"/>
    <cellStyle name="40% - Accent6 12 8" xfId="3353"/>
    <cellStyle name="40% - Accent6 12 9" xfId="3354"/>
    <cellStyle name="40% - Accent6 13" xfId="604"/>
    <cellStyle name="40% - Accent6 13 10" xfId="3355"/>
    <cellStyle name="40% - Accent6 13 11" xfId="3356"/>
    <cellStyle name="40% - Accent6 13 12" xfId="3357"/>
    <cellStyle name="40% - Accent6 13 2" xfId="605"/>
    <cellStyle name="40% - Accent6 13 3" xfId="606"/>
    <cellStyle name="40% - Accent6 13 4" xfId="3358"/>
    <cellStyle name="40% - Accent6 13 5" xfId="3359"/>
    <cellStyle name="40% - Accent6 13 6" xfId="3360"/>
    <cellStyle name="40% - Accent6 13 7" xfId="3361"/>
    <cellStyle name="40% - Accent6 13 8" xfId="3362"/>
    <cellStyle name="40% - Accent6 13 9" xfId="3363"/>
    <cellStyle name="40% - Accent6 14" xfId="607"/>
    <cellStyle name="40% - Accent6 14 10" xfId="3364"/>
    <cellStyle name="40% - Accent6 14 11" xfId="3365"/>
    <cellStyle name="40% - Accent6 14 12" xfId="3366"/>
    <cellStyle name="40% - Accent6 14 2" xfId="608"/>
    <cellStyle name="40% - Accent6 14 3" xfId="609"/>
    <cellStyle name="40% - Accent6 14 4" xfId="3367"/>
    <cellStyle name="40% - Accent6 14 5" xfId="3368"/>
    <cellStyle name="40% - Accent6 14 6" xfId="3369"/>
    <cellStyle name="40% - Accent6 14 7" xfId="3370"/>
    <cellStyle name="40% - Accent6 14 8" xfId="3371"/>
    <cellStyle name="40% - Accent6 14 9" xfId="3372"/>
    <cellStyle name="40% - Accent6 15" xfId="610"/>
    <cellStyle name="40% - Accent6 15 10" xfId="3373"/>
    <cellStyle name="40% - Accent6 15 11" xfId="3374"/>
    <cellStyle name="40% - Accent6 15 12" xfId="3375"/>
    <cellStyle name="40% - Accent6 15 2" xfId="611"/>
    <cellStyle name="40% - Accent6 15 3" xfId="612"/>
    <cellStyle name="40% - Accent6 15 4" xfId="3376"/>
    <cellStyle name="40% - Accent6 15 5" xfId="3377"/>
    <cellStyle name="40% - Accent6 15 6" xfId="3378"/>
    <cellStyle name="40% - Accent6 15 7" xfId="3379"/>
    <cellStyle name="40% - Accent6 15 8" xfId="3380"/>
    <cellStyle name="40% - Accent6 15 9" xfId="3381"/>
    <cellStyle name="40% - Accent6 16" xfId="613"/>
    <cellStyle name="40% - Accent6 16 10" xfId="3382"/>
    <cellStyle name="40% - Accent6 16 11" xfId="3383"/>
    <cellStyle name="40% - Accent6 16 12" xfId="3384"/>
    <cellStyle name="40% - Accent6 16 2" xfId="614"/>
    <cellStyle name="40% - Accent6 16 3" xfId="615"/>
    <cellStyle name="40% - Accent6 16 4" xfId="3385"/>
    <cellStyle name="40% - Accent6 16 5" xfId="3386"/>
    <cellStyle name="40% - Accent6 16 6" xfId="3387"/>
    <cellStyle name="40% - Accent6 16 7" xfId="3388"/>
    <cellStyle name="40% - Accent6 16 8" xfId="3389"/>
    <cellStyle name="40% - Accent6 16 9" xfId="3390"/>
    <cellStyle name="40% - Accent6 17" xfId="616"/>
    <cellStyle name="40% - Accent6 17 10" xfId="3391"/>
    <cellStyle name="40% - Accent6 17 11" xfId="3392"/>
    <cellStyle name="40% - Accent6 17 12" xfId="3393"/>
    <cellStyle name="40% - Accent6 17 2" xfId="617"/>
    <cellStyle name="40% - Accent6 17 3" xfId="618"/>
    <cellStyle name="40% - Accent6 17 4" xfId="3394"/>
    <cellStyle name="40% - Accent6 17 5" xfId="3395"/>
    <cellStyle name="40% - Accent6 17 6" xfId="3396"/>
    <cellStyle name="40% - Accent6 17 7" xfId="3397"/>
    <cellStyle name="40% - Accent6 17 8" xfId="3398"/>
    <cellStyle name="40% - Accent6 17 9" xfId="3399"/>
    <cellStyle name="40% - Accent6 18" xfId="619"/>
    <cellStyle name="40% - Accent6 18 10" xfId="3400"/>
    <cellStyle name="40% - Accent6 18 11" xfId="3401"/>
    <cellStyle name="40% - Accent6 18 12" xfId="3402"/>
    <cellStyle name="40% - Accent6 18 2" xfId="620"/>
    <cellStyle name="40% - Accent6 18 3" xfId="621"/>
    <cellStyle name="40% - Accent6 18 4" xfId="3403"/>
    <cellStyle name="40% - Accent6 18 5" xfId="3404"/>
    <cellStyle name="40% - Accent6 18 6" xfId="3405"/>
    <cellStyle name="40% - Accent6 18 7" xfId="3406"/>
    <cellStyle name="40% - Accent6 18 8" xfId="3407"/>
    <cellStyle name="40% - Accent6 18 9" xfId="3408"/>
    <cellStyle name="40% - Accent6 19" xfId="622"/>
    <cellStyle name="40% - Accent6 19 10" xfId="3409"/>
    <cellStyle name="40% - Accent6 19 11" xfId="3410"/>
    <cellStyle name="40% - Accent6 19 12" xfId="3411"/>
    <cellStyle name="40% - Accent6 19 2" xfId="623"/>
    <cellStyle name="40% - Accent6 19 3" xfId="624"/>
    <cellStyle name="40% - Accent6 19 4" xfId="3412"/>
    <cellStyle name="40% - Accent6 19 5" xfId="3413"/>
    <cellStyle name="40% - Accent6 19 6" xfId="3414"/>
    <cellStyle name="40% - Accent6 19 7" xfId="3415"/>
    <cellStyle name="40% - Accent6 19 8" xfId="3416"/>
    <cellStyle name="40% - Accent6 19 9" xfId="3417"/>
    <cellStyle name="40% - Accent6 2" xfId="625"/>
    <cellStyle name="40% - Accent6 2 10" xfId="3418"/>
    <cellStyle name="40% - Accent6 2 11" xfId="3419"/>
    <cellStyle name="40% - Accent6 2 12" xfId="3420"/>
    <cellStyle name="40% - Accent6 2 2" xfId="626"/>
    <cellStyle name="40% - Accent6 2 3" xfId="627"/>
    <cellStyle name="40% - Accent6 2 4" xfId="3421"/>
    <cellStyle name="40% - Accent6 2 5" xfId="3422"/>
    <cellStyle name="40% - Accent6 2 6" xfId="3423"/>
    <cellStyle name="40% - Accent6 2 7" xfId="3424"/>
    <cellStyle name="40% - Accent6 2 8" xfId="3425"/>
    <cellStyle name="40% - Accent6 2 9" xfId="3426"/>
    <cellStyle name="40% - Accent6 3" xfId="628"/>
    <cellStyle name="40% - Accent6 3 10" xfId="3427"/>
    <cellStyle name="40% - Accent6 3 11" xfId="3428"/>
    <cellStyle name="40% - Accent6 3 12" xfId="3429"/>
    <cellStyle name="40% - Accent6 3 2" xfId="629"/>
    <cellStyle name="40% - Accent6 3 3" xfId="630"/>
    <cellStyle name="40% - Accent6 3 4" xfId="3430"/>
    <cellStyle name="40% - Accent6 3 5" xfId="3431"/>
    <cellStyle name="40% - Accent6 3 6" xfId="3432"/>
    <cellStyle name="40% - Accent6 3 7" xfId="3433"/>
    <cellStyle name="40% - Accent6 3 8" xfId="3434"/>
    <cellStyle name="40% - Accent6 3 9" xfId="3435"/>
    <cellStyle name="40% - Accent6 4" xfId="631"/>
    <cellStyle name="40% - Accent6 4 10" xfId="3436"/>
    <cellStyle name="40% - Accent6 4 11" xfId="3437"/>
    <cellStyle name="40% - Accent6 4 12" xfId="3438"/>
    <cellStyle name="40% - Accent6 4 2" xfId="632"/>
    <cellStyle name="40% - Accent6 4 3" xfId="633"/>
    <cellStyle name="40% - Accent6 4 4" xfId="3439"/>
    <cellStyle name="40% - Accent6 4 5" xfId="3440"/>
    <cellStyle name="40% - Accent6 4 6" xfId="3441"/>
    <cellStyle name="40% - Accent6 4 7" xfId="3442"/>
    <cellStyle name="40% - Accent6 4 8" xfId="3443"/>
    <cellStyle name="40% - Accent6 4 9" xfId="3444"/>
    <cellStyle name="40% - Accent6 5" xfId="634"/>
    <cellStyle name="40% - Accent6 5 10" xfId="3445"/>
    <cellStyle name="40% - Accent6 5 11" xfId="3446"/>
    <cellStyle name="40% - Accent6 5 12" xfId="3447"/>
    <cellStyle name="40% - Accent6 5 2" xfId="635"/>
    <cellStyle name="40% - Accent6 5 3" xfId="636"/>
    <cellStyle name="40% - Accent6 5 4" xfId="3448"/>
    <cellStyle name="40% - Accent6 5 5" xfId="3449"/>
    <cellStyle name="40% - Accent6 5 6" xfId="3450"/>
    <cellStyle name="40% - Accent6 5 7" xfId="3451"/>
    <cellStyle name="40% - Accent6 5 8" xfId="3452"/>
    <cellStyle name="40% - Accent6 5 9" xfId="3453"/>
    <cellStyle name="40% - Accent6 6" xfId="637"/>
    <cellStyle name="40% - Accent6 6 10" xfId="3454"/>
    <cellStyle name="40% - Accent6 6 11" xfId="3455"/>
    <cellStyle name="40% - Accent6 6 12" xfId="3456"/>
    <cellStyle name="40% - Accent6 6 2" xfId="638"/>
    <cellStyle name="40% - Accent6 6 3" xfId="639"/>
    <cellStyle name="40% - Accent6 6 4" xfId="3457"/>
    <cellStyle name="40% - Accent6 6 5" xfId="3458"/>
    <cellStyle name="40% - Accent6 6 6" xfId="3459"/>
    <cellStyle name="40% - Accent6 6 7" xfId="3460"/>
    <cellStyle name="40% - Accent6 6 8" xfId="3461"/>
    <cellStyle name="40% - Accent6 6 9" xfId="3462"/>
    <cellStyle name="40% - Accent6 7" xfId="640"/>
    <cellStyle name="40% - Accent6 7 10" xfId="3463"/>
    <cellStyle name="40% - Accent6 7 11" xfId="3464"/>
    <cellStyle name="40% - Accent6 7 12" xfId="3465"/>
    <cellStyle name="40% - Accent6 7 2" xfId="641"/>
    <cellStyle name="40% - Accent6 7 3" xfId="642"/>
    <cellStyle name="40% - Accent6 7 4" xfId="3466"/>
    <cellStyle name="40% - Accent6 7 5" xfId="3467"/>
    <cellStyle name="40% - Accent6 7 6" xfId="3468"/>
    <cellStyle name="40% - Accent6 7 7" xfId="3469"/>
    <cellStyle name="40% - Accent6 7 8" xfId="3470"/>
    <cellStyle name="40% - Accent6 7 9" xfId="3471"/>
    <cellStyle name="40% - Accent6 8" xfId="643"/>
    <cellStyle name="40% - Accent6 8 10" xfId="3472"/>
    <cellStyle name="40% - Accent6 8 11" xfId="3473"/>
    <cellStyle name="40% - Accent6 8 12" xfId="3474"/>
    <cellStyle name="40% - Accent6 8 2" xfId="644"/>
    <cellStyle name="40% - Accent6 8 3" xfId="645"/>
    <cellStyle name="40% - Accent6 8 4" xfId="3475"/>
    <cellStyle name="40% - Accent6 8 5" xfId="3476"/>
    <cellStyle name="40% - Accent6 8 6" xfId="3477"/>
    <cellStyle name="40% - Accent6 8 7" xfId="3478"/>
    <cellStyle name="40% - Accent6 8 8" xfId="3479"/>
    <cellStyle name="40% - Accent6 8 9" xfId="3480"/>
    <cellStyle name="40% - Accent6 9" xfId="646"/>
    <cellStyle name="40% - Accent6 9 10" xfId="3481"/>
    <cellStyle name="40% - Accent6 9 11" xfId="3482"/>
    <cellStyle name="40% - Accent6 9 12" xfId="3483"/>
    <cellStyle name="40% - Accent6 9 2" xfId="647"/>
    <cellStyle name="40% - Accent6 9 3" xfId="648"/>
    <cellStyle name="40% - Accent6 9 4" xfId="3484"/>
    <cellStyle name="40% - Accent6 9 5" xfId="3485"/>
    <cellStyle name="40% - Accent6 9 6" xfId="3486"/>
    <cellStyle name="40% - Accent6 9 7" xfId="3487"/>
    <cellStyle name="40% - Accent6 9 8" xfId="3488"/>
    <cellStyle name="40% - Accent6 9 9" xfId="3489"/>
    <cellStyle name="60% - Accent1 10" xfId="649"/>
    <cellStyle name="60% - Accent1 11" xfId="650"/>
    <cellStyle name="60% - Accent1 12" xfId="651"/>
    <cellStyle name="60% - Accent1 13" xfId="652"/>
    <cellStyle name="60% - Accent1 14" xfId="653"/>
    <cellStyle name="60% - Accent1 15" xfId="654"/>
    <cellStyle name="60% - Accent1 16" xfId="655"/>
    <cellStyle name="60% - Accent1 17" xfId="656"/>
    <cellStyle name="60% - Accent1 18" xfId="657"/>
    <cellStyle name="60% - Accent1 19" xfId="658"/>
    <cellStyle name="60% - Accent1 2" xfId="659"/>
    <cellStyle name="60% - Accent1 3" xfId="660"/>
    <cellStyle name="60% - Accent1 4" xfId="661"/>
    <cellStyle name="60% - Accent1 5" xfId="662"/>
    <cellStyle name="60% - Accent1 6" xfId="663"/>
    <cellStyle name="60% - Accent1 7" xfId="664"/>
    <cellStyle name="60% - Accent1 8" xfId="665"/>
    <cellStyle name="60% - Accent1 9" xfId="666"/>
    <cellStyle name="60% - Accent2 10" xfId="667"/>
    <cellStyle name="60% - Accent2 11" xfId="668"/>
    <cellStyle name="60% - Accent2 12" xfId="669"/>
    <cellStyle name="60% - Accent2 13" xfId="670"/>
    <cellStyle name="60% - Accent2 14" xfId="671"/>
    <cellStyle name="60% - Accent2 15" xfId="672"/>
    <cellStyle name="60% - Accent2 16" xfId="673"/>
    <cellStyle name="60% - Accent2 17" xfId="674"/>
    <cellStyle name="60% - Accent2 18" xfId="675"/>
    <cellStyle name="60% - Accent2 19" xfId="676"/>
    <cellStyle name="60% - Accent2 2" xfId="677"/>
    <cellStyle name="60% - Accent2 3" xfId="678"/>
    <cellStyle name="60% - Accent2 4" xfId="679"/>
    <cellStyle name="60% - Accent2 5" xfId="680"/>
    <cellStyle name="60% - Accent2 6" xfId="681"/>
    <cellStyle name="60% - Accent2 7" xfId="682"/>
    <cellStyle name="60% - Accent2 8" xfId="683"/>
    <cellStyle name="60% - Accent2 9" xfId="684"/>
    <cellStyle name="60% - Accent3 10" xfId="685"/>
    <cellStyle name="60% - Accent3 11" xfId="686"/>
    <cellStyle name="60% - Accent3 12" xfId="687"/>
    <cellStyle name="60% - Accent3 13" xfId="688"/>
    <cellStyle name="60% - Accent3 14" xfId="689"/>
    <cellStyle name="60% - Accent3 15" xfId="690"/>
    <cellStyle name="60% - Accent3 16" xfId="691"/>
    <cellStyle name="60% - Accent3 17" xfId="692"/>
    <cellStyle name="60% - Accent3 18" xfId="693"/>
    <cellStyle name="60% - Accent3 19" xfId="694"/>
    <cellStyle name="60% - Accent3 2" xfId="695"/>
    <cellStyle name="60% - Accent3 3" xfId="696"/>
    <cellStyle name="60% - Accent3 4" xfId="697"/>
    <cellStyle name="60% - Accent3 5" xfId="698"/>
    <cellStyle name="60% - Accent3 6" xfId="699"/>
    <cellStyle name="60% - Accent3 7" xfId="700"/>
    <cellStyle name="60% - Accent3 8" xfId="701"/>
    <cellStyle name="60% - Accent3 9" xfId="702"/>
    <cellStyle name="60% - Accent4 10" xfId="703"/>
    <cellStyle name="60% - Accent4 11" xfId="704"/>
    <cellStyle name="60% - Accent4 12" xfId="705"/>
    <cellStyle name="60% - Accent4 13" xfId="706"/>
    <cellStyle name="60% - Accent4 14" xfId="707"/>
    <cellStyle name="60% - Accent4 15" xfId="708"/>
    <cellStyle name="60% - Accent4 16" xfId="709"/>
    <cellStyle name="60% - Accent4 17" xfId="710"/>
    <cellStyle name="60% - Accent4 18" xfId="711"/>
    <cellStyle name="60% - Accent4 19" xfId="712"/>
    <cellStyle name="60% - Accent4 2" xfId="713"/>
    <cellStyle name="60% - Accent4 3" xfId="714"/>
    <cellStyle name="60% - Accent4 4" xfId="715"/>
    <cellStyle name="60% - Accent4 5" xfId="716"/>
    <cellStyle name="60% - Accent4 6" xfId="717"/>
    <cellStyle name="60% - Accent4 7" xfId="718"/>
    <cellStyle name="60% - Accent4 8" xfId="719"/>
    <cellStyle name="60% - Accent4 9" xfId="720"/>
    <cellStyle name="60% - Accent5 10" xfId="721"/>
    <cellStyle name="60% - Accent5 11" xfId="722"/>
    <cellStyle name="60% - Accent5 12" xfId="723"/>
    <cellStyle name="60% - Accent5 13" xfId="724"/>
    <cellStyle name="60% - Accent5 14" xfId="725"/>
    <cellStyle name="60% - Accent5 15" xfId="726"/>
    <cellStyle name="60% - Accent5 16" xfId="727"/>
    <cellStyle name="60% - Accent5 17" xfId="728"/>
    <cellStyle name="60% - Accent5 18" xfId="729"/>
    <cellStyle name="60% - Accent5 19" xfId="730"/>
    <cellStyle name="60% - Accent5 2" xfId="731"/>
    <cellStyle name="60% - Accent5 3" xfId="732"/>
    <cellStyle name="60% - Accent5 4" xfId="733"/>
    <cellStyle name="60% - Accent5 5" xfId="734"/>
    <cellStyle name="60% - Accent5 6" xfId="735"/>
    <cellStyle name="60% - Accent5 7" xfId="736"/>
    <cellStyle name="60% - Accent5 8" xfId="737"/>
    <cellStyle name="60% - Accent5 9" xfId="738"/>
    <cellStyle name="60% - Accent6 10" xfId="739"/>
    <cellStyle name="60% - Accent6 11" xfId="740"/>
    <cellStyle name="60% - Accent6 12" xfId="741"/>
    <cellStyle name="60% - Accent6 13" xfId="742"/>
    <cellStyle name="60% - Accent6 14" xfId="743"/>
    <cellStyle name="60% - Accent6 15" xfId="744"/>
    <cellStyle name="60% - Accent6 16" xfId="745"/>
    <cellStyle name="60% - Accent6 17" xfId="746"/>
    <cellStyle name="60% - Accent6 18" xfId="747"/>
    <cellStyle name="60% - Accent6 19" xfId="748"/>
    <cellStyle name="60% - Accent6 2" xfId="749"/>
    <cellStyle name="60% - Accent6 3" xfId="750"/>
    <cellStyle name="60% - Accent6 4" xfId="751"/>
    <cellStyle name="60% - Accent6 5" xfId="752"/>
    <cellStyle name="60% - Accent6 6" xfId="753"/>
    <cellStyle name="60% - Accent6 7" xfId="754"/>
    <cellStyle name="60% - Accent6 8" xfId="755"/>
    <cellStyle name="60% - Accent6 9" xfId="756"/>
    <cellStyle name="Accent1 10" xfId="757"/>
    <cellStyle name="Accent1 11" xfId="758"/>
    <cellStyle name="Accent1 12" xfId="759"/>
    <cellStyle name="Accent1 13" xfId="760"/>
    <cellStyle name="Accent1 14" xfId="761"/>
    <cellStyle name="Accent1 15" xfId="762"/>
    <cellStyle name="Accent1 16" xfId="763"/>
    <cellStyle name="Accent1 17" xfId="764"/>
    <cellStyle name="Accent1 18" xfId="765"/>
    <cellStyle name="Accent1 19" xfId="766"/>
    <cellStyle name="Accent1 2" xfId="767"/>
    <cellStyle name="Accent1 3" xfId="768"/>
    <cellStyle name="Accent1 4" xfId="769"/>
    <cellStyle name="Accent1 5" xfId="770"/>
    <cellStyle name="Accent1 6" xfId="771"/>
    <cellStyle name="Accent1 7" xfId="772"/>
    <cellStyle name="Accent1 8" xfId="773"/>
    <cellStyle name="Accent1 9" xfId="774"/>
    <cellStyle name="Accent2 10" xfId="775"/>
    <cellStyle name="Accent2 11" xfId="776"/>
    <cellStyle name="Accent2 12" xfId="777"/>
    <cellStyle name="Accent2 13" xfId="778"/>
    <cellStyle name="Accent2 14" xfId="779"/>
    <cellStyle name="Accent2 15" xfId="780"/>
    <cellStyle name="Accent2 16" xfId="781"/>
    <cellStyle name="Accent2 17" xfId="782"/>
    <cellStyle name="Accent2 18" xfId="783"/>
    <cellStyle name="Accent2 19" xfId="784"/>
    <cellStyle name="Accent2 2" xfId="785"/>
    <cellStyle name="Accent2 3" xfId="786"/>
    <cellStyle name="Accent2 4" xfId="787"/>
    <cellStyle name="Accent2 5" xfId="788"/>
    <cellStyle name="Accent2 6" xfId="789"/>
    <cellStyle name="Accent2 7" xfId="790"/>
    <cellStyle name="Accent2 8" xfId="791"/>
    <cellStyle name="Accent2 9" xfId="792"/>
    <cellStyle name="Accent3 10" xfId="793"/>
    <cellStyle name="Accent3 11" xfId="794"/>
    <cellStyle name="Accent3 12" xfId="795"/>
    <cellStyle name="Accent3 13" xfId="796"/>
    <cellStyle name="Accent3 14" xfId="797"/>
    <cellStyle name="Accent3 15" xfId="798"/>
    <cellStyle name="Accent3 16" xfId="799"/>
    <cellStyle name="Accent3 17" xfId="800"/>
    <cellStyle name="Accent3 18" xfId="801"/>
    <cellStyle name="Accent3 19" xfId="802"/>
    <cellStyle name="Accent3 2" xfId="803"/>
    <cellStyle name="Accent3 3" xfId="804"/>
    <cellStyle name="Accent3 4" xfId="805"/>
    <cellStyle name="Accent3 5" xfId="806"/>
    <cellStyle name="Accent3 6" xfId="807"/>
    <cellStyle name="Accent3 7" xfId="808"/>
    <cellStyle name="Accent3 8" xfId="809"/>
    <cellStyle name="Accent3 9" xfId="810"/>
    <cellStyle name="Accent4 10" xfId="811"/>
    <cellStyle name="Accent4 11" xfId="812"/>
    <cellStyle name="Accent4 12" xfId="813"/>
    <cellStyle name="Accent4 13" xfId="814"/>
    <cellStyle name="Accent4 14" xfId="815"/>
    <cellStyle name="Accent4 15" xfId="816"/>
    <cellStyle name="Accent4 16" xfId="817"/>
    <cellStyle name="Accent4 17" xfId="818"/>
    <cellStyle name="Accent4 18" xfId="819"/>
    <cellStyle name="Accent4 19" xfId="820"/>
    <cellStyle name="Accent4 2" xfId="821"/>
    <cellStyle name="Accent4 3" xfId="822"/>
    <cellStyle name="Accent4 4" xfId="823"/>
    <cellStyle name="Accent4 5" xfId="824"/>
    <cellStyle name="Accent4 6" xfId="825"/>
    <cellStyle name="Accent4 7" xfId="826"/>
    <cellStyle name="Accent4 8" xfId="827"/>
    <cellStyle name="Accent4 9" xfId="828"/>
    <cellStyle name="Accent5 10" xfId="829"/>
    <cellStyle name="Accent5 11" xfId="830"/>
    <cellStyle name="Accent5 12" xfId="831"/>
    <cellStyle name="Accent5 13" xfId="832"/>
    <cellStyle name="Accent5 14" xfId="833"/>
    <cellStyle name="Accent5 15" xfId="834"/>
    <cellStyle name="Accent5 16" xfId="835"/>
    <cellStyle name="Accent5 17" xfId="836"/>
    <cellStyle name="Accent5 18" xfId="837"/>
    <cellStyle name="Accent5 19" xfId="838"/>
    <cellStyle name="Accent5 2" xfId="839"/>
    <cellStyle name="Accent5 3" xfId="840"/>
    <cellStyle name="Accent5 4" xfId="841"/>
    <cellStyle name="Accent5 5" xfId="842"/>
    <cellStyle name="Accent5 6" xfId="843"/>
    <cellStyle name="Accent5 7" xfId="844"/>
    <cellStyle name="Accent5 8" xfId="845"/>
    <cellStyle name="Accent5 9" xfId="846"/>
    <cellStyle name="Accent6 10" xfId="847"/>
    <cellStyle name="Accent6 11" xfId="848"/>
    <cellStyle name="Accent6 12" xfId="849"/>
    <cellStyle name="Accent6 13" xfId="850"/>
    <cellStyle name="Accent6 14" xfId="851"/>
    <cellStyle name="Accent6 15" xfId="852"/>
    <cellStyle name="Accent6 16" xfId="853"/>
    <cellStyle name="Accent6 17" xfId="854"/>
    <cellStyle name="Accent6 18" xfId="855"/>
    <cellStyle name="Accent6 19" xfId="856"/>
    <cellStyle name="Accent6 2" xfId="857"/>
    <cellStyle name="Accent6 3" xfId="858"/>
    <cellStyle name="Accent6 4" xfId="859"/>
    <cellStyle name="Accent6 5" xfId="860"/>
    <cellStyle name="Accent6 6" xfId="861"/>
    <cellStyle name="Accent6 7" xfId="862"/>
    <cellStyle name="Accent6 8" xfId="863"/>
    <cellStyle name="Accent6 9" xfId="864"/>
    <cellStyle name="Bad 10" xfId="865"/>
    <cellStyle name="Bad 11" xfId="866"/>
    <cellStyle name="Bad 12" xfId="867"/>
    <cellStyle name="Bad 13" xfId="868"/>
    <cellStyle name="Bad 14" xfId="869"/>
    <cellStyle name="Bad 15" xfId="870"/>
    <cellStyle name="Bad 16" xfId="871"/>
    <cellStyle name="Bad 17" xfId="872"/>
    <cellStyle name="Bad 18" xfId="873"/>
    <cellStyle name="Bad 19" xfId="874"/>
    <cellStyle name="Bad 2" xfId="875"/>
    <cellStyle name="Bad 3" xfId="876"/>
    <cellStyle name="Bad 4" xfId="877"/>
    <cellStyle name="Bad 5" xfId="878"/>
    <cellStyle name="Bad 6" xfId="879"/>
    <cellStyle name="Bad 7" xfId="880"/>
    <cellStyle name="Bad 8" xfId="881"/>
    <cellStyle name="Bad 9" xfId="882"/>
    <cellStyle name="Calculation 10" xfId="883"/>
    <cellStyle name="Calculation 11" xfId="884"/>
    <cellStyle name="Calculation 12" xfId="885"/>
    <cellStyle name="Calculation 13" xfId="886"/>
    <cellStyle name="Calculation 14" xfId="887"/>
    <cellStyle name="Calculation 15" xfId="888"/>
    <cellStyle name="Calculation 16" xfId="889"/>
    <cellStyle name="Calculation 17" xfId="890"/>
    <cellStyle name="Calculation 18" xfId="891"/>
    <cellStyle name="Calculation 19" xfId="892"/>
    <cellStyle name="Calculation 2" xfId="893"/>
    <cellStyle name="Calculation 3" xfId="894"/>
    <cellStyle name="Calculation 4" xfId="895"/>
    <cellStyle name="Calculation 5" xfId="896"/>
    <cellStyle name="Calculation 6" xfId="897"/>
    <cellStyle name="Calculation 7" xfId="898"/>
    <cellStyle name="Calculation 8" xfId="899"/>
    <cellStyle name="Calculation 9" xfId="900"/>
    <cellStyle name="Check Cell 10" xfId="901"/>
    <cellStyle name="Check Cell 10 10" xfId="3490"/>
    <cellStyle name="Check Cell 10 11" xfId="3491"/>
    <cellStyle name="Check Cell 10 12" xfId="3492"/>
    <cellStyle name="Check Cell 10 13" xfId="3493"/>
    <cellStyle name="Check Cell 10 2" xfId="3494"/>
    <cellStyle name="Check Cell 10 2 2" xfId="3495"/>
    <cellStyle name="Check Cell 10 3" xfId="3496"/>
    <cellStyle name="Check Cell 10 3 2" xfId="3497"/>
    <cellStyle name="Check Cell 10 4" xfId="3498"/>
    <cellStyle name="Check Cell 10 5" xfId="3499"/>
    <cellStyle name="Check Cell 10 5 2" xfId="3500"/>
    <cellStyle name="Check Cell 10 6" xfId="3501"/>
    <cellStyle name="Check Cell 10 7" xfId="3502"/>
    <cellStyle name="Check Cell 10 8" xfId="3503"/>
    <cellStyle name="Check Cell 10 9" xfId="3504"/>
    <cellStyle name="Check Cell 11" xfId="902"/>
    <cellStyle name="Check Cell 11 10" xfId="3505"/>
    <cellStyle name="Check Cell 11 11" xfId="3506"/>
    <cellStyle name="Check Cell 11 12" xfId="3507"/>
    <cellStyle name="Check Cell 11 13" xfId="3508"/>
    <cellStyle name="Check Cell 11 2" xfId="3509"/>
    <cellStyle name="Check Cell 11 2 2" xfId="3510"/>
    <cellStyle name="Check Cell 11 3" xfId="3511"/>
    <cellStyle name="Check Cell 11 3 2" xfId="3512"/>
    <cellStyle name="Check Cell 11 4" xfId="3513"/>
    <cellStyle name="Check Cell 11 5" xfId="3514"/>
    <cellStyle name="Check Cell 11 5 2" xfId="3515"/>
    <cellStyle name="Check Cell 11 6" xfId="3516"/>
    <cellStyle name="Check Cell 11 7" xfId="3517"/>
    <cellStyle name="Check Cell 11 8" xfId="3518"/>
    <cellStyle name="Check Cell 11 9" xfId="3519"/>
    <cellStyle name="Check Cell 12" xfId="903"/>
    <cellStyle name="Check Cell 12 10" xfId="3520"/>
    <cellStyle name="Check Cell 12 11" xfId="3521"/>
    <cellStyle name="Check Cell 12 12" xfId="3522"/>
    <cellStyle name="Check Cell 12 13" xfId="3523"/>
    <cellStyle name="Check Cell 12 2" xfId="3524"/>
    <cellStyle name="Check Cell 12 2 2" xfId="3525"/>
    <cellStyle name="Check Cell 12 3" xfId="3526"/>
    <cellStyle name="Check Cell 12 3 2" xfId="3527"/>
    <cellStyle name="Check Cell 12 4" xfId="3528"/>
    <cellStyle name="Check Cell 12 5" xfId="3529"/>
    <cellStyle name="Check Cell 12 5 2" xfId="3530"/>
    <cellStyle name="Check Cell 12 6" xfId="3531"/>
    <cellStyle name="Check Cell 12 7" xfId="3532"/>
    <cellStyle name="Check Cell 12 8" xfId="3533"/>
    <cellStyle name="Check Cell 12 9" xfId="3534"/>
    <cellStyle name="Check Cell 13" xfId="904"/>
    <cellStyle name="Check Cell 13 10" xfId="3535"/>
    <cellStyle name="Check Cell 13 11" xfId="3536"/>
    <cellStyle name="Check Cell 13 12" xfId="3537"/>
    <cellStyle name="Check Cell 13 13" xfId="3538"/>
    <cellStyle name="Check Cell 13 2" xfId="3539"/>
    <cellStyle name="Check Cell 13 2 2" xfId="3540"/>
    <cellStyle name="Check Cell 13 3" xfId="3541"/>
    <cellStyle name="Check Cell 13 3 2" xfId="3542"/>
    <cellStyle name="Check Cell 13 4" xfId="3543"/>
    <cellStyle name="Check Cell 13 5" xfId="3544"/>
    <cellStyle name="Check Cell 13 5 2" xfId="3545"/>
    <cellStyle name="Check Cell 13 6" xfId="3546"/>
    <cellStyle name="Check Cell 13 7" xfId="3547"/>
    <cellStyle name="Check Cell 13 8" xfId="3548"/>
    <cellStyle name="Check Cell 13 9" xfId="3549"/>
    <cellStyle name="Check Cell 14" xfId="905"/>
    <cellStyle name="Check Cell 14 10" xfId="3550"/>
    <cellStyle name="Check Cell 14 11" xfId="3551"/>
    <cellStyle name="Check Cell 14 12" xfId="3552"/>
    <cellStyle name="Check Cell 14 13" xfId="3553"/>
    <cellStyle name="Check Cell 14 2" xfId="3554"/>
    <cellStyle name="Check Cell 14 2 2" xfId="3555"/>
    <cellStyle name="Check Cell 14 3" xfId="3556"/>
    <cellStyle name="Check Cell 14 3 2" xfId="3557"/>
    <cellStyle name="Check Cell 14 4" xfId="3558"/>
    <cellStyle name="Check Cell 14 5" xfId="3559"/>
    <cellStyle name="Check Cell 14 5 2" xfId="3560"/>
    <cellStyle name="Check Cell 14 6" xfId="3561"/>
    <cellStyle name="Check Cell 14 7" xfId="3562"/>
    <cellStyle name="Check Cell 14 8" xfId="3563"/>
    <cellStyle name="Check Cell 14 9" xfId="3564"/>
    <cellStyle name="Check Cell 15" xfId="906"/>
    <cellStyle name="Check Cell 15 10" xfId="3565"/>
    <cellStyle name="Check Cell 15 11" xfId="3566"/>
    <cellStyle name="Check Cell 15 12" xfId="3567"/>
    <cellStyle name="Check Cell 15 13" xfId="3568"/>
    <cellStyle name="Check Cell 15 2" xfId="3569"/>
    <cellStyle name="Check Cell 15 2 2" xfId="3570"/>
    <cellStyle name="Check Cell 15 3" xfId="3571"/>
    <cellStyle name="Check Cell 15 3 2" xfId="3572"/>
    <cellStyle name="Check Cell 15 4" xfId="3573"/>
    <cellStyle name="Check Cell 15 5" xfId="3574"/>
    <cellStyle name="Check Cell 15 5 2" xfId="3575"/>
    <cellStyle name="Check Cell 15 6" xfId="3576"/>
    <cellStyle name="Check Cell 15 7" xfId="3577"/>
    <cellStyle name="Check Cell 15 8" xfId="3578"/>
    <cellStyle name="Check Cell 15 9" xfId="3579"/>
    <cellStyle name="Check Cell 16" xfId="907"/>
    <cellStyle name="Check Cell 16 10" xfId="3580"/>
    <cellStyle name="Check Cell 16 11" xfId="3581"/>
    <cellStyle name="Check Cell 16 12" xfId="3582"/>
    <cellStyle name="Check Cell 16 13" xfId="3583"/>
    <cellStyle name="Check Cell 16 2" xfId="3584"/>
    <cellStyle name="Check Cell 16 2 2" xfId="3585"/>
    <cellStyle name="Check Cell 16 3" xfId="3586"/>
    <cellStyle name="Check Cell 16 3 2" xfId="3587"/>
    <cellStyle name="Check Cell 16 4" xfId="3588"/>
    <cellStyle name="Check Cell 16 5" xfId="3589"/>
    <cellStyle name="Check Cell 16 5 2" xfId="3590"/>
    <cellStyle name="Check Cell 16 6" xfId="3591"/>
    <cellStyle name="Check Cell 16 7" xfId="3592"/>
    <cellStyle name="Check Cell 16 8" xfId="3593"/>
    <cellStyle name="Check Cell 16 9" xfId="3594"/>
    <cellStyle name="Check Cell 17" xfId="908"/>
    <cellStyle name="Check Cell 17 10" xfId="3595"/>
    <cellStyle name="Check Cell 17 11" xfId="3596"/>
    <cellStyle name="Check Cell 17 12" xfId="3597"/>
    <cellStyle name="Check Cell 17 13" xfId="3598"/>
    <cellStyle name="Check Cell 17 2" xfId="3599"/>
    <cellStyle name="Check Cell 17 2 2" xfId="3600"/>
    <cellStyle name="Check Cell 17 3" xfId="3601"/>
    <cellStyle name="Check Cell 17 3 2" xfId="3602"/>
    <cellStyle name="Check Cell 17 4" xfId="3603"/>
    <cellStyle name="Check Cell 17 5" xfId="3604"/>
    <cellStyle name="Check Cell 17 5 2" xfId="3605"/>
    <cellStyle name="Check Cell 17 6" xfId="3606"/>
    <cellStyle name="Check Cell 17 7" xfId="3607"/>
    <cellStyle name="Check Cell 17 8" xfId="3608"/>
    <cellStyle name="Check Cell 17 9" xfId="3609"/>
    <cellStyle name="Check Cell 18" xfId="909"/>
    <cellStyle name="Check Cell 18 10" xfId="3610"/>
    <cellStyle name="Check Cell 18 11" xfId="3611"/>
    <cellStyle name="Check Cell 18 12" xfId="3612"/>
    <cellStyle name="Check Cell 18 13" xfId="3613"/>
    <cellStyle name="Check Cell 18 2" xfId="3614"/>
    <cellStyle name="Check Cell 18 2 2" xfId="3615"/>
    <cellStyle name="Check Cell 18 3" xfId="3616"/>
    <cellStyle name="Check Cell 18 3 2" xfId="3617"/>
    <cellStyle name="Check Cell 18 4" xfId="3618"/>
    <cellStyle name="Check Cell 18 5" xfId="3619"/>
    <cellStyle name="Check Cell 18 5 2" xfId="3620"/>
    <cellStyle name="Check Cell 18 6" xfId="3621"/>
    <cellStyle name="Check Cell 18 7" xfId="3622"/>
    <cellStyle name="Check Cell 18 8" xfId="3623"/>
    <cellStyle name="Check Cell 18 9" xfId="3624"/>
    <cellStyle name="Check Cell 19" xfId="910"/>
    <cellStyle name="Check Cell 19 10" xfId="3625"/>
    <cellStyle name="Check Cell 19 11" xfId="3626"/>
    <cellStyle name="Check Cell 19 12" xfId="3627"/>
    <cellStyle name="Check Cell 19 13" xfId="3628"/>
    <cellStyle name="Check Cell 19 2" xfId="3629"/>
    <cellStyle name="Check Cell 19 2 2" xfId="3630"/>
    <cellStyle name="Check Cell 19 3" xfId="3631"/>
    <cellStyle name="Check Cell 19 3 2" xfId="3632"/>
    <cellStyle name="Check Cell 19 4" xfId="3633"/>
    <cellStyle name="Check Cell 19 5" xfId="3634"/>
    <cellStyle name="Check Cell 19 5 2" xfId="3635"/>
    <cellStyle name="Check Cell 19 6" xfId="3636"/>
    <cellStyle name="Check Cell 19 7" xfId="3637"/>
    <cellStyle name="Check Cell 19 8" xfId="3638"/>
    <cellStyle name="Check Cell 19 9" xfId="3639"/>
    <cellStyle name="Check Cell 2" xfId="911"/>
    <cellStyle name="Check Cell 2 10" xfId="3640"/>
    <cellStyle name="Check Cell 2 11" xfId="3641"/>
    <cellStyle name="Check Cell 2 12" xfId="3642"/>
    <cellStyle name="Check Cell 2 13" xfId="3643"/>
    <cellStyle name="Check Cell 2 2" xfId="3644"/>
    <cellStyle name="Check Cell 2 2 2" xfId="3645"/>
    <cellStyle name="Check Cell 2 3" xfId="3646"/>
    <cellStyle name="Check Cell 2 3 2" xfId="3647"/>
    <cellStyle name="Check Cell 2 4" xfId="3648"/>
    <cellStyle name="Check Cell 2 5" xfId="3649"/>
    <cellStyle name="Check Cell 2 5 2" xfId="3650"/>
    <cellStyle name="Check Cell 2 6" xfId="3651"/>
    <cellStyle name="Check Cell 2 7" xfId="3652"/>
    <cellStyle name="Check Cell 2 8" xfId="3653"/>
    <cellStyle name="Check Cell 2 9" xfId="3654"/>
    <cellStyle name="Check Cell 3" xfId="912"/>
    <cellStyle name="Check Cell 3 10" xfId="3655"/>
    <cellStyle name="Check Cell 3 11" xfId="3656"/>
    <cellStyle name="Check Cell 3 12" xfId="3657"/>
    <cellStyle name="Check Cell 3 13" xfId="3658"/>
    <cellStyle name="Check Cell 3 2" xfId="3659"/>
    <cellStyle name="Check Cell 3 2 2" xfId="3660"/>
    <cellStyle name="Check Cell 3 3" xfId="3661"/>
    <cellStyle name="Check Cell 3 3 2" xfId="3662"/>
    <cellStyle name="Check Cell 3 4" xfId="3663"/>
    <cellStyle name="Check Cell 3 5" xfId="3664"/>
    <cellStyle name="Check Cell 3 5 2" xfId="3665"/>
    <cellStyle name="Check Cell 3 6" xfId="3666"/>
    <cellStyle name="Check Cell 3 7" xfId="3667"/>
    <cellStyle name="Check Cell 3 8" xfId="3668"/>
    <cellStyle name="Check Cell 3 9" xfId="3669"/>
    <cellStyle name="Check Cell 4" xfId="913"/>
    <cellStyle name="Check Cell 4 10" xfId="3670"/>
    <cellStyle name="Check Cell 4 11" xfId="3671"/>
    <cellStyle name="Check Cell 4 12" xfId="3672"/>
    <cellStyle name="Check Cell 4 13" xfId="3673"/>
    <cellStyle name="Check Cell 4 2" xfId="3674"/>
    <cellStyle name="Check Cell 4 2 2" xfId="3675"/>
    <cellStyle name="Check Cell 4 3" xfId="3676"/>
    <cellStyle name="Check Cell 4 3 2" xfId="3677"/>
    <cellStyle name="Check Cell 4 4" xfId="3678"/>
    <cellStyle name="Check Cell 4 5" xfId="3679"/>
    <cellStyle name="Check Cell 4 5 2" xfId="3680"/>
    <cellStyle name="Check Cell 4 6" xfId="3681"/>
    <cellStyle name="Check Cell 4 7" xfId="3682"/>
    <cellStyle name="Check Cell 4 8" xfId="3683"/>
    <cellStyle name="Check Cell 4 9" xfId="3684"/>
    <cellStyle name="Check Cell 5" xfId="914"/>
    <cellStyle name="Check Cell 5 10" xfId="3685"/>
    <cellStyle name="Check Cell 5 11" xfId="3686"/>
    <cellStyle name="Check Cell 5 12" xfId="3687"/>
    <cellStyle name="Check Cell 5 13" xfId="3688"/>
    <cellStyle name="Check Cell 5 2" xfId="3689"/>
    <cellStyle name="Check Cell 5 2 2" xfId="3690"/>
    <cellStyle name="Check Cell 5 3" xfId="3691"/>
    <cellStyle name="Check Cell 5 3 2" xfId="3692"/>
    <cellStyle name="Check Cell 5 4" xfId="3693"/>
    <cellStyle name="Check Cell 5 5" xfId="3694"/>
    <cellStyle name="Check Cell 5 5 2" xfId="3695"/>
    <cellStyle name="Check Cell 5 6" xfId="3696"/>
    <cellStyle name="Check Cell 5 7" xfId="3697"/>
    <cellStyle name="Check Cell 5 8" xfId="3698"/>
    <cellStyle name="Check Cell 5 9" xfId="3699"/>
    <cellStyle name="Check Cell 6" xfId="915"/>
    <cellStyle name="Check Cell 6 10" xfId="3700"/>
    <cellStyle name="Check Cell 6 11" xfId="3701"/>
    <cellStyle name="Check Cell 6 12" xfId="3702"/>
    <cellStyle name="Check Cell 6 13" xfId="3703"/>
    <cellStyle name="Check Cell 6 2" xfId="3704"/>
    <cellStyle name="Check Cell 6 2 2" xfId="3705"/>
    <cellStyle name="Check Cell 6 3" xfId="3706"/>
    <cellStyle name="Check Cell 6 3 2" xfId="3707"/>
    <cellStyle name="Check Cell 6 4" xfId="3708"/>
    <cellStyle name="Check Cell 6 5" xfId="3709"/>
    <cellStyle name="Check Cell 6 5 2" xfId="3710"/>
    <cellStyle name="Check Cell 6 6" xfId="3711"/>
    <cellStyle name="Check Cell 6 7" xfId="3712"/>
    <cellStyle name="Check Cell 6 8" xfId="3713"/>
    <cellStyle name="Check Cell 6 9" xfId="3714"/>
    <cellStyle name="Check Cell 7" xfId="916"/>
    <cellStyle name="Check Cell 7 10" xfId="3715"/>
    <cellStyle name="Check Cell 7 11" xfId="3716"/>
    <cellStyle name="Check Cell 7 12" xfId="3717"/>
    <cellStyle name="Check Cell 7 13" xfId="3718"/>
    <cellStyle name="Check Cell 7 2" xfId="3719"/>
    <cellStyle name="Check Cell 7 2 2" xfId="3720"/>
    <cellStyle name="Check Cell 7 3" xfId="3721"/>
    <cellStyle name="Check Cell 7 3 2" xfId="3722"/>
    <cellStyle name="Check Cell 7 4" xfId="3723"/>
    <cellStyle name="Check Cell 7 5" xfId="3724"/>
    <cellStyle name="Check Cell 7 5 2" xfId="3725"/>
    <cellStyle name="Check Cell 7 6" xfId="3726"/>
    <cellStyle name="Check Cell 7 7" xfId="3727"/>
    <cellStyle name="Check Cell 7 8" xfId="3728"/>
    <cellStyle name="Check Cell 7 9" xfId="3729"/>
    <cellStyle name="Check Cell 8" xfId="917"/>
    <cellStyle name="Check Cell 8 10" xfId="3730"/>
    <cellStyle name="Check Cell 8 11" xfId="3731"/>
    <cellStyle name="Check Cell 8 12" xfId="3732"/>
    <cellStyle name="Check Cell 8 13" xfId="3733"/>
    <cellStyle name="Check Cell 8 2" xfId="3734"/>
    <cellStyle name="Check Cell 8 2 2" xfId="3735"/>
    <cellStyle name="Check Cell 8 3" xfId="3736"/>
    <cellStyle name="Check Cell 8 3 2" xfId="3737"/>
    <cellStyle name="Check Cell 8 4" xfId="3738"/>
    <cellStyle name="Check Cell 8 5" xfId="3739"/>
    <cellStyle name="Check Cell 8 5 2" xfId="3740"/>
    <cellStyle name="Check Cell 8 6" xfId="3741"/>
    <cellStyle name="Check Cell 8 7" xfId="3742"/>
    <cellStyle name="Check Cell 8 8" xfId="3743"/>
    <cellStyle name="Check Cell 8 9" xfId="3744"/>
    <cellStyle name="Check Cell 9" xfId="918"/>
    <cellStyle name="Check Cell 9 10" xfId="3745"/>
    <cellStyle name="Check Cell 9 11" xfId="3746"/>
    <cellStyle name="Check Cell 9 12" xfId="3747"/>
    <cellStyle name="Check Cell 9 13" xfId="3748"/>
    <cellStyle name="Check Cell 9 2" xfId="3749"/>
    <cellStyle name="Check Cell 9 2 2" xfId="3750"/>
    <cellStyle name="Check Cell 9 3" xfId="3751"/>
    <cellStyle name="Check Cell 9 3 2" xfId="3752"/>
    <cellStyle name="Check Cell 9 4" xfId="3753"/>
    <cellStyle name="Check Cell 9 5" xfId="3754"/>
    <cellStyle name="Check Cell 9 5 2" xfId="3755"/>
    <cellStyle name="Check Cell 9 6" xfId="3756"/>
    <cellStyle name="Check Cell 9 7" xfId="3757"/>
    <cellStyle name="Check Cell 9 8" xfId="3758"/>
    <cellStyle name="Check Cell 9 9" xfId="3759"/>
    <cellStyle name="Comma" xfId="919" builtinId="3"/>
    <cellStyle name="Comma 10" xfId="920"/>
    <cellStyle name="Comma 10 2" xfId="921"/>
    <cellStyle name="Comma 10 2 3" xfId="922"/>
    <cellStyle name="Comma 10 3" xfId="923"/>
    <cellStyle name="Comma 10 4" xfId="924"/>
    <cellStyle name="Comma 10 4 2" xfId="925"/>
    <cellStyle name="Comma 10 4 3" xfId="926"/>
    <cellStyle name="Comma 10 5" xfId="927"/>
    <cellStyle name="Comma 10 5 2" xfId="928"/>
    <cellStyle name="Comma 10 5 3" xfId="929"/>
    <cellStyle name="Comma 11" xfId="930"/>
    <cellStyle name="Comma 11 2" xfId="1542"/>
    <cellStyle name="Comma 12" xfId="931"/>
    <cellStyle name="Comma 13" xfId="932"/>
    <cellStyle name="Comma 13 2" xfId="1543"/>
    <cellStyle name="Comma 14" xfId="933"/>
    <cellStyle name="Comma 14 2" xfId="1544"/>
    <cellStyle name="Comma 15" xfId="934"/>
    <cellStyle name="Comma 16" xfId="935"/>
    <cellStyle name="Comma 16 2" xfId="1545"/>
    <cellStyle name="Comma 17" xfId="936"/>
    <cellStyle name="Comma 18" xfId="1541"/>
    <cellStyle name="Comma 2" xfId="937"/>
    <cellStyle name="Comma 2 10" xfId="938"/>
    <cellStyle name="Comma 2 10 2" xfId="939"/>
    <cellStyle name="Comma 2 10 3" xfId="940"/>
    <cellStyle name="Comma 2 10 4" xfId="941"/>
    <cellStyle name="Comma 2 11" xfId="942"/>
    <cellStyle name="Comma 2 11 2" xfId="943"/>
    <cellStyle name="Comma 2 11 3" xfId="944"/>
    <cellStyle name="Comma 2 11 4" xfId="945"/>
    <cellStyle name="Comma 2 12" xfId="946"/>
    <cellStyle name="Comma 2 12 2" xfId="947"/>
    <cellStyle name="Comma 2 12 3" xfId="948"/>
    <cellStyle name="Comma 2 12 4" xfId="949"/>
    <cellStyle name="Comma 2 13" xfId="950"/>
    <cellStyle name="Comma 2 13 2" xfId="951"/>
    <cellStyle name="Comma 2 13 3" xfId="952"/>
    <cellStyle name="Comma 2 13 4" xfId="953"/>
    <cellStyle name="Comma 2 14" xfId="954"/>
    <cellStyle name="Comma 2 14 2" xfId="955"/>
    <cellStyle name="Comma 2 14 3" xfId="956"/>
    <cellStyle name="Comma 2 14 4" xfId="957"/>
    <cellStyle name="Comma 2 15" xfId="958"/>
    <cellStyle name="Comma 2 15 2" xfId="959"/>
    <cellStyle name="Comma 2 15 3" xfId="960"/>
    <cellStyle name="Comma 2 15 4" xfId="961"/>
    <cellStyle name="Comma 2 16" xfId="962"/>
    <cellStyle name="Comma 2 16 2" xfId="963"/>
    <cellStyle name="Comma 2 16 3" xfId="964"/>
    <cellStyle name="Comma 2 16 4" xfId="965"/>
    <cellStyle name="Comma 2 17" xfId="966"/>
    <cellStyle name="Comma 2 17 2" xfId="967"/>
    <cellStyle name="Comma 2 17 3" xfId="968"/>
    <cellStyle name="Comma 2 17 4" xfId="969"/>
    <cellStyle name="Comma 2 18" xfId="970"/>
    <cellStyle name="Comma 2 18 2" xfId="971"/>
    <cellStyle name="Comma 2 18 3" xfId="972"/>
    <cellStyle name="Comma 2 18 4" xfId="973"/>
    <cellStyle name="Comma 2 19" xfId="974"/>
    <cellStyle name="Comma 2 19 2" xfId="975"/>
    <cellStyle name="Comma 2 19 3" xfId="976"/>
    <cellStyle name="Comma 2 19 4" xfId="977"/>
    <cellStyle name="Comma 2 2" xfId="978"/>
    <cellStyle name="Comma 2 2 10" xfId="979"/>
    <cellStyle name="Comma 2 2 11" xfId="980"/>
    <cellStyle name="Comma 2 2 12" xfId="981"/>
    <cellStyle name="Comma 2 2 13" xfId="982"/>
    <cellStyle name="Comma 2 2 14" xfId="983"/>
    <cellStyle name="Comma 2 2 15" xfId="984"/>
    <cellStyle name="Comma 2 2 16" xfId="985"/>
    <cellStyle name="Comma 2 2 17" xfId="986"/>
    <cellStyle name="Comma 2 2 2" xfId="987"/>
    <cellStyle name="Comma 2 2 2 2" xfId="988"/>
    <cellStyle name="Comma 2 2 2 2 2" xfId="989"/>
    <cellStyle name="Comma 2 2 3" xfId="990"/>
    <cellStyle name="Comma 2 2 4" xfId="991"/>
    <cellStyle name="Comma 2 2 5" xfId="992"/>
    <cellStyle name="Comma 2 2 6" xfId="993"/>
    <cellStyle name="Comma 2 2 7" xfId="994"/>
    <cellStyle name="Comma 2 2 8" xfId="995"/>
    <cellStyle name="Comma 2 2 9" xfId="996"/>
    <cellStyle name="Comma 2 20" xfId="997"/>
    <cellStyle name="Comma 2 3" xfId="998"/>
    <cellStyle name="Comma 2 3 2" xfId="999"/>
    <cellStyle name="Comma 2 3 3" xfId="1000"/>
    <cellStyle name="Comma 2 3 4" xfId="1001"/>
    <cellStyle name="Comma 2 4" xfId="1002"/>
    <cellStyle name="Comma 2 4 2" xfId="1003"/>
    <cellStyle name="Comma 2 4 3" xfId="1004"/>
    <cellStyle name="Comma 2 4 4" xfId="1005"/>
    <cellStyle name="Comma 2 5" xfId="1006"/>
    <cellStyle name="Comma 2 5 2" xfId="1007"/>
    <cellStyle name="Comma 2 5 3" xfId="1008"/>
    <cellStyle name="Comma 2 5 4" xfId="1009"/>
    <cellStyle name="Comma 2 6" xfId="1010"/>
    <cellStyle name="Comma 2 6 2" xfId="1011"/>
    <cellStyle name="Comma 2 6 3" xfId="1012"/>
    <cellStyle name="Comma 2 6 4" xfId="1013"/>
    <cellStyle name="Comma 2 7" xfId="1014"/>
    <cellStyle name="Comma 2 7 2" xfId="1015"/>
    <cellStyle name="Comma 2 7 3" xfId="1016"/>
    <cellStyle name="Comma 2 7 4" xfId="1017"/>
    <cellStyle name="Comma 2 8" xfId="1018"/>
    <cellStyle name="Comma 2 8 2" xfId="1019"/>
    <cellStyle name="Comma 2 8 3" xfId="1020"/>
    <cellStyle name="Comma 2 8 4" xfId="1021"/>
    <cellStyle name="Comma 2 9" xfId="1022"/>
    <cellStyle name="Comma 2 9 2" xfId="1023"/>
    <cellStyle name="Comma 2 9 3" xfId="1024"/>
    <cellStyle name="Comma 2 9 4" xfId="1025"/>
    <cellStyle name="Comma 3" xfId="1026"/>
    <cellStyle name="Comma 3 2" xfId="1027"/>
    <cellStyle name="Comma 3 3" xfId="1028"/>
    <cellStyle name="Comma 4" xfId="1029"/>
    <cellStyle name="Comma 4 2" xfId="3760"/>
    <cellStyle name="Comma 4 3" xfId="3761"/>
    <cellStyle name="Comma 4 4" xfId="3762"/>
    <cellStyle name="Comma 4 5" xfId="3763"/>
    <cellStyle name="Comma 4 6" xfId="3764"/>
    <cellStyle name="Comma 4 7" xfId="3765"/>
    <cellStyle name="Comma 5" xfId="1030"/>
    <cellStyle name="Comma 6" xfId="1031"/>
    <cellStyle name="Comma 6 6" xfId="1032"/>
    <cellStyle name="Comma 6 6 2" xfId="1033"/>
    <cellStyle name="Comma 7" xfId="1034"/>
    <cellStyle name="Comma 8" xfId="1035"/>
    <cellStyle name="Comma 8 2" xfId="1036"/>
    <cellStyle name="Comma 8 3" xfId="1037"/>
    <cellStyle name="Comma 9" xfId="1038"/>
    <cellStyle name="Currency 2" xfId="1039"/>
    <cellStyle name="Explanatory Text 10" xfId="1040"/>
    <cellStyle name="Explanatory Text 11" xfId="1041"/>
    <cellStyle name="Explanatory Text 12" xfId="1042"/>
    <cellStyle name="Explanatory Text 13" xfId="1043"/>
    <cellStyle name="Explanatory Text 14" xfId="1044"/>
    <cellStyle name="Explanatory Text 15" xfId="1045"/>
    <cellStyle name="Explanatory Text 16" xfId="1046"/>
    <cellStyle name="Explanatory Text 17" xfId="1047"/>
    <cellStyle name="Explanatory Text 18" xfId="1048"/>
    <cellStyle name="Explanatory Text 19" xfId="1049"/>
    <cellStyle name="Explanatory Text 2" xfId="1050"/>
    <cellStyle name="Explanatory Text 3" xfId="1051"/>
    <cellStyle name="Explanatory Text 4" xfId="1052"/>
    <cellStyle name="Explanatory Text 5" xfId="1053"/>
    <cellStyle name="Explanatory Text 6" xfId="1054"/>
    <cellStyle name="Explanatory Text 7" xfId="1055"/>
    <cellStyle name="Explanatory Text 8" xfId="1056"/>
    <cellStyle name="Explanatory Text 9" xfId="1057"/>
    <cellStyle name="Good 10" xfId="1058"/>
    <cellStyle name="Good 11" xfId="1059"/>
    <cellStyle name="Good 12" xfId="1060"/>
    <cellStyle name="Good 13" xfId="1061"/>
    <cellStyle name="Good 14" xfId="1062"/>
    <cellStyle name="Good 15" xfId="1063"/>
    <cellStyle name="Good 16" xfId="1064"/>
    <cellStyle name="Good 17" xfId="1065"/>
    <cellStyle name="Good 18" xfId="1066"/>
    <cellStyle name="Good 19" xfId="1067"/>
    <cellStyle name="Good 2" xfId="1068"/>
    <cellStyle name="Good 3" xfId="1069"/>
    <cellStyle name="Good 4" xfId="1070"/>
    <cellStyle name="Good 5" xfId="1071"/>
    <cellStyle name="Good 6" xfId="1072"/>
    <cellStyle name="Good 7" xfId="1073"/>
    <cellStyle name="Good 8" xfId="1074"/>
    <cellStyle name="Good 9" xfId="1075"/>
    <cellStyle name="Heading 1 10" xfId="1076"/>
    <cellStyle name="Heading 1 11" xfId="1077"/>
    <cellStyle name="Heading 1 12" xfId="1078"/>
    <cellStyle name="Heading 1 13" xfId="1079"/>
    <cellStyle name="Heading 1 14" xfId="1080"/>
    <cellStyle name="Heading 1 15" xfId="1081"/>
    <cellStyle name="Heading 1 16" xfId="1082"/>
    <cellStyle name="Heading 1 17" xfId="1083"/>
    <cellStyle name="Heading 1 18" xfId="1084"/>
    <cellStyle name="Heading 1 19" xfId="1085"/>
    <cellStyle name="Heading 1 2" xfId="1086"/>
    <cellStyle name="Heading 1 3" xfId="1087"/>
    <cellStyle name="Heading 1 4" xfId="1088"/>
    <cellStyle name="Heading 1 5" xfId="1089"/>
    <cellStyle name="Heading 1 6" xfId="1090"/>
    <cellStyle name="Heading 1 7" xfId="1091"/>
    <cellStyle name="Heading 1 8" xfId="1092"/>
    <cellStyle name="Heading 1 9" xfId="1093"/>
    <cellStyle name="Heading 2 10" xfId="1094"/>
    <cellStyle name="Heading 2 11" xfId="1095"/>
    <cellStyle name="Heading 2 12" xfId="1096"/>
    <cellStyle name="Heading 2 13" xfId="1097"/>
    <cellStyle name="Heading 2 14" xfId="1098"/>
    <cellStyle name="Heading 2 15" xfId="1099"/>
    <cellStyle name="Heading 2 16" xfId="1100"/>
    <cellStyle name="Heading 2 17" xfId="1101"/>
    <cellStyle name="Heading 2 18" xfId="1102"/>
    <cellStyle name="Heading 2 19" xfId="1103"/>
    <cellStyle name="Heading 2 2" xfId="1104"/>
    <cellStyle name="Heading 2 3" xfId="1105"/>
    <cellStyle name="Heading 2 4" xfId="1106"/>
    <cellStyle name="Heading 2 5" xfId="1107"/>
    <cellStyle name="Heading 2 6" xfId="1108"/>
    <cellStyle name="Heading 2 7" xfId="1109"/>
    <cellStyle name="Heading 2 8" xfId="1110"/>
    <cellStyle name="Heading 2 9" xfId="1111"/>
    <cellStyle name="Heading 3 10" xfId="1112"/>
    <cellStyle name="Heading 3 11" xfId="1113"/>
    <cellStyle name="Heading 3 12" xfId="1114"/>
    <cellStyle name="Heading 3 13" xfId="1115"/>
    <cellStyle name="Heading 3 14" xfId="1116"/>
    <cellStyle name="Heading 3 15" xfId="1117"/>
    <cellStyle name="Heading 3 16" xfId="1118"/>
    <cellStyle name="Heading 3 17" xfId="1119"/>
    <cellStyle name="Heading 3 18" xfId="1120"/>
    <cellStyle name="Heading 3 19" xfId="1121"/>
    <cellStyle name="Heading 3 2" xfId="1122"/>
    <cellStyle name="Heading 3 3" xfId="1123"/>
    <cellStyle name="Heading 3 4" xfId="1124"/>
    <cellStyle name="Heading 3 5" xfId="1125"/>
    <cellStyle name="Heading 3 6" xfId="1126"/>
    <cellStyle name="Heading 3 7" xfId="1127"/>
    <cellStyle name="Heading 3 8" xfId="1128"/>
    <cellStyle name="Heading 3 9" xfId="1129"/>
    <cellStyle name="Heading 4 10" xfId="1130"/>
    <cellStyle name="Heading 4 11" xfId="1131"/>
    <cellStyle name="Heading 4 12" xfId="1132"/>
    <cellStyle name="Heading 4 13" xfId="1133"/>
    <cellStyle name="Heading 4 14" xfId="1134"/>
    <cellStyle name="Heading 4 15" xfId="1135"/>
    <cellStyle name="Heading 4 16" xfId="1136"/>
    <cellStyle name="Heading 4 17" xfId="1137"/>
    <cellStyle name="Heading 4 18" xfId="1138"/>
    <cellStyle name="Heading 4 19" xfId="1139"/>
    <cellStyle name="Heading 4 2" xfId="1140"/>
    <cellStyle name="Heading 4 3" xfId="1141"/>
    <cellStyle name="Heading 4 4" xfId="1142"/>
    <cellStyle name="Heading 4 5" xfId="1143"/>
    <cellStyle name="Heading 4 6" xfId="1144"/>
    <cellStyle name="Heading 4 7" xfId="1145"/>
    <cellStyle name="Heading 4 8" xfId="1146"/>
    <cellStyle name="Heading 4 9" xfId="1147"/>
    <cellStyle name="Hyperlink" xfId="1148" builtinId="8"/>
    <cellStyle name="Hyperlink 2" xfId="1149"/>
    <cellStyle name="Input 10" xfId="1150"/>
    <cellStyle name="Input 11" xfId="1151"/>
    <cellStyle name="Input 12" xfId="1152"/>
    <cellStyle name="Input 13" xfId="1153"/>
    <cellStyle name="Input 14" xfId="1154"/>
    <cellStyle name="Input 15" xfId="1155"/>
    <cellStyle name="Input 16" xfId="1156"/>
    <cellStyle name="Input 17" xfId="1157"/>
    <cellStyle name="Input 18" xfId="1158"/>
    <cellStyle name="Input 19" xfId="1159"/>
    <cellStyle name="Input 2" xfId="1160"/>
    <cellStyle name="Input 3" xfId="1161"/>
    <cellStyle name="Input 4" xfId="1162"/>
    <cellStyle name="Input 5" xfId="1163"/>
    <cellStyle name="Input 6" xfId="1164"/>
    <cellStyle name="Input 7" xfId="1165"/>
    <cellStyle name="Input 8" xfId="1166"/>
    <cellStyle name="Input 9" xfId="1167"/>
    <cellStyle name="Linked Cell 10" xfId="1168"/>
    <cellStyle name="Linked Cell 10 10" xfId="3766"/>
    <cellStyle name="Linked Cell 10 11" xfId="3767"/>
    <cellStyle name="Linked Cell 10 12" xfId="3768"/>
    <cellStyle name="Linked Cell 10 13" xfId="3769"/>
    <cellStyle name="Linked Cell 10 14" xfId="3770"/>
    <cellStyle name="Linked Cell 10 15" xfId="3771"/>
    <cellStyle name="Linked Cell 10 2" xfId="1169"/>
    <cellStyle name="Linked Cell 10 2 10" xfId="3772"/>
    <cellStyle name="Linked Cell 10 2 11" xfId="3773"/>
    <cellStyle name="Linked Cell 10 2 12" xfId="3774"/>
    <cellStyle name="Linked Cell 10 2 13" xfId="3775"/>
    <cellStyle name="Linked Cell 10 2 2" xfId="3776"/>
    <cellStyle name="Linked Cell 10 2 2 2" xfId="3777"/>
    <cellStyle name="Linked Cell 10 2 3" xfId="3778"/>
    <cellStyle name="Linked Cell 10 2 3 2" xfId="3779"/>
    <cellStyle name="Linked Cell 10 2 4" xfId="3780"/>
    <cellStyle name="Linked Cell 10 2 4 2" xfId="3781"/>
    <cellStyle name="Linked Cell 10 2 5" xfId="3782"/>
    <cellStyle name="Linked Cell 10 2 6" xfId="3783"/>
    <cellStyle name="Linked Cell 10 2 7" xfId="3784"/>
    <cellStyle name="Linked Cell 10 2 8" xfId="3785"/>
    <cellStyle name="Linked Cell 10 2 9" xfId="3786"/>
    <cellStyle name="Linked Cell 10 3" xfId="1170"/>
    <cellStyle name="Linked Cell 10 3 10" xfId="3787"/>
    <cellStyle name="Linked Cell 10 3 11" xfId="3788"/>
    <cellStyle name="Linked Cell 10 3 12" xfId="3789"/>
    <cellStyle name="Linked Cell 10 3 13" xfId="3790"/>
    <cellStyle name="Linked Cell 10 3 2" xfId="3791"/>
    <cellStyle name="Linked Cell 10 3 2 2" xfId="3792"/>
    <cellStyle name="Linked Cell 10 3 3" xfId="3793"/>
    <cellStyle name="Linked Cell 10 3 3 2" xfId="3794"/>
    <cellStyle name="Linked Cell 10 3 4" xfId="3795"/>
    <cellStyle name="Linked Cell 10 3 4 2" xfId="3796"/>
    <cellStyle name="Linked Cell 10 3 5" xfId="3797"/>
    <cellStyle name="Linked Cell 10 3 6" xfId="3798"/>
    <cellStyle name="Linked Cell 10 3 7" xfId="3799"/>
    <cellStyle name="Linked Cell 10 3 8" xfId="3800"/>
    <cellStyle name="Linked Cell 10 3 9" xfId="3801"/>
    <cellStyle name="Linked Cell 10 4" xfId="3802"/>
    <cellStyle name="Linked Cell 10 4 2" xfId="3803"/>
    <cellStyle name="Linked Cell 10 5" xfId="3804"/>
    <cellStyle name="Linked Cell 10 5 2" xfId="3805"/>
    <cellStyle name="Linked Cell 10 6" xfId="3806"/>
    <cellStyle name="Linked Cell 10 6 2" xfId="3807"/>
    <cellStyle name="Linked Cell 10 7" xfId="3808"/>
    <cellStyle name="Linked Cell 10 8" xfId="3809"/>
    <cellStyle name="Linked Cell 10 9" xfId="3810"/>
    <cellStyle name="Linked Cell 11" xfId="1171"/>
    <cellStyle name="Linked Cell 11 10" xfId="3811"/>
    <cellStyle name="Linked Cell 11 11" xfId="3812"/>
    <cellStyle name="Linked Cell 11 12" xfId="3813"/>
    <cellStyle name="Linked Cell 11 13" xfId="3814"/>
    <cellStyle name="Linked Cell 11 14" xfId="3815"/>
    <cellStyle name="Linked Cell 11 15" xfId="3816"/>
    <cellStyle name="Linked Cell 11 2" xfId="1172"/>
    <cellStyle name="Linked Cell 11 2 10" xfId="3817"/>
    <cellStyle name="Linked Cell 11 2 11" xfId="3818"/>
    <cellStyle name="Linked Cell 11 2 12" xfId="3819"/>
    <cellStyle name="Linked Cell 11 2 13" xfId="3820"/>
    <cellStyle name="Linked Cell 11 2 2" xfId="3821"/>
    <cellStyle name="Linked Cell 11 2 2 2" xfId="3822"/>
    <cellStyle name="Linked Cell 11 2 3" xfId="3823"/>
    <cellStyle name="Linked Cell 11 2 3 2" xfId="3824"/>
    <cellStyle name="Linked Cell 11 2 4" xfId="3825"/>
    <cellStyle name="Linked Cell 11 2 4 2" xfId="3826"/>
    <cellStyle name="Linked Cell 11 2 5" xfId="3827"/>
    <cellStyle name="Linked Cell 11 2 6" xfId="3828"/>
    <cellStyle name="Linked Cell 11 2 7" xfId="3829"/>
    <cellStyle name="Linked Cell 11 2 8" xfId="3830"/>
    <cellStyle name="Linked Cell 11 2 9" xfId="3831"/>
    <cellStyle name="Linked Cell 11 3" xfId="1173"/>
    <cellStyle name="Linked Cell 11 3 10" xfId="3832"/>
    <cellStyle name="Linked Cell 11 3 11" xfId="3833"/>
    <cellStyle name="Linked Cell 11 3 12" xfId="3834"/>
    <cellStyle name="Linked Cell 11 3 13" xfId="3835"/>
    <cellStyle name="Linked Cell 11 3 2" xfId="3836"/>
    <cellStyle name="Linked Cell 11 3 2 2" xfId="3837"/>
    <cellStyle name="Linked Cell 11 3 3" xfId="3838"/>
    <cellStyle name="Linked Cell 11 3 3 2" xfId="3839"/>
    <cellStyle name="Linked Cell 11 3 4" xfId="3840"/>
    <cellStyle name="Linked Cell 11 3 4 2" xfId="3841"/>
    <cellStyle name="Linked Cell 11 3 5" xfId="3842"/>
    <cellStyle name="Linked Cell 11 3 6" xfId="3843"/>
    <cellStyle name="Linked Cell 11 3 7" xfId="3844"/>
    <cellStyle name="Linked Cell 11 3 8" xfId="3845"/>
    <cellStyle name="Linked Cell 11 3 9" xfId="3846"/>
    <cellStyle name="Linked Cell 11 4" xfId="3847"/>
    <cellStyle name="Linked Cell 11 4 2" xfId="3848"/>
    <cellStyle name="Linked Cell 11 5" xfId="3849"/>
    <cellStyle name="Linked Cell 11 5 2" xfId="3850"/>
    <cellStyle name="Linked Cell 11 6" xfId="3851"/>
    <cellStyle name="Linked Cell 11 6 2" xfId="3852"/>
    <cellStyle name="Linked Cell 11 7" xfId="3853"/>
    <cellStyle name="Linked Cell 11 8" xfId="3854"/>
    <cellStyle name="Linked Cell 11 9" xfId="3855"/>
    <cellStyle name="Linked Cell 12" xfId="1174"/>
    <cellStyle name="Linked Cell 12 10" xfId="3856"/>
    <cellStyle name="Linked Cell 12 11" xfId="3857"/>
    <cellStyle name="Linked Cell 12 12" xfId="3858"/>
    <cellStyle name="Linked Cell 12 13" xfId="3859"/>
    <cellStyle name="Linked Cell 12 14" xfId="3860"/>
    <cellStyle name="Linked Cell 12 15" xfId="3861"/>
    <cellStyle name="Linked Cell 12 2" xfId="1175"/>
    <cellStyle name="Linked Cell 12 2 10" xfId="3862"/>
    <cellStyle name="Linked Cell 12 2 11" xfId="3863"/>
    <cellStyle name="Linked Cell 12 2 12" xfId="3864"/>
    <cellStyle name="Linked Cell 12 2 13" xfId="3865"/>
    <cellStyle name="Linked Cell 12 2 2" xfId="3866"/>
    <cellStyle name="Linked Cell 12 2 2 2" xfId="3867"/>
    <cellStyle name="Linked Cell 12 2 3" xfId="3868"/>
    <cellStyle name="Linked Cell 12 2 3 2" xfId="3869"/>
    <cellStyle name="Linked Cell 12 2 4" xfId="3870"/>
    <cellStyle name="Linked Cell 12 2 4 2" xfId="3871"/>
    <cellStyle name="Linked Cell 12 2 5" xfId="3872"/>
    <cellStyle name="Linked Cell 12 2 6" xfId="3873"/>
    <cellStyle name="Linked Cell 12 2 7" xfId="3874"/>
    <cellStyle name="Linked Cell 12 2 8" xfId="3875"/>
    <cellStyle name="Linked Cell 12 2 9" xfId="3876"/>
    <cellStyle name="Linked Cell 12 3" xfId="1176"/>
    <cellStyle name="Linked Cell 12 3 10" xfId="3877"/>
    <cellStyle name="Linked Cell 12 3 11" xfId="3878"/>
    <cellStyle name="Linked Cell 12 3 12" xfId="3879"/>
    <cellStyle name="Linked Cell 12 3 13" xfId="3880"/>
    <cellStyle name="Linked Cell 12 3 2" xfId="3881"/>
    <cellStyle name="Linked Cell 12 3 2 2" xfId="3882"/>
    <cellStyle name="Linked Cell 12 3 3" xfId="3883"/>
    <cellStyle name="Linked Cell 12 3 3 2" xfId="3884"/>
    <cellStyle name="Linked Cell 12 3 4" xfId="3885"/>
    <cellStyle name="Linked Cell 12 3 4 2" xfId="3886"/>
    <cellStyle name="Linked Cell 12 3 5" xfId="3887"/>
    <cellStyle name="Linked Cell 12 3 6" xfId="3888"/>
    <cellStyle name="Linked Cell 12 3 7" xfId="3889"/>
    <cellStyle name="Linked Cell 12 3 8" xfId="3890"/>
    <cellStyle name="Linked Cell 12 3 9" xfId="3891"/>
    <cellStyle name="Linked Cell 12 4" xfId="3892"/>
    <cellStyle name="Linked Cell 12 4 2" xfId="3893"/>
    <cellStyle name="Linked Cell 12 5" xfId="3894"/>
    <cellStyle name="Linked Cell 12 5 2" xfId="3895"/>
    <cellStyle name="Linked Cell 12 6" xfId="3896"/>
    <cellStyle name="Linked Cell 12 6 2" xfId="3897"/>
    <cellStyle name="Linked Cell 12 7" xfId="3898"/>
    <cellStyle name="Linked Cell 12 8" xfId="3899"/>
    <cellStyle name="Linked Cell 12 9" xfId="3900"/>
    <cellStyle name="Linked Cell 13" xfId="1177"/>
    <cellStyle name="Linked Cell 13 10" xfId="3901"/>
    <cellStyle name="Linked Cell 13 11" xfId="3902"/>
    <cellStyle name="Linked Cell 13 12" xfId="3903"/>
    <cellStyle name="Linked Cell 13 13" xfId="3904"/>
    <cellStyle name="Linked Cell 13 14" xfId="3905"/>
    <cellStyle name="Linked Cell 13 15" xfId="3906"/>
    <cellStyle name="Linked Cell 13 2" xfId="1178"/>
    <cellStyle name="Linked Cell 13 2 10" xfId="3907"/>
    <cellStyle name="Linked Cell 13 2 11" xfId="3908"/>
    <cellStyle name="Linked Cell 13 2 12" xfId="3909"/>
    <cellStyle name="Linked Cell 13 2 13" xfId="3910"/>
    <cellStyle name="Linked Cell 13 2 2" xfId="3911"/>
    <cellStyle name="Linked Cell 13 2 2 2" xfId="3912"/>
    <cellStyle name="Linked Cell 13 2 3" xfId="3913"/>
    <cellStyle name="Linked Cell 13 2 3 2" xfId="3914"/>
    <cellStyle name="Linked Cell 13 2 4" xfId="3915"/>
    <cellStyle name="Linked Cell 13 2 4 2" xfId="3916"/>
    <cellStyle name="Linked Cell 13 2 5" xfId="3917"/>
    <cellStyle name="Linked Cell 13 2 6" xfId="3918"/>
    <cellStyle name="Linked Cell 13 2 7" xfId="3919"/>
    <cellStyle name="Linked Cell 13 2 8" xfId="3920"/>
    <cellStyle name="Linked Cell 13 2 9" xfId="3921"/>
    <cellStyle name="Linked Cell 13 3" xfId="1179"/>
    <cellStyle name="Linked Cell 13 3 10" xfId="3922"/>
    <cellStyle name="Linked Cell 13 3 11" xfId="3923"/>
    <cellStyle name="Linked Cell 13 3 12" xfId="3924"/>
    <cellStyle name="Linked Cell 13 3 13" xfId="3925"/>
    <cellStyle name="Linked Cell 13 3 2" xfId="3926"/>
    <cellStyle name="Linked Cell 13 3 2 2" xfId="3927"/>
    <cellStyle name="Linked Cell 13 3 3" xfId="3928"/>
    <cellStyle name="Linked Cell 13 3 3 2" xfId="3929"/>
    <cellStyle name="Linked Cell 13 3 4" xfId="3930"/>
    <cellStyle name="Linked Cell 13 3 4 2" xfId="3931"/>
    <cellStyle name="Linked Cell 13 3 5" xfId="3932"/>
    <cellStyle name="Linked Cell 13 3 6" xfId="3933"/>
    <cellStyle name="Linked Cell 13 3 7" xfId="3934"/>
    <cellStyle name="Linked Cell 13 3 8" xfId="3935"/>
    <cellStyle name="Linked Cell 13 3 9" xfId="3936"/>
    <cellStyle name="Linked Cell 13 4" xfId="3937"/>
    <cellStyle name="Linked Cell 13 4 2" xfId="3938"/>
    <cellStyle name="Linked Cell 13 5" xfId="3939"/>
    <cellStyle name="Linked Cell 13 5 2" xfId="3940"/>
    <cellStyle name="Linked Cell 13 6" xfId="3941"/>
    <cellStyle name="Linked Cell 13 6 2" xfId="3942"/>
    <cellStyle name="Linked Cell 13 7" xfId="3943"/>
    <cellStyle name="Linked Cell 13 8" xfId="3944"/>
    <cellStyle name="Linked Cell 13 9" xfId="3945"/>
    <cellStyle name="Linked Cell 14" xfId="1180"/>
    <cellStyle name="Linked Cell 14 10" xfId="3946"/>
    <cellStyle name="Linked Cell 14 11" xfId="3947"/>
    <cellStyle name="Linked Cell 14 12" xfId="3948"/>
    <cellStyle name="Linked Cell 14 13" xfId="3949"/>
    <cellStyle name="Linked Cell 14 14" xfId="3950"/>
    <cellStyle name="Linked Cell 14 15" xfId="3951"/>
    <cellStyle name="Linked Cell 14 2" xfId="1181"/>
    <cellStyle name="Linked Cell 14 2 10" xfId="3952"/>
    <cellStyle name="Linked Cell 14 2 11" xfId="3953"/>
    <cellStyle name="Linked Cell 14 2 12" xfId="3954"/>
    <cellStyle name="Linked Cell 14 2 13" xfId="3955"/>
    <cellStyle name="Linked Cell 14 2 2" xfId="3956"/>
    <cellStyle name="Linked Cell 14 2 2 2" xfId="3957"/>
    <cellStyle name="Linked Cell 14 2 3" xfId="3958"/>
    <cellStyle name="Linked Cell 14 2 3 2" xfId="3959"/>
    <cellStyle name="Linked Cell 14 2 4" xfId="3960"/>
    <cellStyle name="Linked Cell 14 2 4 2" xfId="3961"/>
    <cellStyle name="Linked Cell 14 2 5" xfId="3962"/>
    <cellStyle name="Linked Cell 14 2 6" xfId="3963"/>
    <cellStyle name="Linked Cell 14 2 7" xfId="3964"/>
    <cellStyle name="Linked Cell 14 2 8" xfId="3965"/>
    <cellStyle name="Linked Cell 14 2 9" xfId="3966"/>
    <cellStyle name="Linked Cell 14 3" xfId="1182"/>
    <cellStyle name="Linked Cell 14 3 10" xfId="3967"/>
    <cellStyle name="Linked Cell 14 3 11" xfId="3968"/>
    <cellStyle name="Linked Cell 14 3 12" xfId="3969"/>
    <cellStyle name="Linked Cell 14 3 13" xfId="3970"/>
    <cellStyle name="Linked Cell 14 3 2" xfId="3971"/>
    <cellStyle name="Linked Cell 14 3 2 2" xfId="3972"/>
    <cellStyle name="Linked Cell 14 3 3" xfId="3973"/>
    <cellStyle name="Linked Cell 14 3 3 2" xfId="3974"/>
    <cellStyle name="Linked Cell 14 3 4" xfId="3975"/>
    <cellStyle name="Linked Cell 14 3 4 2" xfId="3976"/>
    <cellStyle name="Linked Cell 14 3 5" xfId="3977"/>
    <cellStyle name="Linked Cell 14 3 6" xfId="3978"/>
    <cellStyle name="Linked Cell 14 3 7" xfId="3979"/>
    <cellStyle name="Linked Cell 14 3 8" xfId="3980"/>
    <cellStyle name="Linked Cell 14 3 9" xfId="3981"/>
    <cellStyle name="Linked Cell 14 4" xfId="3982"/>
    <cellStyle name="Linked Cell 14 4 2" xfId="3983"/>
    <cellStyle name="Linked Cell 14 5" xfId="3984"/>
    <cellStyle name="Linked Cell 14 5 2" xfId="3985"/>
    <cellStyle name="Linked Cell 14 6" xfId="3986"/>
    <cellStyle name="Linked Cell 14 6 2" xfId="3987"/>
    <cellStyle name="Linked Cell 14 7" xfId="3988"/>
    <cellStyle name="Linked Cell 14 8" xfId="3989"/>
    <cellStyle name="Linked Cell 14 9" xfId="3990"/>
    <cellStyle name="Linked Cell 15" xfId="1183"/>
    <cellStyle name="Linked Cell 15 10" xfId="3991"/>
    <cellStyle name="Linked Cell 15 11" xfId="3992"/>
    <cellStyle name="Linked Cell 15 12" xfId="3993"/>
    <cellStyle name="Linked Cell 15 13" xfId="3994"/>
    <cellStyle name="Linked Cell 15 14" xfId="3995"/>
    <cellStyle name="Linked Cell 15 15" xfId="3996"/>
    <cellStyle name="Linked Cell 15 2" xfId="1184"/>
    <cellStyle name="Linked Cell 15 2 10" xfId="3997"/>
    <cellStyle name="Linked Cell 15 2 11" xfId="3998"/>
    <cellStyle name="Linked Cell 15 2 12" xfId="3999"/>
    <cellStyle name="Linked Cell 15 2 13" xfId="4000"/>
    <cellStyle name="Linked Cell 15 2 2" xfId="4001"/>
    <cellStyle name="Linked Cell 15 2 2 2" xfId="4002"/>
    <cellStyle name="Linked Cell 15 2 3" xfId="4003"/>
    <cellStyle name="Linked Cell 15 2 3 2" xfId="4004"/>
    <cellStyle name="Linked Cell 15 2 4" xfId="4005"/>
    <cellStyle name="Linked Cell 15 2 4 2" xfId="4006"/>
    <cellStyle name="Linked Cell 15 2 5" xfId="4007"/>
    <cellStyle name="Linked Cell 15 2 6" xfId="4008"/>
    <cellStyle name="Linked Cell 15 2 7" xfId="4009"/>
    <cellStyle name="Linked Cell 15 2 8" xfId="4010"/>
    <cellStyle name="Linked Cell 15 2 9" xfId="4011"/>
    <cellStyle name="Linked Cell 15 3" xfId="1185"/>
    <cellStyle name="Linked Cell 15 3 10" xfId="4012"/>
    <cellStyle name="Linked Cell 15 3 11" xfId="4013"/>
    <cellStyle name="Linked Cell 15 3 12" xfId="4014"/>
    <cellStyle name="Linked Cell 15 3 13" xfId="4015"/>
    <cellStyle name="Linked Cell 15 3 2" xfId="4016"/>
    <cellStyle name="Linked Cell 15 3 2 2" xfId="4017"/>
    <cellStyle name="Linked Cell 15 3 3" xfId="4018"/>
    <cellStyle name="Linked Cell 15 3 3 2" xfId="4019"/>
    <cellStyle name="Linked Cell 15 3 4" xfId="4020"/>
    <cellStyle name="Linked Cell 15 3 4 2" xfId="4021"/>
    <cellStyle name="Linked Cell 15 3 5" xfId="4022"/>
    <cellStyle name="Linked Cell 15 3 6" xfId="4023"/>
    <cellStyle name="Linked Cell 15 3 7" xfId="4024"/>
    <cellStyle name="Linked Cell 15 3 8" xfId="4025"/>
    <cellStyle name="Linked Cell 15 3 9" xfId="4026"/>
    <cellStyle name="Linked Cell 15 4" xfId="4027"/>
    <cellStyle name="Linked Cell 15 4 2" xfId="4028"/>
    <cellStyle name="Linked Cell 15 5" xfId="4029"/>
    <cellStyle name="Linked Cell 15 5 2" xfId="4030"/>
    <cellStyle name="Linked Cell 15 6" xfId="4031"/>
    <cellStyle name="Linked Cell 15 6 2" xfId="4032"/>
    <cellStyle name="Linked Cell 15 7" xfId="4033"/>
    <cellStyle name="Linked Cell 15 8" xfId="4034"/>
    <cellStyle name="Linked Cell 15 9" xfId="4035"/>
    <cellStyle name="Linked Cell 16" xfId="1186"/>
    <cellStyle name="Linked Cell 16 10" xfId="4036"/>
    <cellStyle name="Linked Cell 16 11" xfId="4037"/>
    <cellStyle name="Linked Cell 16 12" xfId="4038"/>
    <cellStyle name="Linked Cell 16 13" xfId="4039"/>
    <cellStyle name="Linked Cell 16 14" xfId="4040"/>
    <cellStyle name="Linked Cell 16 15" xfId="4041"/>
    <cellStyle name="Linked Cell 16 2" xfId="1187"/>
    <cellStyle name="Linked Cell 16 2 10" xfId="4042"/>
    <cellStyle name="Linked Cell 16 2 11" xfId="4043"/>
    <cellStyle name="Linked Cell 16 2 12" xfId="4044"/>
    <cellStyle name="Linked Cell 16 2 13" xfId="4045"/>
    <cellStyle name="Linked Cell 16 2 2" xfId="4046"/>
    <cellStyle name="Linked Cell 16 2 2 2" xfId="4047"/>
    <cellStyle name="Linked Cell 16 2 3" xfId="4048"/>
    <cellStyle name="Linked Cell 16 2 3 2" xfId="4049"/>
    <cellStyle name="Linked Cell 16 2 4" xfId="4050"/>
    <cellStyle name="Linked Cell 16 2 4 2" xfId="4051"/>
    <cellStyle name="Linked Cell 16 2 5" xfId="4052"/>
    <cellStyle name="Linked Cell 16 2 6" xfId="4053"/>
    <cellStyle name="Linked Cell 16 2 7" xfId="4054"/>
    <cellStyle name="Linked Cell 16 2 8" xfId="4055"/>
    <cellStyle name="Linked Cell 16 2 9" xfId="4056"/>
    <cellStyle name="Linked Cell 16 3" xfId="1188"/>
    <cellStyle name="Linked Cell 16 3 10" xfId="4057"/>
    <cellStyle name="Linked Cell 16 3 11" xfId="4058"/>
    <cellStyle name="Linked Cell 16 3 12" xfId="4059"/>
    <cellStyle name="Linked Cell 16 3 13" xfId="4060"/>
    <cellStyle name="Linked Cell 16 3 2" xfId="4061"/>
    <cellStyle name="Linked Cell 16 3 2 2" xfId="4062"/>
    <cellStyle name="Linked Cell 16 3 3" xfId="4063"/>
    <cellStyle name="Linked Cell 16 3 3 2" xfId="4064"/>
    <cellStyle name="Linked Cell 16 3 4" xfId="4065"/>
    <cellStyle name="Linked Cell 16 3 4 2" xfId="4066"/>
    <cellStyle name="Linked Cell 16 3 5" xfId="4067"/>
    <cellStyle name="Linked Cell 16 3 6" xfId="4068"/>
    <cellStyle name="Linked Cell 16 3 7" xfId="4069"/>
    <cellStyle name="Linked Cell 16 3 8" xfId="4070"/>
    <cellStyle name="Linked Cell 16 3 9" xfId="4071"/>
    <cellStyle name="Linked Cell 16 4" xfId="4072"/>
    <cellStyle name="Linked Cell 16 4 2" xfId="4073"/>
    <cellStyle name="Linked Cell 16 5" xfId="4074"/>
    <cellStyle name="Linked Cell 16 5 2" xfId="4075"/>
    <cellStyle name="Linked Cell 16 6" xfId="4076"/>
    <cellStyle name="Linked Cell 16 6 2" xfId="4077"/>
    <cellStyle name="Linked Cell 16 7" xfId="4078"/>
    <cellStyle name="Linked Cell 16 8" xfId="4079"/>
    <cellStyle name="Linked Cell 16 9" xfId="4080"/>
    <cellStyle name="Linked Cell 17" xfId="1189"/>
    <cellStyle name="Linked Cell 17 10" xfId="4081"/>
    <cellStyle name="Linked Cell 17 11" xfId="4082"/>
    <cellStyle name="Linked Cell 17 12" xfId="4083"/>
    <cellStyle name="Linked Cell 17 13" xfId="4084"/>
    <cellStyle name="Linked Cell 17 14" xfId="4085"/>
    <cellStyle name="Linked Cell 17 15" xfId="4086"/>
    <cellStyle name="Linked Cell 17 2" xfId="1190"/>
    <cellStyle name="Linked Cell 17 2 10" xfId="4087"/>
    <cellStyle name="Linked Cell 17 2 11" xfId="4088"/>
    <cellStyle name="Linked Cell 17 2 12" xfId="4089"/>
    <cellStyle name="Linked Cell 17 2 13" xfId="4090"/>
    <cellStyle name="Linked Cell 17 2 2" xfId="4091"/>
    <cellStyle name="Linked Cell 17 2 2 2" xfId="4092"/>
    <cellStyle name="Linked Cell 17 2 3" xfId="4093"/>
    <cellStyle name="Linked Cell 17 2 3 2" xfId="4094"/>
    <cellStyle name="Linked Cell 17 2 4" xfId="4095"/>
    <cellStyle name="Linked Cell 17 2 4 2" xfId="4096"/>
    <cellStyle name="Linked Cell 17 2 5" xfId="4097"/>
    <cellStyle name="Linked Cell 17 2 6" xfId="4098"/>
    <cellStyle name="Linked Cell 17 2 7" xfId="4099"/>
    <cellStyle name="Linked Cell 17 2 8" xfId="4100"/>
    <cellStyle name="Linked Cell 17 2 9" xfId="4101"/>
    <cellStyle name="Linked Cell 17 3" xfId="1191"/>
    <cellStyle name="Linked Cell 17 3 10" xfId="4102"/>
    <cellStyle name="Linked Cell 17 3 11" xfId="4103"/>
    <cellStyle name="Linked Cell 17 3 12" xfId="4104"/>
    <cellStyle name="Linked Cell 17 3 13" xfId="4105"/>
    <cellStyle name="Linked Cell 17 3 2" xfId="4106"/>
    <cellStyle name="Linked Cell 17 3 2 2" xfId="4107"/>
    <cellStyle name="Linked Cell 17 3 3" xfId="4108"/>
    <cellStyle name="Linked Cell 17 3 3 2" xfId="4109"/>
    <cellStyle name="Linked Cell 17 3 4" xfId="4110"/>
    <cellStyle name="Linked Cell 17 3 4 2" xfId="4111"/>
    <cellStyle name="Linked Cell 17 3 5" xfId="4112"/>
    <cellStyle name="Linked Cell 17 3 6" xfId="4113"/>
    <cellStyle name="Linked Cell 17 3 7" xfId="4114"/>
    <cellStyle name="Linked Cell 17 3 8" xfId="4115"/>
    <cellStyle name="Linked Cell 17 3 9" xfId="4116"/>
    <cellStyle name="Linked Cell 17 4" xfId="4117"/>
    <cellStyle name="Linked Cell 17 4 2" xfId="4118"/>
    <cellStyle name="Linked Cell 17 5" xfId="4119"/>
    <cellStyle name="Linked Cell 17 5 2" xfId="4120"/>
    <cellStyle name="Linked Cell 17 6" xfId="4121"/>
    <cellStyle name="Linked Cell 17 6 2" xfId="4122"/>
    <cellStyle name="Linked Cell 17 7" xfId="4123"/>
    <cellStyle name="Linked Cell 17 8" xfId="4124"/>
    <cellStyle name="Linked Cell 17 9" xfId="4125"/>
    <cellStyle name="Linked Cell 18" xfId="1192"/>
    <cellStyle name="Linked Cell 18 10" xfId="4126"/>
    <cellStyle name="Linked Cell 18 11" xfId="4127"/>
    <cellStyle name="Linked Cell 18 12" xfId="4128"/>
    <cellStyle name="Linked Cell 18 13" xfId="4129"/>
    <cellStyle name="Linked Cell 18 14" xfId="4130"/>
    <cellStyle name="Linked Cell 18 15" xfId="4131"/>
    <cellStyle name="Linked Cell 18 2" xfId="1193"/>
    <cellStyle name="Linked Cell 18 2 10" xfId="4132"/>
    <cellStyle name="Linked Cell 18 2 11" xfId="4133"/>
    <cellStyle name="Linked Cell 18 2 12" xfId="4134"/>
    <cellStyle name="Linked Cell 18 2 13" xfId="4135"/>
    <cellStyle name="Linked Cell 18 2 2" xfId="4136"/>
    <cellStyle name="Linked Cell 18 2 2 2" xfId="4137"/>
    <cellStyle name="Linked Cell 18 2 3" xfId="4138"/>
    <cellStyle name="Linked Cell 18 2 3 2" xfId="4139"/>
    <cellStyle name="Linked Cell 18 2 4" xfId="4140"/>
    <cellStyle name="Linked Cell 18 2 4 2" xfId="4141"/>
    <cellStyle name="Linked Cell 18 2 5" xfId="4142"/>
    <cellStyle name="Linked Cell 18 2 6" xfId="4143"/>
    <cellStyle name="Linked Cell 18 2 7" xfId="4144"/>
    <cellStyle name="Linked Cell 18 2 8" xfId="4145"/>
    <cellStyle name="Linked Cell 18 2 9" xfId="4146"/>
    <cellStyle name="Linked Cell 18 3" xfId="1194"/>
    <cellStyle name="Linked Cell 18 3 10" xfId="4147"/>
    <cellStyle name="Linked Cell 18 3 11" xfId="4148"/>
    <cellStyle name="Linked Cell 18 3 12" xfId="4149"/>
    <cellStyle name="Linked Cell 18 3 13" xfId="4150"/>
    <cellStyle name="Linked Cell 18 3 2" xfId="4151"/>
    <cellStyle name="Linked Cell 18 3 2 2" xfId="4152"/>
    <cellStyle name="Linked Cell 18 3 3" xfId="4153"/>
    <cellStyle name="Linked Cell 18 3 3 2" xfId="4154"/>
    <cellStyle name="Linked Cell 18 3 4" xfId="4155"/>
    <cellStyle name="Linked Cell 18 3 4 2" xfId="4156"/>
    <cellStyle name="Linked Cell 18 3 5" xfId="4157"/>
    <cellStyle name="Linked Cell 18 3 6" xfId="4158"/>
    <cellStyle name="Linked Cell 18 3 7" xfId="4159"/>
    <cellStyle name="Linked Cell 18 3 8" xfId="4160"/>
    <cellStyle name="Linked Cell 18 3 9" xfId="4161"/>
    <cellStyle name="Linked Cell 18 4" xfId="4162"/>
    <cellStyle name="Linked Cell 18 4 2" xfId="4163"/>
    <cellStyle name="Linked Cell 18 5" xfId="4164"/>
    <cellStyle name="Linked Cell 18 5 2" xfId="4165"/>
    <cellStyle name="Linked Cell 18 6" xfId="4166"/>
    <cellStyle name="Linked Cell 18 6 2" xfId="4167"/>
    <cellStyle name="Linked Cell 18 7" xfId="4168"/>
    <cellStyle name="Linked Cell 18 8" xfId="4169"/>
    <cellStyle name="Linked Cell 18 9" xfId="4170"/>
    <cellStyle name="Linked Cell 19" xfId="1195"/>
    <cellStyle name="Linked Cell 19 10" xfId="4171"/>
    <cellStyle name="Linked Cell 19 11" xfId="4172"/>
    <cellStyle name="Linked Cell 19 12" xfId="4173"/>
    <cellStyle name="Linked Cell 19 13" xfId="4174"/>
    <cellStyle name="Linked Cell 19 14" xfId="4175"/>
    <cellStyle name="Linked Cell 19 15" xfId="4176"/>
    <cellStyle name="Linked Cell 19 2" xfId="1196"/>
    <cellStyle name="Linked Cell 19 2 10" xfId="4177"/>
    <cellStyle name="Linked Cell 19 2 11" xfId="4178"/>
    <cellStyle name="Linked Cell 19 2 12" xfId="4179"/>
    <cellStyle name="Linked Cell 19 2 13" xfId="4180"/>
    <cellStyle name="Linked Cell 19 2 2" xfId="4181"/>
    <cellStyle name="Linked Cell 19 2 2 2" xfId="4182"/>
    <cellStyle name="Linked Cell 19 2 3" xfId="4183"/>
    <cellStyle name="Linked Cell 19 2 3 2" xfId="4184"/>
    <cellStyle name="Linked Cell 19 2 4" xfId="4185"/>
    <cellStyle name="Linked Cell 19 2 4 2" xfId="4186"/>
    <cellStyle name="Linked Cell 19 2 5" xfId="4187"/>
    <cellStyle name="Linked Cell 19 2 6" xfId="4188"/>
    <cellStyle name="Linked Cell 19 2 7" xfId="4189"/>
    <cellStyle name="Linked Cell 19 2 8" xfId="4190"/>
    <cellStyle name="Linked Cell 19 2 9" xfId="4191"/>
    <cellStyle name="Linked Cell 19 3" xfId="1197"/>
    <cellStyle name="Linked Cell 19 3 10" xfId="4192"/>
    <cellStyle name="Linked Cell 19 3 11" xfId="4193"/>
    <cellStyle name="Linked Cell 19 3 12" xfId="4194"/>
    <cellStyle name="Linked Cell 19 3 13" xfId="4195"/>
    <cellStyle name="Linked Cell 19 3 2" xfId="4196"/>
    <cellStyle name="Linked Cell 19 3 2 2" xfId="4197"/>
    <cellStyle name="Linked Cell 19 3 3" xfId="4198"/>
    <cellStyle name="Linked Cell 19 3 3 2" xfId="4199"/>
    <cellStyle name="Linked Cell 19 3 4" xfId="4200"/>
    <cellStyle name="Linked Cell 19 3 4 2" xfId="4201"/>
    <cellStyle name="Linked Cell 19 3 5" xfId="4202"/>
    <cellStyle name="Linked Cell 19 3 6" xfId="4203"/>
    <cellStyle name="Linked Cell 19 3 7" xfId="4204"/>
    <cellStyle name="Linked Cell 19 3 8" xfId="4205"/>
    <cellStyle name="Linked Cell 19 3 9" xfId="4206"/>
    <cellStyle name="Linked Cell 19 4" xfId="4207"/>
    <cellStyle name="Linked Cell 19 4 2" xfId="4208"/>
    <cellStyle name="Linked Cell 19 5" xfId="4209"/>
    <cellStyle name="Linked Cell 19 5 2" xfId="4210"/>
    <cellStyle name="Linked Cell 19 6" xfId="4211"/>
    <cellStyle name="Linked Cell 19 6 2" xfId="4212"/>
    <cellStyle name="Linked Cell 19 7" xfId="4213"/>
    <cellStyle name="Linked Cell 19 8" xfId="4214"/>
    <cellStyle name="Linked Cell 19 9" xfId="4215"/>
    <cellStyle name="Linked Cell 2" xfId="1198"/>
    <cellStyle name="Linked Cell 2 10" xfId="4216"/>
    <cellStyle name="Linked Cell 2 11" xfId="4217"/>
    <cellStyle name="Linked Cell 2 12" xfId="4218"/>
    <cellStyle name="Linked Cell 2 13" xfId="4219"/>
    <cellStyle name="Linked Cell 2 14" xfId="4220"/>
    <cellStyle name="Linked Cell 2 15" xfId="4221"/>
    <cellStyle name="Linked Cell 2 2" xfId="1199"/>
    <cellStyle name="Linked Cell 2 2 10" xfId="4222"/>
    <cellStyle name="Linked Cell 2 2 11" xfId="4223"/>
    <cellStyle name="Linked Cell 2 2 12" xfId="4224"/>
    <cellStyle name="Linked Cell 2 2 13" xfId="4225"/>
    <cellStyle name="Linked Cell 2 2 2" xfId="4226"/>
    <cellStyle name="Linked Cell 2 2 2 2" xfId="4227"/>
    <cellStyle name="Linked Cell 2 2 3" xfId="4228"/>
    <cellStyle name="Linked Cell 2 2 3 2" xfId="4229"/>
    <cellStyle name="Linked Cell 2 2 4" xfId="4230"/>
    <cellStyle name="Linked Cell 2 2 4 2" xfId="4231"/>
    <cellStyle name="Linked Cell 2 2 5" xfId="4232"/>
    <cellStyle name="Linked Cell 2 2 6" xfId="4233"/>
    <cellStyle name="Linked Cell 2 2 7" xfId="4234"/>
    <cellStyle name="Linked Cell 2 2 8" xfId="4235"/>
    <cellStyle name="Linked Cell 2 2 9" xfId="4236"/>
    <cellStyle name="Linked Cell 2 3" xfId="1200"/>
    <cellStyle name="Linked Cell 2 3 10" xfId="4237"/>
    <cellStyle name="Linked Cell 2 3 11" xfId="4238"/>
    <cellStyle name="Linked Cell 2 3 12" xfId="4239"/>
    <cellStyle name="Linked Cell 2 3 13" xfId="4240"/>
    <cellStyle name="Linked Cell 2 3 2" xfId="4241"/>
    <cellStyle name="Linked Cell 2 3 2 2" xfId="4242"/>
    <cellStyle name="Linked Cell 2 3 3" xfId="4243"/>
    <cellStyle name="Linked Cell 2 3 3 2" xfId="4244"/>
    <cellStyle name="Linked Cell 2 3 4" xfId="4245"/>
    <cellStyle name="Linked Cell 2 3 4 2" xfId="4246"/>
    <cellStyle name="Linked Cell 2 3 5" xfId="4247"/>
    <cellStyle name="Linked Cell 2 3 6" xfId="4248"/>
    <cellStyle name="Linked Cell 2 3 7" xfId="4249"/>
    <cellStyle name="Linked Cell 2 3 8" xfId="4250"/>
    <cellStyle name="Linked Cell 2 3 9" xfId="4251"/>
    <cellStyle name="Linked Cell 2 4" xfId="4252"/>
    <cellStyle name="Linked Cell 2 4 2" xfId="4253"/>
    <cellStyle name="Linked Cell 2 5" xfId="4254"/>
    <cellStyle name="Linked Cell 2 5 2" xfId="4255"/>
    <cellStyle name="Linked Cell 2 6" xfId="4256"/>
    <cellStyle name="Linked Cell 2 6 2" xfId="4257"/>
    <cellStyle name="Linked Cell 2 7" xfId="4258"/>
    <cellStyle name="Linked Cell 2 8" xfId="4259"/>
    <cellStyle name="Linked Cell 2 9" xfId="4260"/>
    <cellStyle name="Linked Cell 3" xfId="1201"/>
    <cellStyle name="Linked Cell 3 10" xfId="4261"/>
    <cellStyle name="Linked Cell 3 11" xfId="4262"/>
    <cellStyle name="Linked Cell 3 12" xfId="4263"/>
    <cellStyle name="Linked Cell 3 13" xfId="4264"/>
    <cellStyle name="Linked Cell 3 14" xfId="4265"/>
    <cellStyle name="Linked Cell 3 15" xfId="4266"/>
    <cellStyle name="Linked Cell 3 2" xfId="1202"/>
    <cellStyle name="Linked Cell 3 2 10" xfId="4267"/>
    <cellStyle name="Linked Cell 3 2 11" xfId="4268"/>
    <cellStyle name="Linked Cell 3 2 12" xfId="4269"/>
    <cellStyle name="Linked Cell 3 2 13" xfId="4270"/>
    <cellStyle name="Linked Cell 3 2 2" xfId="4271"/>
    <cellStyle name="Linked Cell 3 2 2 2" xfId="4272"/>
    <cellStyle name="Linked Cell 3 2 3" xfId="4273"/>
    <cellStyle name="Linked Cell 3 2 3 2" xfId="4274"/>
    <cellStyle name="Linked Cell 3 2 4" xfId="4275"/>
    <cellStyle name="Linked Cell 3 2 4 2" xfId="4276"/>
    <cellStyle name="Linked Cell 3 2 5" xfId="4277"/>
    <cellStyle name="Linked Cell 3 2 6" xfId="4278"/>
    <cellStyle name="Linked Cell 3 2 7" xfId="4279"/>
    <cellStyle name="Linked Cell 3 2 8" xfId="4280"/>
    <cellStyle name="Linked Cell 3 2 9" xfId="4281"/>
    <cellStyle name="Linked Cell 3 3" xfId="1203"/>
    <cellStyle name="Linked Cell 3 3 10" xfId="4282"/>
    <cellStyle name="Linked Cell 3 3 11" xfId="4283"/>
    <cellStyle name="Linked Cell 3 3 12" xfId="4284"/>
    <cellStyle name="Linked Cell 3 3 13" xfId="4285"/>
    <cellStyle name="Linked Cell 3 3 2" xfId="4286"/>
    <cellStyle name="Linked Cell 3 3 2 2" xfId="4287"/>
    <cellStyle name="Linked Cell 3 3 3" xfId="4288"/>
    <cellStyle name="Linked Cell 3 3 3 2" xfId="4289"/>
    <cellStyle name="Linked Cell 3 3 4" xfId="4290"/>
    <cellStyle name="Linked Cell 3 3 4 2" xfId="4291"/>
    <cellStyle name="Linked Cell 3 3 5" xfId="4292"/>
    <cellStyle name="Linked Cell 3 3 6" xfId="4293"/>
    <cellStyle name="Linked Cell 3 3 7" xfId="4294"/>
    <cellStyle name="Linked Cell 3 3 8" xfId="4295"/>
    <cellStyle name="Linked Cell 3 3 9" xfId="4296"/>
    <cellStyle name="Linked Cell 3 4" xfId="4297"/>
    <cellStyle name="Linked Cell 3 4 2" xfId="4298"/>
    <cellStyle name="Linked Cell 3 5" xfId="4299"/>
    <cellStyle name="Linked Cell 3 5 2" xfId="4300"/>
    <cellStyle name="Linked Cell 3 6" xfId="4301"/>
    <cellStyle name="Linked Cell 3 6 2" xfId="4302"/>
    <cellStyle name="Linked Cell 3 7" xfId="4303"/>
    <cellStyle name="Linked Cell 3 8" xfId="4304"/>
    <cellStyle name="Linked Cell 3 9" xfId="4305"/>
    <cellStyle name="Linked Cell 4" xfId="1204"/>
    <cellStyle name="Linked Cell 4 10" xfId="4306"/>
    <cellStyle name="Linked Cell 4 11" xfId="4307"/>
    <cellStyle name="Linked Cell 4 12" xfId="4308"/>
    <cellStyle name="Linked Cell 4 13" xfId="4309"/>
    <cellStyle name="Linked Cell 4 14" xfId="4310"/>
    <cellStyle name="Linked Cell 4 15" xfId="4311"/>
    <cellStyle name="Linked Cell 4 2" xfId="1205"/>
    <cellStyle name="Linked Cell 4 2 10" xfId="4312"/>
    <cellStyle name="Linked Cell 4 2 11" xfId="4313"/>
    <cellStyle name="Linked Cell 4 2 12" xfId="4314"/>
    <cellStyle name="Linked Cell 4 2 13" xfId="4315"/>
    <cellStyle name="Linked Cell 4 2 2" xfId="4316"/>
    <cellStyle name="Linked Cell 4 2 2 2" xfId="4317"/>
    <cellStyle name="Linked Cell 4 2 3" xfId="4318"/>
    <cellStyle name="Linked Cell 4 2 3 2" xfId="4319"/>
    <cellStyle name="Linked Cell 4 2 4" xfId="4320"/>
    <cellStyle name="Linked Cell 4 2 4 2" xfId="4321"/>
    <cellStyle name="Linked Cell 4 2 5" xfId="4322"/>
    <cellStyle name="Linked Cell 4 2 6" xfId="4323"/>
    <cellStyle name="Linked Cell 4 2 7" xfId="4324"/>
    <cellStyle name="Linked Cell 4 2 8" xfId="4325"/>
    <cellStyle name="Linked Cell 4 2 9" xfId="4326"/>
    <cellStyle name="Linked Cell 4 3" xfId="1206"/>
    <cellStyle name="Linked Cell 4 3 10" xfId="4327"/>
    <cellStyle name="Linked Cell 4 3 11" xfId="4328"/>
    <cellStyle name="Linked Cell 4 3 12" xfId="4329"/>
    <cellStyle name="Linked Cell 4 3 13" xfId="4330"/>
    <cellStyle name="Linked Cell 4 3 2" xfId="4331"/>
    <cellStyle name="Linked Cell 4 3 2 2" xfId="4332"/>
    <cellStyle name="Linked Cell 4 3 3" xfId="4333"/>
    <cellStyle name="Linked Cell 4 3 3 2" xfId="4334"/>
    <cellStyle name="Linked Cell 4 3 4" xfId="4335"/>
    <cellStyle name="Linked Cell 4 3 4 2" xfId="4336"/>
    <cellStyle name="Linked Cell 4 3 5" xfId="4337"/>
    <cellStyle name="Linked Cell 4 3 6" xfId="4338"/>
    <cellStyle name="Linked Cell 4 3 7" xfId="4339"/>
    <cellStyle name="Linked Cell 4 3 8" xfId="4340"/>
    <cellStyle name="Linked Cell 4 3 9" xfId="4341"/>
    <cellStyle name="Linked Cell 4 4" xfId="4342"/>
    <cellStyle name="Linked Cell 4 4 2" xfId="4343"/>
    <cellStyle name="Linked Cell 4 5" xfId="4344"/>
    <cellStyle name="Linked Cell 4 5 2" xfId="4345"/>
    <cellStyle name="Linked Cell 4 6" xfId="4346"/>
    <cellStyle name="Linked Cell 4 6 2" xfId="4347"/>
    <cellStyle name="Linked Cell 4 7" xfId="4348"/>
    <cellStyle name="Linked Cell 4 8" xfId="4349"/>
    <cellStyle name="Linked Cell 4 9" xfId="4350"/>
    <cellStyle name="Linked Cell 5" xfId="1207"/>
    <cellStyle name="Linked Cell 5 10" xfId="4351"/>
    <cellStyle name="Linked Cell 5 11" xfId="4352"/>
    <cellStyle name="Linked Cell 5 12" xfId="4353"/>
    <cellStyle name="Linked Cell 5 13" xfId="4354"/>
    <cellStyle name="Linked Cell 5 14" xfId="4355"/>
    <cellStyle name="Linked Cell 5 15" xfId="4356"/>
    <cellStyle name="Linked Cell 5 2" xfId="1208"/>
    <cellStyle name="Linked Cell 5 2 10" xfId="4357"/>
    <cellStyle name="Linked Cell 5 2 11" xfId="4358"/>
    <cellStyle name="Linked Cell 5 2 12" xfId="4359"/>
    <cellStyle name="Linked Cell 5 2 13" xfId="4360"/>
    <cellStyle name="Linked Cell 5 2 2" xfId="4361"/>
    <cellStyle name="Linked Cell 5 2 2 2" xfId="4362"/>
    <cellStyle name="Linked Cell 5 2 3" xfId="4363"/>
    <cellStyle name="Linked Cell 5 2 3 2" xfId="4364"/>
    <cellStyle name="Linked Cell 5 2 4" xfId="4365"/>
    <cellStyle name="Linked Cell 5 2 4 2" xfId="4366"/>
    <cellStyle name="Linked Cell 5 2 5" xfId="4367"/>
    <cellStyle name="Linked Cell 5 2 6" xfId="4368"/>
    <cellStyle name="Linked Cell 5 2 7" xfId="4369"/>
    <cellStyle name="Linked Cell 5 2 8" xfId="4370"/>
    <cellStyle name="Linked Cell 5 2 9" xfId="4371"/>
    <cellStyle name="Linked Cell 5 3" xfId="1209"/>
    <cellStyle name="Linked Cell 5 3 10" xfId="4372"/>
    <cellStyle name="Linked Cell 5 3 11" xfId="4373"/>
    <cellStyle name="Linked Cell 5 3 12" xfId="4374"/>
    <cellStyle name="Linked Cell 5 3 13" xfId="4375"/>
    <cellStyle name="Linked Cell 5 3 2" xfId="4376"/>
    <cellStyle name="Linked Cell 5 3 2 2" xfId="4377"/>
    <cellStyle name="Linked Cell 5 3 3" xfId="4378"/>
    <cellStyle name="Linked Cell 5 3 3 2" xfId="4379"/>
    <cellStyle name="Linked Cell 5 3 4" xfId="4380"/>
    <cellStyle name="Linked Cell 5 3 4 2" xfId="4381"/>
    <cellStyle name="Linked Cell 5 3 5" xfId="4382"/>
    <cellStyle name="Linked Cell 5 3 6" xfId="4383"/>
    <cellStyle name="Linked Cell 5 3 7" xfId="4384"/>
    <cellStyle name="Linked Cell 5 3 8" xfId="4385"/>
    <cellStyle name="Linked Cell 5 3 9" xfId="4386"/>
    <cellStyle name="Linked Cell 5 4" xfId="4387"/>
    <cellStyle name="Linked Cell 5 4 2" xfId="4388"/>
    <cellStyle name="Linked Cell 5 5" xfId="4389"/>
    <cellStyle name="Linked Cell 5 5 2" xfId="4390"/>
    <cellStyle name="Linked Cell 5 6" xfId="4391"/>
    <cellStyle name="Linked Cell 5 6 2" xfId="4392"/>
    <cellStyle name="Linked Cell 5 7" xfId="4393"/>
    <cellStyle name="Linked Cell 5 8" xfId="4394"/>
    <cellStyle name="Linked Cell 5 9" xfId="4395"/>
    <cellStyle name="Linked Cell 6" xfId="1210"/>
    <cellStyle name="Linked Cell 6 10" xfId="4396"/>
    <cellStyle name="Linked Cell 6 11" xfId="4397"/>
    <cellStyle name="Linked Cell 6 12" xfId="4398"/>
    <cellStyle name="Linked Cell 6 13" xfId="4399"/>
    <cellStyle name="Linked Cell 6 14" xfId="4400"/>
    <cellStyle name="Linked Cell 6 15" xfId="4401"/>
    <cellStyle name="Linked Cell 6 2" xfId="1211"/>
    <cellStyle name="Linked Cell 6 2 10" xfId="4402"/>
    <cellStyle name="Linked Cell 6 2 11" xfId="4403"/>
    <cellStyle name="Linked Cell 6 2 12" xfId="4404"/>
    <cellStyle name="Linked Cell 6 2 13" xfId="4405"/>
    <cellStyle name="Linked Cell 6 2 2" xfId="4406"/>
    <cellStyle name="Linked Cell 6 2 2 2" xfId="4407"/>
    <cellStyle name="Linked Cell 6 2 3" xfId="4408"/>
    <cellStyle name="Linked Cell 6 2 3 2" xfId="4409"/>
    <cellStyle name="Linked Cell 6 2 4" xfId="4410"/>
    <cellStyle name="Linked Cell 6 2 4 2" xfId="4411"/>
    <cellStyle name="Linked Cell 6 2 5" xfId="4412"/>
    <cellStyle name="Linked Cell 6 2 6" xfId="4413"/>
    <cellStyle name="Linked Cell 6 2 7" xfId="4414"/>
    <cellStyle name="Linked Cell 6 2 8" xfId="4415"/>
    <cellStyle name="Linked Cell 6 2 9" xfId="4416"/>
    <cellStyle name="Linked Cell 6 3" xfId="1212"/>
    <cellStyle name="Linked Cell 6 3 10" xfId="4417"/>
    <cellStyle name="Linked Cell 6 3 11" xfId="4418"/>
    <cellStyle name="Linked Cell 6 3 12" xfId="4419"/>
    <cellStyle name="Linked Cell 6 3 13" xfId="4420"/>
    <cellStyle name="Linked Cell 6 3 2" xfId="4421"/>
    <cellStyle name="Linked Cell 6 3 2 2" xfId="4422"/>
    <cellStyle name="Linked Cell 6 3 3" xfId="4423"/>
    <cellStyle name="Linked Cell 6 3 3 2" xfId="4424"/>
    <cellStyle name="Linked Cell 6 3 4" xfId="4425"/>
    <cellStyle name="Linked Cell 6 3 4 2" xfId="4426"/>
    <cellStyle name="Linked Cell 6 3 5" xfId="4427"/>
    <cellStyle name="Linked Cell 6 3 6" xfId="4428"/>
    <cellStyle name="Linked Cell 6 3 7" xfId="4429"/>
    <cellStyle name="Linked Cell 6 3 8" xfId="4430"/>
    <cellStyle name="Linked Cell 6 3 9" xfId="4431"/>
    <cellStyle name="Linked Cell 6 4" xfId="4432"/>
    <cellStyle name="Linked Cell 6 4 2" xfId="4433"/>
    <cellStyle name="Linked Cell 6 5" xfId="4434"/>
    <cellStyle name="Linked Cell 6 5 2" xfId="4435"/>
    <cellStyle name="Linked Cell 6 6" xfId="4436"/>
    <cellStyle name="Linked Cell 6 6 2" xfId="4437"/>
    <cellStyle name="Linked Cell 6 7" xfId="4438"/>
    <cellStyle name="Linked Cell 6 8" xfId="4439"/>
    <cellStyle name="Linked Cell 6 9" xfId="4440"/>
    <cellStyle name="Linked Cell 7" xfId="1213"/>
    <cellStyle name="Linked Cell 7 10" xfId="4441"/>
    <cellStyle name="Linked Cell 7 11" xfId="4442"/>
    <cellStyle name="Linked Cell 7 12" xfId="4443"/>
    <cellStyle name="Linked Cell 7 13" xfId="4444"/>
    <cellStyle name="Linked Cell 7 14" xfId="4445"/>
    <cellStyle name="Linked Cell 7 15" xfId="4446"/>
    <cellStyle name="Linked Cell 7 2" xfId="1214"/>
    <cellStyle name="Linked Cell 7 2 10" xfId="4447"/>
    <cellStyle name="Linked Cell 7 2 11" xfId="4448"/>
    <cellStyle name="Linked Cell 7 2 12" xfId="4449"/>
    <cellStyle name="Linked Cell 7 2 13" xfId="4450"/>
    <cellStyle name="Linked Cell 7 2 2" xfId="4451"/>
    <cellStyle name="Linked Cell 7 2 2 2" xfId="4452"/>
    <cellStyle name="Linked Cell 7 2 3" xfId="4453"/>
    <cellStyle name="Linked Cell 7 2 3 2" xfId="4454"/>
    <cellStyle name="Linked Cell 7 2 4" xfId="4455"/>
    <cellStyle name="Linked Cell 7 2 4 2" xfId="4456"/>
    <cellStyle name="Linked Cell 7 2 5" xfId="4457"/>
    <cellStyle name="Linked Cell 7 2 6" xfId="4458"/>
    <cellStyle name="Linked Cell 7 2 7" xfId="4459"/>
    <cellStyle name="Linked Cell 7 2 8" xfId="4460"/>
    <cellStyle name="Linked Cell 7 2 9" xfId="4461"/>
    <cellStyle name="Linked Cell 7 3" xfId="1215"/>
    <cellStyle name="Linked Cell 7 3 10" xfId="4462"/>
    <cellStyle name="Linked Cell 7 3 11" xfId="4463"/>
    <cellStyle name="Linked Cell 7 3 12" xfId="4464"/>
    <cellStyle name="Linked Cell 7 3 13" xfId="4465"/>
    <cellStyle name="Linked Cell 7 3 2" xfId="4466"/>
    <cellStyle name="Linked Cell 7 3 2 2" xfId="4467"/>
    <cellStyle name="Linked Cell 7 3 3" xfId="4468"/>
    <cellStyle name="Linked Cell 7 3 3 2" xfId="4469"/>
    <cellStyle name="Linked Cell 7 3 4" xfId="4470"/>
    <cellStyle name="Linked Cell 7 3 4 2" xfId="4471"/>
    <cellStyle name="Linked Cell 7 3 5" xfId="4472"/>
    <cellStyle name="Linked Cell 7 3 6" xfId="4473"/>
    <cellStyle name="Linked Cell 7 3 7" xfId="4474"/>
    <cellStyle name="Linked Cell 7 3 8" xfId="4475"/>
    <cellStyle name="Linked Cell 7 3 9" xfId="4476"/>
    <cellStyle name="Linked Cell 7 4" xfId="4477"/>
    <cellStyle name="Linked Cell 7 4 2" xfId="4478"/>
    <cellStyle name="Linked Cell 7 5" xfId="4479"/>
    <cellStyle name="Linked Cell 7 5 2" xfId="4480"/>
    <cellStyle name="Linked Cell 7 6" xfId="4481"/>
    <cellStyle name="Linked Cell 7 6 2" xfId="4482"/>
    <cellStyle name="Linked Cell 7 7" xfId="4483"/>
    <cellStyle name="Linked Cell 7 8" xfId="4484"/>
    <cellStyle name="Linked Cell 7 9" xfId="4485"/>
    <cellStyle name="Linked Cell 8" xfId="1216"/>
    <cellStyle name="Linked Cell 8 10" xfId="4486"/>
    <cellStyle name="Linked Cell 8 11" xfId="4487"/>
    <cellStyle name="Linked Cell 8 12" xfId="4488"/>
    <cellStyle name="Linked Cell 8 13" xfId="4489"/>
    <cellStyle name="Linked Cell 8 14" xfId="4490"/>
    <cellStyle name="Linked Cell 8 15" xfId="4491"/>
    <cellStyle name="Linked Cell 8 2" xfId="1217"/>
    <cellStyle name="Linked Cell 8 2 10" xfId="4492"/>
    <cellStyle name="Linked Cell 8 2 11" xfId="4493"/>
    <cellStyle name="Linked Cell 8 2 12" xfId="4494"/>
    <cellStyle name="Linked Cell 8 2 13" xfId="4495"/>
    <cellStyle name="Linked Cell 8 2 2" xfId="4496"/>
    <cellStyle name="Linked Cell 8 2 2 2" xfId="4497"/>
    <cellStyle name="Linked Cell 8 2 3" xfId="4498"/>
    <cellStyle name="Linked Cell 8 2 3 2" xfId="4499"/>
    <cellStyle name="Linked Cell 8 2 4" xfId="4500"/>
    <cellStyle name="Linked Cell 8 2 4 2" xfId="4501"/>
    <cellStyle name="Linked Cell 8 2 5" xfId="4502"/>
    <cellStyle name="Linked Cell 8 2 6" xfId="4503"/>
    <cellStyle name="Linked Cell 8 2 7" xfId="4504"/>
    <cellStyle name="Linked Cell 8 2 8" xfId="4505"/>
    <cellStyle name="Linked Cell 8 2 9" xfId="4506"/>
    <cellStyle name="Linked Cell 8 3" xfId="1218"/>
    <cellStyle name="Linked Cell 8 3 10" xfId="4507"/>
    <cellStyle name="Linked Cell 8 3 11" xfId="4508"/>
    <cellStyle name="Linked Cell 8 3 12" xfId="4509"/>
    <cellStyle name="Linked Cell 8 3 13" xfId="4510"/>
    <cellStyle name="Linked Cell 8 3 2" xfId="4511"/>
    <cellStyle name="Linked Cell 8 3 2 2" xfId="4512"/>
    <cellStyle name="Linked Cell 8 3 3" xfId="4513"/>
    <cellStyle name="Linked Cell 8 3 3 2" xfId="4514"/>
    <cellStyle name="Linked Cell 8 3 4" xfId="4515"/>
    <cellStyle name="Linked Cell 8 3 4 2" xfId="4516"/>
    <cellStyle name="Linked Cell 8 3 5" xfId="4517"/>
    <cellStyle name="Linked Cell 8 3 6" xfId="4518"/>
    <cellStyle name="Linked Cell 8 3 7" xfId="4519"/>
    <cellStyle name="Linked Cell 8 3 8" xfId="4520"/>
    <cellStyle name="Linked Cell 8 3 9" xfId="4521"/>
    <cellStyle name="Linked Cell 8 4" xfId="4522"/>
    <cellStyle name="Linked Cell 8 4 2" xfId="4523"/>
    <cellStyle name="Linked Cell 8 5" xfId="4524"/>
    <cellStyle name="Linked Cell 8 5 2" xfId="4525"/>
    <cellStyle name="Linked Cell 8 6" xfId="4526"/>
    <cellStyle name="Linked Cell 8 6 2" xfId="4527"/>
    <cellStyle name="Linked Cell 8 7" xfId="4528"/>
    <cellStyle name="Linked Cell 8 8" xfId="4529"/>
    <cellStyle name="Linked Cell 8 9" xfId="4530"/>
    <cellStyle name="Linked Cell 9" xfId="1219"/>
    <cellStyle name="Linked Cell 9 10" xfId="4531"/>
    <cellStyle name="Linked Cell 9 11" xfId="4532"/>
    <cellStyle name="Linked Cell 9 12" xfId="4533"/>
    <cellStyle name="Linked Cell 9 13" xfId="4534"/>
    <cellStyle name="Linked Cell 9 14" xfId="4535"/>
    <cellStyle name="Linked Cell 9 15" xfId="4536"/>
    <cellStyle name="Linked Cell 9 2" xfId="1220"/>
    <cellStyle name="Linked Cell 9 2 10" xfId="4537"/>
    <cellStyle name="Linked Cell 9 2 11" xfId="4538"/>
    <cellStyle name="Linked Cell 9 2 12" xfId="4539"/>
    <cellStyle name="Linked Cell 9 2 13" xfId="4540"/>
    <cellStyle name="Linked Cell 9 2 2" xfId="4541"/>
    <cellStyle name="Linked Cell 9 2 2 2" xfId="4542"/>
    <cellStyle name="Linked Cell 9 2 3" xfId="4543"/>
    <cellStyle name="Linked Cell 9 2 3 2" xfId="4544"/>
    <cellStyle name="Linked Cell 9 2 4" xfId="4545"/>
    <cellStyle name="Linked Cell 9 2 4 2" xfId="4546"/>
    <cellStyle name="Linked Cell 9 2 5" xfId="4547"/>
    <cellStyle name="Linked Cell 9 2 6" xfId="4548"/>
    <cellStyle name="Linked Cell 9 2 7" xfId="4549"/>
    <cellStyle name="Linked Cell 9 2 8" xfId="4550"/>
    <cellStyle name="Linked Cell 9 2 9" xfId="4551"/>
    <cellStyle name="Linked Cell 9 3" xfId="1221"/>
    <cellStyle name="Linked Cell 9 3 10" xfId="4552"/>
    <cellStyle name="Linked Cell 9 3 11" xfId="4553"/>
    <cellStyle name="Linked Cell 9 3 12" xfId="4554"/>
    <cellStyle name="Linked Cell 9 3 13" xfId="4555"/>
    <cellStyle name="Linked Cell 9 3 2" xfId="4556"/>
    <cellStyle name="Linked Cell 9 3 2 2" xfId="4557"/>
    <cellStyle name="Linked Cell 9 3 3" xfId="4558"/>
    <cellStyle name="Linked Cell 9 3 3 2" xfId="4559"/>
    <cellStyle name="Linked Cell 9 3 4" xfId="4560"/>
    <cellStyle name="Linked Cell 9 3 4 2" xfId="4561"/>
    <cellStyle name="Linked Cell 9 3 5" xfId="4562"/>
    <cellStyle name="Linked Cell 9 3 6" xfId="4563"/>
    <cellStyle name="Linked Cell 9 3 7" xfId="4564"/>
    <cellStyle name="Linked Cell 9 3 8" xfId="4565"/>
    <cellStyle name="Linked Cell 9 3 9" xfId="4566"/>
    <cellStyle name="Linked Cell 9 4" xfId="4567"/>
    <cellStyle name="Linked Cell 9 4 2" xfId="4568"/>
    <cellStyle name="Linked Cell 9 5" xfId="4569"/>
    <cellStyle name="Linked Cell 9 5 2" xfId="4570"/>
    <cellStyle name="Linked Cell 9 6" xfId="4571"/>
    <cellStyle name="Linked Cell 9 6 2" xfId="4572"/>
    <cellStyle name="Linked Cell 9 7" xfId="4573"/>
    <cellStyle name="Linked Cell 9 8" xfId="4574"/>
    <cellStyle name="Linked Cell 9 9" xfId="4575"/>
    <cellStyle name="Neutral 10" xfId="1222"/>
    <cellStyle name="Neutral 11" xfId="1223"/>
    <cellStyle name="Neutral 12" xfId="1224"/>
    <cellStyle name="Neutral 13" xfId="1225"/>
    <cellStyle name="Neutral 14" xfId="1226"/>
    <cellStyle name="Neutral 15" xfId="1227"/>
    <cellStyle name="Neutral 16" xfId="1228"/>
    <cellStyle name="Neutral 17" xfId="1229"/>
    <cellStyle name="Neutral 18" xfId="1230"/>
    <cellStyle name="Neutral 19" xfId="1231"/>
    <cellStyle name="Neutral 2" xfId="1232"/>
    <cellStyle name="Neutral 3" xfId="1233"/>
    <cellStyle name="Neutral 4" xfId="1234"/>
    <cellStyle name="Neutral 5" xfId="1235"/>
    <cellStyle name="Neutral 6" xfId="1236"/>
    <cellStyle name="Neutral 7" xfId="1237"/>
    <cellStyle name="Neutral 8" xfId="1238"/>
    <cellStyle name="Neutral 9" xfId="1239"/>
    <cellStyle name="Normal" xfId="0" builtinId="0"/>
    <cellStyle name="Normal 10" xfId="1240"/>
    <cellStyle name="Normal 10 2" xfId="1241"/>
    <cellStyle name="Normal 10 3" xfId="1242"/>
    <cellStyle name="Normal 10 4" xfId="1243"/>
    <cellStyle name="Normal 11" xfId="1244"/>
    <cellStyle name="Normal 11 2" xfId="1245"/>
    <cellStyle name="Normal 11 3" xfId="1246"/>
    <cellStyle name="Normal 11 4" xfId="1247"/>
    <cellStyle name="Normal 12" xfId="1248"/>
    <cellStyle name="Normal 12 2" xfId="1249"/>
    <cellStyle name="Normal 12 3" xfId="1250"/>
    <cellStyle name="Normal 12 4" xfId="1251"/>
    <cellStyle name="Normal 13" xfId="1252"/>
    <cellStyle name="Normal 13 2" xfId="1253"/>
    <cellStyle name="Normal 13 3" xfId="1254"/>
    <cellStyle name="Normal 13 4" xfId="1255"/>
    <cellStyle name="Normal 14" xfId="1256"/>
    <cellStyle name="Normal 14 2" xfId="1257"/>
    <cellStyle name="Normal 14 3" xfId="1258"/>
    <cellStyle name="Normal 14 4" xfId="1259"/>
    <cellStyle name="Normal 15" xfId="1260"/>
    <cellStyle name="Normal 15 2" xfId="1261"/>
    <cellStyle name="Normal 15 3" xfId="1262"/>
    <cellStyle name="Normal 15 4" xfId="1263"/>
    <cellStyle name="Normal 16" xfId="1264"/>
    <cellStyle name="Normal 16 2" xfId="1265"/>
    <cellStyle name="Normal 16 3" xfId="1266"/>
    <cellStyle name="Normal 16 4" xfId="1267"/>
    <cellStyle name="Normal 17" xfId="1268"/>
    <cellStyle name="Normal 17 2" xfId="1269"/>
    <cellStyle name="Normal 17 3" xfId="1270"/>
    <cellStyle name="Normal 17 4" xfId="1271"/>
    <cellStyle name="Normal 18" xfId="1272"/>
    <cellStyle name="Normal 18 2" xfId="1273"/>
    <cellStyle name="Normal 18 3" xfId="1274"/>
    <cellStyle name="Normal 18 4" xfId="1275"/>
    <cellStyle name="Normal 19" xfId="1276"/>
    <cellStyle name="Normal 19 2" xfId="1277"/>
    <cellStyle name="Normal 19 3" xfId="1278"/>
    <cellStyle name="Normal 19 4" xfId="1279"/>
    <cellStyle name="Normal 2" xfId="1280"/>
    <cellStyle name="Normal 2 10" xfId="1281"/>
    <cellStyle name="Normal 2 10 2" xfId="1282"/>
    <cellStyle name="Normal 2 10 3" xfId="1283"/>
    <cellStyle name="Normal 2 10 4" xfId="1284"/>
    <cellStyle name="Normal 2 11" xfId="1285"/>
    <cellStyle name="Normal 2 11 2" xfId="1286"/>
    <cellStyle name="Normal 2 11 3" xfId="1287"/>
    <cellStyle name="Normal 2 11 4" xfId="1288"/>
    <cellStyle name="Normal 2 12" xfId="1289"/>
    <cellStyle name="Normal 2 12 2" xfId="1290"/>
    <cellStyle name="Normal 2 12 3" xfId="1291"/>
    <cellStyle name="Normal 2 12 4" xfId="1292"/>
    <cellStyle name="Normal 2 13" xfId="1293"/>
    <cellStyle name="Normal 2 13 2" xfId="1294"/>
    <cellStyle name="Normal 2 13 3" xfId="1295"/>
    <cellStyle name="Normal 2 13 4" xfId="1296"/>
    <cellStyle name="Normal 2 14" xfId="1297"/>
    <cellStyle name="Normal 2 14 2" xfId="1298"/>
    <cellStyle name="Normal 2 14 3" xfId="1299"/>
    <cellStyle name="Normal 2 14 4" xfId="1300"/>
    <cellStyle name="Normal 2 15" xfId="1301"/>
    <cellStyle name="Normal 2 15 2" xfId="1302"/>
    <cellStyle name="Normal 2 15 3" xfId="1303"/>
    <cellStyle name="Normal 2 15 4" xfId="1304"/>
    <cellStyle name="Normal 2 16" xfId="1305"/>
    <cellStyle name="Normal 2 16 2" xfId="1306"/>
    <cellStyle name="Normal 2 16 3" xfId="1307"/>
    <cellStyle name="Normal 2 16 4" xfId="1308"/>
    <cellStyle name="Normal 2 17" xfId="1309"/>
    <cellStyle name="Normal 2 17 2" xfId="1310"/>
    <cellStyle name="Normal 2 17 3" xfId="1311"/>
    <cellStyle name="Normal 2 17 4" xfId="1312"/>
    <cellStyle name="Normal 2 18" xfId="1313"/>
    <cellStyle name="Normal 2 18 2" xfId="1314"/>
    <cellStyle name="Normal 2 18 3" xfId="1315"/>
    <cellStyle name="Normal 2 18 4" xfId="1316"/>
    <cellStyle name="Normal 2 19" xfId="1317"/>
    <cellStyle name="Normal 2 19 2" xfId="1318"/>
    <cellStyle name="Normal 2 19 3" xfId="1319"/>
    <cellStyle name="Normal 2 19 4" xfId="1320"/>
    <cellStyle name="Normal 2 2" xfId="1321"/>
    <cellStyle name="Normal 2 2 2" xfId="1322"/>
    <cellStyle name="Normal 2 2 3" xfId="1323"/>
    <cellStyle name="Normal 2 2 4" xfId="1324"/>
    <cellStyle name="Normal 2 2 5" xfId="4576"/>
    <cellStyle name="Normal 2 2 6" xfId="4577"/>
    <cellStyle name="Normal 2 20" xfId="1325"/>
    <cellStyle name="Normal 2 20 2" xfId="1326"/>
    <cellStyle name="Normal 2 20 3" xfId="1327"/>
    <cellStyle name="Normal 2 20 4" xfId="1328"/>
    <cellStyle name="Normal 2 21" xfId="1329"/>
    <cellStyle name="Normal 2 22" xfId="4578"/>
    <cellStyle name="Normal 2 23" xfId="4579"/>
    <cellStyle name="Normal 2 24" xfId="4580"/>
    <cellStyle name="Normal 2 25" xfId="4581"/>
    <cellStyle name="Normal 2 26" xfId="4582"/>
    <cellStyle name="Normal 2 3" xfId="1330"/>
    <cellStyle name="Normal 2 3 2" xfId="1331"/>
    <cellStyle name="Normal 2 3 3" xfId="1332"/>
    <cellStyle name="Normal 2 3 4" xfId="1333"/>
    <cellStyle name="Normal 2 4" xfId="1334"/>
    <cellStyle name="Normal 2 4 2" xfId="1335"/>
    <cellStyle name="Normal 2 4 3" xfId="1336"/>
    <cellStyle name="Normal 2 4 4" xfId="1337"/>
    <cellStyle name="Normal 2 5" xfId="1338"/>
    <cellStyle name="Normal 2 5 2" xfId="1339"/>
    <cellStyle name="Normal 2 5 3" xfId="1340"/>
    <cellStyle name="Normal 2 5 4" xfId="1341"/>
    <cellStyle name="Normal 2 6" xfId="1342"/>
    <cellStyle name="Normal 2 6 2" xfId="1343"/>
    <cellStyle name="Normal 2 6 3" xfId="1344"/>
    <cellStyle name="Normal 2 6 4" xfId="1345"/>
    <cellStyle name="Normal 2 7" xfId="1346"/>
    <cellStyle name="Normal 2 7 2" xfId="1347"/>
    <cellStyle name="Normal 2 7 3" xfId="1348"/>
    <cellStyle name="Normal 2 7 4" xfId="1349"/>
    <cellStyle name="Normal 2 8" xfId="1350"/>
    <cellStyle name="Normal 2 8 2" xfId="1351"/>
    <cellStyle name="Normal 2 8 3" xfId="1352"/>
    <cellStyle name="Normal 2 8 4" xfId="1353"/>
    <cellStyle name="Normal 2 9" xfId="1354"/>
    <cellStyle name="Normal 2 9 2" xfId="1355"/>
    <cellStyle name="Normal 2 9 3" xfId="1356"/>
    <cellStyle name="Normal 2 9 4" xfId="1357"/>
    <cellStyle name="Normal 20" xfId="1358"/>
    <cellStyle name="Normal 20 2" xfId="1359"/>
    <cellStyle name="Normal 20 3" xfId="1360"/>
    <cellStyle name="Normal 20 4" xfId="1361"/>
    <cellStyle name="Normal 21" xfId="1362"/>
    <cellStyle name="Normal 21 2" xfId="1363"/>
    <cellStyle name="Normal 21 3" xfId="1364"/>
    <cellStyle name="Normal 21 4" xfId="1365"/>
    <cellStyle name="Normal 22" xfId="1366"/>
    <cellStyle name="Normal 23" xfId="4583"/>
    <cellStyle name="Normal 24" xfId="4584"/>
    <cellStyle name="Normal 25" xfId="4585"/>
    <cellStyle name="Normal 26" xfId="4586"/>
    <cellStyle name="Normal 27" xfId="4587"/>
    <cellStyle name="Normal 28" xfId="4588"/>
    <cellStyle name="Normal 29" xfId="4589"/>
    <cellStyle name="Normal 3" xfId="1367"/>
    <cellStyle name="Normal 3 2" xfId="1368"/>
    <cellStyle name="Normal 3 2 2" xfId="1369"/>
    <cellStyle name="Normal 3 3" xfId="1370"/>
    <cellStyle name="Normal 3_Variation Cost analysis for Kitchen . Excel Worksheet" xfId="1371"/>
    <cellStyle name="Normal 4" xfId="1372"/>
    <cellStyle name="Normal 4 2" xfId="1373"/>
    <cellStyle name="Normal 4 3" xfId="1374"/>
    <cellStyle name="Normal 4 4" xfId="1375"/>
    <cellStyle name="Normal 5" xfId="1376"/>
    <cellStyle name="Normal 6" xfId="1377"/>
    <cellStyle name="Normal 6 2" xfId="1378"/>
    <cellStyle name="Normal 6 2 2 4" xfId="1379"/>
    <cellStyle name="Normal 6 3" xfId="1380"/>
    <cellStyle name="Normal 6 4" xfId="1381"/>
    <cellStyle name="Normal 7" xfId="1382"/>
    <cellStyle name="Normal 7 2" xfId="1383"/>
    <cellStyle name="Normal 7 3" xfId="1384"/>
    <cellStyle name="Normal 7 4" xfId="1385"/>
    <cellStyle name="Normal 8" xfId="1386"/>
    <cellStyle name="Normal 8 2" xfId="1387"/>
    <cellStyle name="Normal 8 3" xfId="1388"/>
    <cellStyle name="Normal 8 4" xfId="1389"/>
    <cellStyle name="Normal 9" xfId="1390"/>
    <cellStyle name="Normal 9 2" xfId="1391"/>
    <cellStyle name="Normal 9 3" xfId="1392"/>
    <cellStyle name="Normal 9 4" xfId="1393"/>
    <cellStyle name="Note 10" xfId="1394"/>
    <cellStyle name="Note 10 2" xfId="1395"/>
    <cellStyle name="Note 10 3" xfId="1396"/>
    <cellStyle name="Note 10 4" xfId="1397"/>
    <cellStyle name="Note 11" xfId="1398"/>
    <cellStyle name="Note 11 2" xfId="1399"/>
    <cellStyle name="Note 11 3" xfId="1400"/>
    <cellStyle name="Note 11 4" xfId="1401"/>
    <cellStyle name="Note 12" xfId="1402"/>
    <cellStyle name="Note 12 2" xfId="1403"/>
    <cellStyle name="Note 12 3" xfId="1404"/>
    <cellStyle name="Note 12 4" xfId="1405"/>
    <cellStyle name="Note 13" xfId="1406"/>
    <cellStyle name="Note 13 2" xfId="1407"/>
    <cellStyle name="Note 13 3" xfId="1408"/>
    <cellStyle name="Note 13 4" xfId="1409"/>
    <cellStyle name="Note 14" xfId="1410"/>
    <cellStyle name="Note 14 2" xfId="1411"/>
    <cellStyle name="Note 14 3" xfId="1412"/>
    <cellStyle name="Note 14 4" xfId="1413"/>
    <cellStyle name="Note 15" xfId="1414"/>
    <cellStyle name="Note 15 2" xfId="1415"/>
    <cellStyle name="Note 15 3" xfId="1416"/>
    <cellStyle name="Note 15 4" xfId="1417"/>
    <cellStyle name="Note 16" xfId="1418"/>
    <cellStyle name="Note 16 2" xfId="1419"/>
    <cellStyle name="Note 16 3" xfId="1420"/>
    <cellStyle name="Note 16 4" xfId="1421"/>
    <cellStyle name="Note 17" xfId="1422"/>
    <cellStyle name="Note 17 2" xfId="1423"/>
    <cellStyle name="Note 17 3" xfId="1424"/>
    <cellStyle name="Note 17 4" xfId="1425"/>
    <cellStyle name="Note 18" xfId="1426"/>
    <cellStyle name="Note 18 2" xfId="1427"/>
    <cellStyle name="Note 18 3" xfId="1428"/>
    <cellStyle name="Note 18 4" xfId="1429"/>
    <cellStyle name="Note 19" xfId="1430"/>
    <cellStyle name="Note 19 2" xfId="1431"/>
    <cellStyle name="Note 19 3" xfId="1432"/>
    <cellStyle name="Note 19 4" xfId="1433"/>
    <cellStyle name="Note 2" xfId="1434"/>
    <cellStyle name="Note 2 2" xfId="1435"/>
    <cellStyle name="Note 2 3" xfId="1436"/>
    <cellStyle name="Note 2 4" xfId="1437"/>
    <cellStyle name="Note 3" xfId="1438"/>
    <cellStyle name="Note 3 2" xfId="1439"/>
    <cellStyle name="Note 3 3" xfId="1440"/>
    <cellStyle name="Note 3 4" xfId="1441"/>
    <cellStyle name="Note 4" xfId="1442"/>
    <cellStyle name="Note 4 2" xfId="1443"/>
    <cellStyle name="Note 4 3" xfId="1444"/>
    <cellStyle name="Note 4 4" xfId="1445"/>
    <cellStyle name="Note 5" xfId="1446"/>
    <cellStyle name="Note 5 2" xfId="1447"/>
    <cellStyle name="Note 5 3" xfId="1448"/>
    <cellStyle name="Note 5 4" xfId="1449"/>
    <cellStyle name="Note 6" xfId="1450"/>
    <cellStyle name="Note 6 2" xfId="1451"/>
    <cellStyle name="Note 6 3" xfId="1452"/>
    <cellStyle name="Note 6 4" xfId="1453"/>
    <cellStyle name="Note 7" xfId="1454"/>
    <cellStyle name="Note 7 2" xfId="1455"/>
    <cellStyle name="Note 7 3" xfId="1456"/>
    <cellStyle name="Note 7 4" xfId="1457"/>
    <cellStyle name="Note 8" xfId="1458"/>
    <cellStyle name="Note 8 2" xfId="1459"/>
    <cellStyle name="Note 8 3" xfId="1460"/>
    <cellStyle name="Note 8 4" xfId="1461"/>
    <cellStyle name="Note 9" xfId="1462"/>
    <cellStyle name="Note 9 2" xfId="1463"/>
    <cellStyle name="Note 9 3" xfId="1464"/>
    <cellStyle name="Note 9 4" xfId="1465"/>
    <cellStyle name="Output 10" xfId="1466"/>
    <cellStyle name="Output 11" xfId="1467"/>
    <cellStyle name="Output 12" xfId="1468"/>
    <cellStyle name="Output 13" xfId="1469"/>
    <cellStyle name="Output 14" xfId="1470"/>
    <cellStyle name="Output 15" xfId="1471"/>
    <cellStyle name="Output 16" xfId="1472"/>
    <cellStyle name="Output 17" xfId="1473"/>
    <cellStyle name="Output 18" xfId="1474"/>
    <cellStyle name="Output 19" xfId="1475"/>
    <cellStyle name="Output 2" xfId="1476"/>
    <cellStyle name="Output 3" xfId="1477"/>
    <cellStyle name="Output 4" xfId="1478"/>
    <cellStyle name="Output 5" xfId="1479"/>
    <cellStyle name="Output 6" xfId="1480"/>
    <cellStyle name="Output 7" xfId="1481"/>
    <cellStyle name="Output 8" xfId="1482"/>
    <cellStyle name="Output 9" xfId="1483"/>
    <cellStyle name="Percent 2" xfId="1484"/>
    <cellStyle name="Style 1" xfId="1485"/>
    <cellStyle name="Style 1 2" xfId="1486"/>
    <cellStyle name="Title 10" xfId="1487"/>
    <cellStyle name="Title 11" xfId="1488"/>
    <cellStyle name="Title 12" xfId="1489"/>
    <cellStyle name="Title 13" xfId="1490"/>
    <cellStyle name="Title 14" xfId="1491"/>
    <cellStyle name="Title 15" xfId="1492"/>
    <cellStyle name="Title 16" xfId="1493"/>
    <cellStyle name="Title 17" xfId="1494"/>
    <cellStyle name="Title 18" xfId="1495"/>
    <cellStyle name="Title 19" xfId="1496"/>
    <cellStyle name="Title 2" xfId="1497"/>
    <cellStyle name="Title 3" xfId="1498"/>
    <cellStyle name="Title 4" xfId="1499"/>
    <cellStyle name="Title 5" xfId="1500"/>
    <cellStyle name="Title 6" xfId="1501"/>
    <cellStyle name="Title 7" xfId="1502"/>
    <cellStyle name="Title 8" xfId="1503"/>
    <cellStyle name="Title 9" xfId="1504"/>
    <cellStyle name="Total 10" xfId="1505"/>
    <cellStyle name="Total 10 10" xfId="4590"/>
    <cellStyle name="Total 10 11" xfId="4591"/>
    <cellStyle name="Total 10 12" xfId="4592"/>
    <cellStyle name="Total 10 2" xfId="4593"/>
    <cellStyle name="Total 10 3" xfId="4594"/>
    <cellStyle name="Total 10 4" xfId="4595"/>
    <cellStyle name="Total 10 5" xfId="4596"/>
    <cellStyle name="Total 10 6" xfId="4597"/>
    <cellStyle name="Total 10 7" xfId="4598"/>
    <cellStyle name="Total 10 8" xfId="4599"/>
    <cellStyle name="Total 10 9" xfId="4600"/>
    <cellStyle name="Total 11" xfId="1506"/>
    <cellStyle name="Total 11 10" xfId="4601"/>
    <cellStyle name="Total 11 11" xfId="4602"/>
    <cellStyle name="Total 11 12" xfId="4603"/>
    <cellStyle name="Total 11 2" xfId="4604"/>
    <cellStyle name="Total 11 3" xfId="4605"/>
    <cellStyle name="Total 11 4" xfId="4606"/>
    <cellStyle name="Total 11 5" xfId="4607"/>
    <cellStyle name="Total 11 6" xfId="4608"/>
    <cellStyle name="Total 11 7" xfId="4609"/>
    <cellStyle name="Total 11 8" xfId="4610"/>
    <cellStyle name="Total 11 9" xfId="4611"/>
    <cellStyle name="Total 12" xfId="1507"/>
    <cellStyle name="Total 12 10" xfId="4612"/>
    <cellStyle name="Total 12 11" xfId="4613"/>
    <cellStyle name="Total 12 12" xfId="4614"/>
    <cellStyle name="Total 12 2" xfId="4615"/>
    <cellStyle name="Total 12 3" xfId="4616"/>
    <cellStyle name="Total 12 4" xfId="4617"/>
    <cellStyle name="Total 12 5" xfId="4618"/>
    <cellStyle name="Total 12 6" xfId="4619"/>
    <cellStyle name="Total 12 7" xfId="4620"/>
    <cellStyle name="Total 12 8" xfId="4621"/>
    <cellStyle name="Total 12 9" xfId="4622"/>
    <cellStyle name="Total 13" xfId="1508"/>
    <cellStyle name="Total 13 10" xfId="4623"/>
    <cellStyle name="Total 13 11" xfId="4624"/>
    <cellStyle name="Total 13 12" xfId="4625"/>
    <cellStyle name="Total 13 2" xfId="4626"/>
    <cellStyle name="Total 13 3" xfId="4627"/>
    <cellStyle name="Total 13 4" xfId="4628"/>
    <cellStyle name="Total 13 5" xfId="4629"/>
    <cellStyle name="Total 13 6" xfId="4630"/>
    <cellStyle name="Total 13 7" xfId="4631"/>
    <cellStyle name="Total 13 8" xfId="4632"/>
    <cellStyle name="Total 13 9" xfId="4633"/>
    <cellStyle name="Total 14" xfId="1509"/>
    <cellStyle name="Total 14 10" xfId="4634"/>
    <cellStyle name="Total 14 11" xfId="4635"/>
    <cellStyle name="Total 14 12" xfId="4636"/>
    <cellStyle name="Total 14 2" xfId="4637"/>
    <cellStyle name="Total 14 3" xfId="4638"/>
    <cellStyle name="Total 14 4" xfId="4639"/>
    <cellStyle name="Total 14 5" xfId="4640"/>
    <cellStyle name="Total 14 6" xfId="4641"/>
    <cellStyle name="Total 14 7" xfId="4642"/>
    <cellStyle name="Total 14 8" xfId="4643"/>
    <cellStyle name="Total 14 9" xfId="4644"/>
    <cellStyle name="Total 15" xfId="1510"/>
    <cellStyle name="Total 15 10" xfId="4645"/>
    <cellStyle name="Total 15 11" xfId="4646"/>
    <cellStyle name="Total 15 12" xfId="4647"/>
    <cellStyle name="Total 15 2" xfId="4648"/>
    <cellStyle name="Total 15 3" xfId="4649"/>
    <cellStyle name="Total 15 4" xfId="4650"/>
    <cellStyle name="Total 15 5" xfId="4651"/>
    <cellStyle name="Total 15 6" xfId="4652"/>
    <cellStyle name="Total 15 7" xfId="4653"/>
    <cellStyle name="Total 15 8" xfId="4654"/>
    <cellStyle name="Total 15 9" xfId="4655"/>
    <cellStyle name="Total 16" xfId="1511"/>
    <cellStyle name="Total 16 10" xfId="4656"/>
    <cellStyle name="Total 16 11" xfId="4657"/>
    <cellStyle name="Total 16 12" xfId="4658"/>
    <cellStyle name="Total 16 2" xfId="4659"/>
    <cellStyle name="Total 16 3" xfId="4660"/>
    <cellStyle name="Total 16 4" xfId="4661"/>
    <cellStyle name="Total 16 5" xfId="4662"/>
    <cellStyle name="Total 16 6" xfId="4663"/>
    <cellStyle name="Total 16 7" xfId="4664"/>
    <cellStyle name="Total 16 8" xfId="4665"/>
    <cellStyle name="Total 16 9" xfId="4666"/>
    <cellStyle name="Total 17" xfId="1512"/>
    <cellStyle name="Total 17 10" xfId="4667"/>
    <cellStyle name="Total 17 11" xfId="4668"/>
    <cellStyle name="Total 17 12" xfId="4669"/>
    <cellStyle name="Total 17 2" xfId="4670"/>
    <cellStyle name="Total 17 3" xfId="4671"/>
    <cellStyle name="Total 17 4" xfId="4672"/>
    <cellStyle name="Total 17 5" xfId="4673"/>
    <cellStyle name="Total 17 6" xfId="4674"/>
    <cellStyle name="Total 17 7" xfId="4675"/>
    <cellStyle name="Total 17 8" xfId="4676"/>
    <cellStyle name="Total 17 9" xfId="4677"/>
    <cellStyle name="Total 18" xfId="1513"/>
    <cellStyle name="Total 18 10" xfId="4678"/>
    <cellStyle name="Total 18 11" xfId="4679"/>
    <cellStyle name="Total 18 12" xfId="4680"/>
    <cellStyle name="Total 18 2" xfId="4681"/>
    <cellStyle name="Total 18 3" xfId="4682"/>
    <cellStyle name="Total 18 4" xfId="4683"/>
    <cellStyle name="Total 18 5" xfId="4684"/>
    <cellStyle name="Total 18 6" xfId="4685"/>
    <cellStyle name="Total 18 7" xfId="4686"/>
    <cellStyle name="Total 18 8" xfId="4687"/>
    <cellStyle name="Total 18 9" xfId="4688"/>
    <cellStyle name="Total 19" xfId="1514"/>
    <cellStyle name="Total 19 10" xfId="4689"/>
    <cellStyle name="Total 19 11" xfId="4690"/>
    <cellStyle name="Total 19 12" xfId="4691"/>
    <cellStyle name="Total 19 2" xfId="4692"/>
    <cellStyle name="Total 19 3" xfId="4693"/>
    <cellStyle name="Total 19 4" xfId="4694"/>
    <cellStyle name="Total 19 5" xfId="4695"/>
    <cellStyle name="Total 19 6" xfId="4696"/>
    <cellStyle name="Total 19 7" xfId="4697"/>
    <cellStyle name="Total 19 8" xfId="4698"/>
    <cellStyle name="Total 19 9" xfId="4699"/>
    <cellStyle name="Total 2" xfId="1515"/>
    <cellStyle name="Total 2 10" xfId="4700"/>
    <cellStyle name="Total 2 11" xfId="4701"/>
    <cellStyle name="Total 2 12" xfId="4702"/>
    <cellStyle name="Total 2 2" xfId="4703"/>
    <cellStyle name="Total 2 3" xfId="4704"/>
    <cellStyle name="Total 2 4" xfId="4705"/>
    <cellStyle name="Total 2 5" xfId="4706"/>
    <cellStyle name="Total 2 6" xfId="4707"/>
    <cellStyle name="Total 2 7" xfId="4708"/>
    <cellStyle name="Total 2 8" xfId="4709"/>
    <cellStyle name="Total 2 9" xfId="4710"/>
    <cellStyle name="Total 3" xfId="1516"/>
    <cellStyle name="Total 3 10" xfId="4711"/>
    <cellStyle name="Total 3 11" xfId="4712"/>
    <cellStyle name="Total 3 12" xfId="4713"/>
    <cellStyle name="Total 3 2" xfId="4714"/>
    <cellStyle name="Total 3 3" xfId="4715"/>
    <cellStyle name="Total 3 4" xfId="4716"/>
    <cellStyle name="Total 3 5" xfId="4717"/>
    <cellStyle name="Total 3 6" xfId="4718"/>
    <cellStyle name="Total 3 7" xfId="4719"/>
    <cellStyle name="Total 3 8" xfId="4720"/>
    <cellStyle name="Total 3 9" xfId="4721"/>
    <cellStyle name="Total 4" xfId="1517"/>
    <cellStyle name="Total 4 10" xfId="4722"/>
    <cellStyle name="Total 4 11" xfId="4723"/>
    <cellStyle name="Total 4 12" xfId="4724"/>
    <cellStyle name="Total 4 2" xfId="4725"/>
    <cellStyle name="Total 4 3" xfId="4726"/>
    <cellStyle name="Total 4 4" xfId="4727"/>
    <cellStyle name="Total 4 5" xfId="4728"/>
    <cellStyle name="Total 4 6" xfId="4729"/>
    <cellStyle name="Total 4 7" xfId="4730"/>
    <cellStyle name="Total 4 8" xfId="4731"/>
    <cellStyle name="Total 4 9" xfId="4732"/>
    <cellStyle name="Total 5" xfId="1518"/>
    <cellStyle name="Total 5 10" xfId="4733"/>
    <cellStyle name="Total 5 11" xfId="4734"/>
    <cellStyle name="Total 5 12" xfId="4735"/>
    <cellStyle name="Total 5 2" xfId="4736"/>
    <cellStyle name="Total 5 3" xfId="4737"/>
    <cellStyle name="Total 5 4" xfId="4738"/>
    <cellStyle name="Total 5 5" xfId="4739"/>
    <cellStyle name="Total 5 6" xfId="4740"/>
    <cellStyle name="Total 5 7" xfId="4741"/>
    <cellStyle name="Total 5 8" xfId="4742"/>
    <cellStyle name="Total 5 9" xfId="4743"/>
    <cellStyle name="Total 6" xfId="1519"/>
    <cellStyle name="Total 6 10" xfId="4744"/>
    <cellStyle name="Total 6 11" xfId="4745"/>
    <cellStyle name="Total 6 12" xfId="4746"/>
    <cellStyle name="Total 6 2" xfId="4747"/>
    <cellStyle name="Total 6 3" xfId="4748"/>
    <cellStyle name="Total 6 4" xfId="4749"/>
    <cellStyle name="Total 6 5" xfId="4750"/>
    <cellStyle name="Total 6 6" xfId="4751"/>
    <cellStyle name="Total 6 7" xfId="4752"/>
    <cellStyle name="Total 6 8" xfId="4753"/>
    <cellStyle name="Total 6 9" xfId="4754"/>
    <cellStyle name="Total 7" xfId="1520"/>
    <cellStyle name="Total 7 10" xfId="4755"/>
    <cellStyle name="Total 7 11" xfId="4756"/>
    <cellStyle name="Total 7 12" xfId="4757"/>
    <cellStyle name="Total 7 2" xfId="4758"/>
    <cellStyle name="Total 7 3" xfId="4759"/>
    <cellStyle name="Total 7 4" xfId="4760"/>
    <cellStyle name="Total 7 5" xfId="4761"/>
    <cellStyle name="Total 7 6" xfId="4762"/>
    <cellStyle name="Total 7 7" xfId="4763"/>
    <cellStyle name="Total 7 8" xfId="4764"/>
    <cellStyle name="Total 7 9" xfId="4765"/>
    <cellStyle name="Total 8" xfId="1521"/>
    <cellStyle name="Total 8 10" xfId="4766"/>
    <cellStyle name="Total 8 11" xfId="4767"/>
    <cellStyle name="Total 8 12" xfId="4768"/>
    <cellStyle name="Total 8 2" xfId="4769"/>
    <cellStyle name="Total 8 3" xfId="4770"/>
    <cellStyle name="Total 8 4" xfId="4771"/>
    <cellStyle name="Total 8 5" xfId="4772"/>
    <cellStyle name="Total 8 6" xfId="4773"/>
    <cellStyle name="Total 8 7" xfId="4774"/>
    <cellStyle name="Total 8 8" xfId="4775"/>
    <cellStyle name="Total 8 9" xfId="4776"/>
    <cellStyle name="Total 9" xfId="1522"/>
    <cellStyle name="Total 9 10" xfId="4777"/>
    <cellStyle name="Total 9 11" xfId="4778"/>
    <cellStyle name="Total 9 12" xfId="4779"/>
    <cellStyle name="Total 9 2" xfId="4780"/>
    <cellStyle name="Total 9 3" xfId="4781"/>
    <cellStyle name="Total 9 4" xfId="4782"/>
    <cellStyle name="Total 9 5" xfId="4783"/>
    <cellStyle name="Total 9 6" xfId="4784"/>
    <cellStyle name="Total 9 7" xfId="4785"/>
    <cellStyle name="Total 9 8" xfId="4786"/>
    <cellStyle name="Total 9 9" xfId="4787"/>
    <cellStyle name="Warning Text 10" xfId="1523"/>
    <cellStyle name="Warning Text 11" xfId="1524"/>
    <cellStyle name="Warning Text 12" xfId="1525"/>
    <cellStyle name="Warning Text 13" xfId="1526"/>
    <cellStyle name="Warning Text 14" xfId="1527"/>
    <cellStyle name="Warning Text 15" xfId="1528"/>
    <cellStyle name="Warning Text 16" xfId="1529"/>
    <cellStyle name="Warning Text 17" xfId="1530"/>
    <cellStyle name="Warning Text 18" xfId="1531"/>
    <cellStyle name="Warning Text 19" xfId="1532"/>
    <cellStyle name="Warning Text 2" xfId="1533"/>
    <cellStyle name="Warning Text 3" xfId="1534"/>
    <cellStyle name="Warning Text 4" xfId="1535"/>
    <cellStyle name="Warning Text 5" xfId="1536"/>
    <cellStyle name="Warning Text 6" xfId="1537"/>
    <cellStyle name="Warning Text 7" xfId="1538"/>
    <cellStyle name="Warning Text 8" xfId="1539"/>
    <cellStyle name="Warning Text 9" xfId="15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externalLink" Target="externalLinks/externalLink2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externalLink" Target="externalLinks/externalLink18.xml"/><Relationship Id="rId16" Type="http://schemas.openxmlformats.org/officeDocument/2006/relationships/worksheet" Target="worksheets/sheet16.xml"/><Relationship Id="rId107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externalLink" Target="externalLinks/externalLink8.xml"/><Relationship Id="rId123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externalLink" Target="externalLinks/externalLink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externalLink" Target="externalLinks/externalLink6.xml"/><Relationship Id="rId105" Type="http://schemas.openxmlformats.org/officeDocument/2006/relationships/externalLink" Target="externalLinks/externalLink11.xml"/><Relationship Id="rId113" Type="http://schemas.openxmlformats.org/officeDocument/2006/relationships/externalLink" Target="externalLinks/externalLink19.xml"/><Relationship Id="rId118" Type="http://schemas.openxmlformats.org/officeDocument/2006/relationships/externalLink" Target="externalLinks/externalLink2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externalLink" Target="externalLinks/externalLink4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externalLink" Target="externalLinks/externalLink9.xml"/><Relationship Id="rId108" Type="http://schemas.openxmlformats.org/officeDocument/2006/relationships/externalLink" Target="externalLinks/externalLink14.xml"/><Relationship Id="rId116" Type="http://schemas.openxmlformats.org/officeDocument/2006/relationships/externalLink" Target="externalLinks/externalLink2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externalLink" Target="externalLinks/externalLink2.xml"/><Relationship Id="rId111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externalLink" Target="externalLinks/externalLink12.xml"/><Relationship Id="rId114" Type="http://schemas.openxmlformats.org/officeDocument/2006/relationships/externalLink" Target="externalLinks/externalLink20.xml"/><Relationship Id="rId119" Type="http://schemas.openxmlformats.org/officeDocument/2006/relationships/externalLink" Target="externalLinks/externalLink25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externalLink" Target="externalLinks/externalLink5.xml"/><Relationship Id="rId101" Type="http://schemas.openxmlformats.org/officeDocument/2006/relationships/externalLink" Target="externalLinks/externalLink7.xml"/><Relationship Id="rId12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externalLink" Target="externalLinks/externalLink15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externalLink" Target="externalLinks/externalLink3.xml"/><Relationship Id="rId104" Type="http://schemas.openxmlformats.org/officeDocument/2006/relationships/externalLink" Target="externalLinks/externalLink10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externalLink" Target="externalLinks/externalLink16.xml"/><Relationship Id="rId115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Tesfaye\My%20Documents\Other%20Documents\Building%20Documents\unit%20cost%20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esfaye/My%20Documents/Other%20Documents/Building%20Documents/unit%20cost%20Analys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ethionet.et/~projects/ayat/inprocess/308m2/BLOCK3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Abayineh\Abayineh\Abayineh\Schedule%201998\Micheta%20Direct%20cost\Reports\Weekly%20Report\Week%20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Abayineh/Abayineh/Abayineh/Schedule%201998/Micheta%20Direct%20cost/Reports/Weekly%20Report/Week%20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Abayineh\Abayineh\Abayineh\Schedule%201998\Micheta%20Direct%20cost\Reports\Weekly%20Report\Forma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Abayineh/Abayineh/Abayineh/Schedule%201998/Micheta%20Direct%20cost/Reports/Weekly%20Report/Forma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Abayineh\Abayineh\Abayineh\Schedule%201998\Micheta%20Direct%20cost\Reports\Weekly%20Report\Week4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Abayineh/Abayineh/Abayineh/Schedule%201998/Micheta%20Direct%20cost/Reports/Weekly%20Report/Week4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Abayineh\Abayineh\Abayineh\Schedule%201998\Micheta%20Direct%20cost\Reports\Weekly%20Report\new%20exp.%204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Abayineh/Abayineh/Abayineh/Schedule%201998/Micheta%20Direct%20cost/Reports/Weekly%20Report/new%20exp.%204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Abayineh\Abayineh\Abayineh\Schedule%201998\Micheta%20Direct%20cost\Reports\Monthly%20Report\Meskere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Abayineh/Abayineh/Abayineh/Schedule%201998/Micheta%20Direct%20cost/Reports/Monthly%20Report/Meskere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Abayineh\Abayineh\Abayineh\Schedule%201998\Micheta%20Direct%20cost\Reports\Monthly%20Report\Tir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Abayineh/Abayineh/Abayineh/Schedule%201998/Micheta%20Direct%20cost/Reports/Monthly%20Report/Ti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Abayineh\Abayineh\Abayineh\Schedule%201998\Micheta%20Direct%20cost\Reports\Monthly%20Report\Nehas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Abayineh/Abayineh/Abayineh/Schedule%201998/Micheta%20Direct%20cost/Reports/Monthly%20Report/Nehas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Abayineh\Abayineh\Abayineh\Schedule%201998\Micheta%20Direct%20cost\Reports\Weekly%20Report\Week%2047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Abayineh/Abayineh/Abayineh/Schedule%201998/Micheta%20Direct%20cost/Reports/Weekly%20Report/Week%204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dministrator\My%20Documents\MASTER%20MODEL%20and%20trafo%20reports\Users\FITCHE\HALIMAKW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LOME\Meaza%20on%20Solme\Documents%20and%20Settings\Administrator\My%20Documents\MASTER%20MODEL%20and%20trafo%20reports\Users\FITCHE\HALIMAKW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Administrator\My%20Documents\Abayineh\Abayineh\Abayineh\Schedule%201998\Micheta%20Direct%20cost\Reports\Master%20schedule\Annual%20report(rev.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Abayineh/Abayineh/Abayineh/Schedule%201998/Micheta%20Direct%20cost/Reports/Master%20schedule/Annual%20report(rev.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Trust%20Construction/Contract%20%20Adminstration%20for%20All%20Projects/Trust-002%20Wogeda%20Hospital%20(002)/Payment%20&amp;%20Related%20Wogeda/Final%20Payments/Final%20Payment%20Wogeda%20Lates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Trust%20Construction/Contract%20%20Adminstration%20for%20All%20Projects/Trust-004%20Dhedhesa%20Hospital%20(004)/Bid%20Document%20Deh/BOQ/Dhdesa%20Hospital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 form (2)"/>
      <sheetName val="Basic Price"/>
      <sheetName val="Sheet1"/>
      <sheetName val="Break Down  "/>
      <sheetName val="Summary"/>
      <sheetName val="Cost Analysis form"/>
      <sheetName val="concrete &amp; Morta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 form (2)"/>
      <sheetName val="Basic Price"/>
      <sheetName val="Sheet1"/>
      <sheetName val="Break Down  "/>
      <sheetName val="Summary"/>
      <sheetName val="Cost Analysis form"/>
      <sheetName val="concrete &amp; Morta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308"/>
      <sheetName val="308m2"/>
      <sheetName val="price"/>
    </sheetNames>
    <sheetDataSet>
      <sheetData sheetId="0">
        <row r="51">
          <cell r="G51">
            <v>11.8125</v>
          </cell>
        </row>
      </sheetData>
      <sheetData sheetId="1"/>
      <sheetData sheetId="2" refreshError="1">
        <row r="51">
          <cell r="G51">
            <v>11.8125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lan Summary"/>
      <sheetName val="Exp Eva"/>
      <sheetName val="Prog Eva."/>
      <sheetName val="MTL"/>
      <sheetName val="man p sum."/>
      <sheetName val="fuel "/>
      <sheetName val="spare"/>
      <sheetName val="eq't "/>
      <sheetName val="Summary"/>
      <sheetName val="Fuel Eva."/>
      <sheetName val="Eqt Eva."/>
      <sheetName val="Eqt Eva.m"/>
      <sheetName val="Mat Eva."/>
      <sheetName val="Lab Eva."/>
      <sheetName val="Claim"/>
      <sheetName val="Prob."/>
      <sheetName val="Sheet1"/>
      <sheetName val="Sheet1 (2)"/>
    </sheetNames>
    <sheetDataSet>
      <sheetData sheetId="0">
        <row r="2">
          <cell r="B2" t="str">
            <v>Reporting:Date Tikemet 5</v>
          </cell>
        </row>
        <row r="3">
          <cell r="B3" t="str">
            <v>Week No. 50</v>
          </cell>
        </row>
        <row r="4">
          <cell r="B4" t="str">
            <v>Duration: Tikemet 28 to Hidar 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lan Summary"/>
      <sheetName val="Exp Eva"/>
      <sheetName val="Prog Eva."/>
      <sheetName val="MTL"/>
      <sheetName val="man p sum."/>
      <sheetName val="fuel "/>
      <sheetName val="spare"/>
      <sheetName val="eq't "/>
      <sheetName val="Summary"/>
      <sheetName val="Fuel Eva."/>
      <sheetName val="Eqt Eva."/>
      <sheetName val="Eqt Eva.m"/>
      <sheetName val="Mat Eva."/>
      <sheetName val="Lab Eva."/>
      <sheetName val="Claim"/>
      <sheetName val="Prob."/>
      <sheetName val="Sheet1"/>
      <sheetName val="Sheet1 (2)"/>
    </sheetNames>
    <sheetDataSet>
      <sheetData sheetId="0">
        <row r="2">
          <cell r="B2" t="str">
            <v>Reporting:Date Tikemet 5</v>
          </cell>
        </row>
        <row r="3">
          <cell r="B3" t="str">
            <v>Week No. 50</v>
          </cell>
        </row>
        <row r="4">
          <cell r="B4" t="str">
            <v>Duration: Tikemet 28 to Hidar 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g Eva."/>
      <sheetName val="MTL"/>
      <sheetName val="Man p."/>
      <sheetName val="fuel "/>
      <sheetName val="spare"/>
      <sheetName val="eq't "/>
      <sheetName val="Exp Eva."/>
      <sheetName val="Claim"/>
      <sheetName val="Prob."/>
      <sheetName val="Fuel Eva."/>
      <sheetName val="Eqt Eva."/>
      <sheetName val="Mat Eva."/>
      <sheetName val="Lab Eva."/>
      <sheetName val="Equ sta."/>
      <sheetName val="eq't plan"/>
      <sheetName val="Exp. plan"/>
      <sheetName val="Summary"/>
      <sheetName val="Work plan"/>
      <sheetName val="Plan 1"/>
      <sheetName val="Sheet3"/>
    </sheetNames>
    <sheetDataSet>
      <sheetData sheetId="0">
        <row r="2">
          <cell r="B2" t="str">
            <v>Week No. :Week 47</v>
          </cell>
        </row>
        <row r="3">
          <cell r="B3" t="str">
            <v>Duration:Tikemet 7 to Tikemet 13</v>
          </cell>
        </row>
        <row r="4">
          <cell r="B4" t="str">
            <v>Reporting:Date Tikemet 14</v>
          </cell>
        </row>
        <row r="6">
          <cell r="B6" t="str">
            <v>Week No. :Week 48</v>
          </cell>
        </row>
        <row r="7">
          <cell r="B7" t="str">
            <v>Duration:Tikemet 14 to Tikemet 20</v>
          </cell>
        </row>
        <row r="8">
          <cell r="B8" t="str">
            <v>Reporting:Date Tikemet 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g Eva."/>
      <sheetName val="MTL"/>
      <sheetName val="Man p."/>
      <sheetName val="fuel "/>
      <sheetName val="spare"/>
      <sheetName val="eq't "/>
      <sheetName val="Exp Eva."/>
      <sheetName val="Claim"/>
      <sheetName val="Prob."/>
      <sheetName val="Fuel Eva."/>
      <sheetName val="Eqt Eva."/>
      <sheetName val="Mat Eva."/>
      <sheetName val="Lab Eva."/>
      <sheetName val="Equ sta."/>
      <sheetName val="eq't plan"/>
      <sheetName val="Exp. plan"/>
      <sheetName val="Summary"/>
      <sheetName val="Work plan"/>
      <sheetName val="Plan 1"/>
      <sheetName val="Sheet3"/>
    </sheetNames>
    <sheetDataSet>
      <sheetData sheetId="0">
        <row r="2">
          <cell r="B2" t="str">
            <v>Week No. :Week 47</v>
          </cell>
        </row>
        <row r="3">
          <cell r="B3" t="str">
            <v>Duration:Tikemet 7 to Tikemet 13</v>
          </cell>
        </row>
        <row r="4">
          <cell r="B4" t="str">
            <v>Reporting:Date Tikemet 14</v>
          </cell>
        </row>
        <row r="6">
          <cell r="B6" t="str">
            <v>Week No. :Week 48</v>
          </cell>
        </row>
        <row r="7">
          <cell r="B7" t="str">
            <v>Duration:Tikemet 14 to Tikemet 20</v>
          </cell>
        </row>
        <row r="8">
          <cell r="B8" t="str">
            <v>Reporting:Date Tikemet 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Other Expen. "/>
      <sheetName val="IS"/>
      <sheetName val="Summary"/>
      <sheetName val="Claim"/>
      <sheetName val="Man p. "/>
      <sheetName val="MTL"/>
      <sheetName val="fuel "/>
      <sheetName val="spare"/>
      <sheetName val="eq't"/>
      <sheetName val="CPVSA "/>
      <sheetName val="Sheet4"/>
      <sheetName val="Fuel Eva "/>
      <sheetName val="Eqt Eva."/>
      <sheetName val="Map Eva."/>
      <sheetName val="Plan"/>
    </sheetNames>
    <sheetDataSet>
      <sheetData sheetId="0">
        <row r="2">
          <cell r="B2" t="str">
            <v>Reporting week : Sept.30-October.5, 1996 Week46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Other Expen. "/>
      <sheetName val="IS"/>
      <sheetName val="Summary"/>
      <sheetName val="Claim"/>
      <sheetName val="Man p. "/>
      <sheetName val="MTL"/>
      <sheetName val="fuel "/>
      <sheetName val="spare"/>
      <sheetName val="eq't"/>
      <sheetName val="CPVSA "/>
      <sheetName val="Sheet4"/>
      <sheetName val="Fuel Eva "/>
      <sheetName val="Eqt Eva."/>
      <sheetName val="Map Eva."/>
      <sheetName val="Plan"/>
    </sheetNames>
    <sheetDataSet>
      <sheetData sheetId="0">
        <row r="2">
          <cell r="B2" t="str">
            <v>Reporting week : Sept.30-October.5, 1996 Week46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q't plan"/>
      <sheetName val="Work plan"/>
      <sheetName val="cost plan"/>
      <sheetName val="OT work"/>
      <sheetName val="OT cost"/>
      <sheetName val="Summary"/>
    </sheetNames>
    <sheetDataSet>
      <sheetData sheetId="0">
        <row r="2">
          <cell r="B2" t="str">
            <v>Reporting:Date Tikemet 23</v>
          </cell>
        </row>
        <row r="3">
          <cell r="B3" t="str">
            <v>Reporting Week:Tekemt 21-Tekemt 27,1996(Week No. 49)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q't plan"/>
      <sheetName val="Work plan"/>
      <sheetName val="cost plan"/>
      <sheetName val="OT work"/>
      <sheetName val="OT cost"/>
      <sheetName val="Summary"/>
    </sheetNames>
    <sheetDataSet>
      <sheetData sheetId="0">
        <row r="2">
          <cell r="B2" t="str">
            <v>Reporting:Date Tikemet 23</v>
          </cell>
        </row>
        <row r="3">
          <cell r="B3" t="str">
            <v>Reporting Week:Tekemt 21-Tekemt 27,1996(Week No. 49)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S"/>
      <sheetName val="IS  "/>
      <sheetName val="I&amp;ES"/>
      <sheetName val="PvsAC "/>
      <sheetName val="mtl"/>
      <sheetName val="man"/>
      <sheetName val="sum eq't "/>
      <sheetName val="spare"/>
      <sheetName val="fuel"/>
      <sheetName val="m.status"/>
      <sheetName val="fuel Eva. (2)"/>
      <sheetName val="Eqt Eva."/>
      <sheetName val="man (sh.)"/>
      <sheetName val="eq't (sh.)"/>
      <sheetName val="O.STANDING PRO."/>
    </sheetNames>
    <sheetDataSet>
      <sheetData sheetId="0">
        <row r="2">
          <cell r="B2" t="str">
            <v>Reporting month :Meskerem 1996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S"/>
      <sheetName val="IS  "/>
      <sheetName val="I&amp;ES"/>
      <sheetName val="PvsAC "/>
      <sheetName val="mtl"/>
      <sheetName val="man"/>
      <sheetName val="sum eq't "/>
      <sheetName val="spare"/>
      <sheetName val="fuel"/>
      <sheetName val="m.status"/>
      <sheetName val="fuel Eva. (2)"/>
      <sheetName val="Eqt Eva."/>
      <sheetName val="man (sh.)"/>
      <sheetName val="eq't (sh.)"/>
      <sheetName val="O.STANDING PRO."/>
    </sheetNames>
    <sheetDataSet>
      <sheetData sheetId="0">
        <row r="2">
          <cell r="B2" t="str">
            <v>Reporting month :Meskerem 1996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ES"/>
      <sheetName val="I&amp;ES"/>
      <sheetName val="PvsAC "/>
      <sheetName val="man"/>
      <sheetName val="mtl"/>
      <sheetName val="eq't "/>
      <sheetName val="spare"/>
      <sheetName val="fuel"/>
      <sheetName val="m.status"/>
      <sheetName val="Fuel Eva  (2)"/>
      <sheetName val="Eqt Eva."/>
      <sheetName val="man (sh.)"/>
      <sheetName val="eq't (sh.)"/>
      <sheetName val="Prob."/>
      <sheetName val="O.STANDING PRO."/>
    </sheetNames>
    <sheetDataSet>
      <sheetData sheetId="0"/>
      <sheetData sheetId="1"/>
      <sheetData sheetId="2">
        <row r="3">
          <cell r="B3" t="str">
            <v>Reporting Month:Tir, 1996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ES"/>
      <sheetName val="I&amp;ES"/>
      <sheetName val="PvsAC "/>
      <sheetName val="man"/>
      <sheetName val="mtl"/>
      <sheetName val="eq't "/>
      <sheetName val="spare"/>
      <sheetName val="fuel"/>
      <sheetName val="m.status"/>
      <sheetName val="Fuel Eva  (2)"/>
      <sheetName val="Eqt Eva."/>
      <sheetName val="man (sh.)"/>
      <sheetName val="eq't (sh.)"/>
      <sheetName val="Prob."/>
      <sheetName val="O.STANDING PRO."/>
    </sheetNames>
    <sheetDataSet>
      <sheetData sheetId="0"/>
      <sheetData sheetId="1"/>
      <sheetData sheetId="2">
        <row r="3">
          <cell r="B3" t="str">
            <v>Reporting Month:Tir, 1996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S"/>
      <sheetName val="IS  "/>
      <sheetName val="I&amp;ES"/>
      <sheetName val="PvsAC "/>
      <sheetName val="mtl"/>
      <sheetName val="man "/>
      <sheetName val="sum eq't "/>
      <sheetName val="Equ Uti"/>
      <sheetName val="spare"/>
      <sheetName val="fuel"/>
      <sheetName val="fuel Eva. (2)"/>
      <sheetName val="fuel Eva."/>
      <sheetName val="man (sh.)"/>
      <sheetName val="eq't (sh.)"/>
      <sheetName val="O.STANDING PRO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S"/>
      <sheetName val="IS  "/>
      <sheetName val="I&amp;ES"/>
      <sheetName val="PvsAC "/>
      <sheetName val="mtl"/>
      <sheetName val="man "/>
      <sheetName val="sum eq't "/>
      <sheetName val="Equ Uti"/>
      <sheetName val="spare"/>
      <sheetName val="fuel"/>
      <sheetName val="fuel Eva. (2)"/>
      <sheetName val="fuel Eva."/>
      <sheetName val="man (sh.)"/>
      <sheetName val="eq't (sh.)"/>
      <sheetName val="O.STANDING PRO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Other Expen. "/>
      <sheetName val="IS"/>
      <sheetName val="Summary"/>
      <sheetName val="Claim"/>
      <sheetName val="MTL"/>
      <sheetName val="Man p."/>
      <sheetName val="fuel "/>
      <sheetName val="spare"/>
      <sheetName val="eq't "/>
      <sheetName val="CPVSA "/>
      <sheetName val="Fuel Eva"/>
      <sheetName val="Eqt Eva."/>
      <sheetName val="Map Eva."/>
      <sheetName val="Plan"/>
      <sheetName val="Plan 1"/>
      <sheetName val="Sheet3"/>
    </sheetNames>
    <sheetDataSet>
      <sheetData sheetId="0">
        <row r="3">
          <cell r="B3" t="str">
            <v>Reporting Week:Tekemt 7-Tekemt 13,1996(Week No. 47)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Other Expen. "/>
      <sheetName val="IS"/>
      <sheetName val="Summary"/>
      <sheetName val="Claim"/>
      <sheetName val="MTL"/>
      <sheetName val="Man p."/>
      <sheetName val="fuel "/>
      <sheetName val="spare"/>
      <sheetName val="eq't "/>
      <sheetName val="CPVSA "/>
      <sheetName val="Fuel Eva"/>
      <sheetName val="Eqt Eva."/>
      <sheetName val="Map Eva."/>
      <sheetName val="Plan"/>
      <sheetName val="Plan 1"/>
      <sheetName val="Sheet3"/>
    </sheetNames>
    <sheetDataSet>
      <sheetData sheetId="0">
        <row r="3">
          <cell r="B3" t="str">
            <v>Reporting Week:Tekemt 7-Tekemt 13,1996(Week No. 47)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"/>
    </sheetNames>
    <sheetDataSet>
      <sheetData sheetId="0">
        <row r="16">
          <cell r="C16" t="str">
            <v>Netstation Erection and 400mts H.T line Ext.</v>
          </cell>
          <cell r="D16" t="str">
            <v>1x300/5 A(A/R) KWHM connection.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"/>
    </sheetNames>
    <sheetDataSet>
      <sheetData sheetId="0">
        <row r="16">
          <cell r="C16" t="str">
            <v>Netstation Erection and 400mts H.T line Ext.</v>
          </cell>
          <cell r="D16" t="str">
            <v>1x300/5 A(A/R) KWHM connection.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1"/>
      <sheetName val="Sheet2"/>
      <sheetName val="Workexc."/>
      <sheetName val="Phy"/>
      <sheetName val="Mat."/>
      <sheetName val="Equ"/>
      <sheetName val="Eqt sta."/>
      <sheetName val="man"/>
      <sheetName val="PRO.LOS"/>
      <sheetName val="Claim"/>
      <sheetName val="Fuel eva."/>
    </sheetNames>
    <sheetDataSet>
      <sheetData sheetId="0"/>
      <sheetData sheetId="1"/>
      <sheetData sheetId="2">
        <row r="2">
          <cell r="B2" t="str">
            <v>Reporting Year:1995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1"/>
      <sheetName val="Sheet2"/>
      <sheetName val="Workexc."/>
      <sheetName val="Phy"/>
      <sheetName val="Mat."/>
      <sheetName val="Equ"/>
      <sheetName val="Eqt sta."/>
      <sheetName val="man"/>
      <sheetName val="PRO.LOS"/>
      <sheetName val="Claim"/>
      <sheetName val="Fuel eva."/>
    </sheetNames>
    <sheetDataSet>
      <sheetData sheetId="0"/>
      <sheetData sheetId="1"/>
      <sheetData sheetId="2">
        <row r="2">
          <cell r="B2" t="str">
            <v>Reporting Year:1995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IPD Sum"/>
      <sheetName val="IPD Meas."/>
      <sheetName val="IPD Sub TOS"/>
      <sheetName val="IPD Super TOS"/>
      <sheetName val="IPD Bar"/>
      <sheetName val="OPD Sum"/>
      <sheetName val="OPD Meas."/>
      <sheetName val="OPD TOS"/>
      <sheetName val="OPD Bar"/>
      <sheetName val="Staff + SQ  Sum"/>
      <sheetName val="Staff + SQ Measu."/>
      <sheetName val="Staff TOS"/>
      <sheetName val="SQ TOS "/>
      <sheetName val="Staff &amp; SQ Reinf"/>
      <sheetName val="OR &amp; Delivery Sum"/>
      <sheetName val="OR and Delivery"/>
      <sheetName val="OR Sub TOS"/>
      <sheetName val="OR Super TOS "/>
      <sheetName val="OR-Reinf"/>
      <sheetName val="Emer. Sum"/>
      <sheetName val="Emer. &amp; Wait. Meas."/>
      <sheetName val="Emer. Sub TOS"/>
      <sheetName val="Wait. Sub TOS"/>
      <sheetName val="Emer. Super TOS"/>
      <sheetName val="Wait Super TOS"/>
      <sheetName val="EMG &amp;Waitng Reinf"/>
      <sheetName val="Admin. Sum"/>
      <sheetName val="Admin. Meas."/>
      <sheetName val="Admin. Sub TOS"/>
      <sheetName val="Admin Super TOS "/>
      <sheetName val="Admin. Reinf"/>
      <sheetName val="Diagno. Sum"/>
      <sheetName val="Diagno. Meas"/>
      <sheetName val="Diagno. Sub TOS"/>
      <sheetName val="Diagno Super TOS"/>
      <sheetName val="Daigon Reinf"/>
      <sheetName val="Gen + Pump Summary"/>
      <sheetName val="Generator+Pump house"/>
      <sheetName val="Gen. Sub TOS"/>
      <sheetName val="Genera Super TOS"/>
      <sheetName val="Tran. Sub TOS"/>
      <sheetName val="Trans Super TOS"/>
      <sheetName val="Gen Reinf"/>
      <sheetName val="Re-bar pump house"/>
      <sheetName val="Kitchen Summary  "/>
      <sheetName val="Kit. Meas"/>
      <sheetName val="Kit. Sub TOS"/>
      <sheetName val="Kit Super TOS"/>
      <sheetName val="Kit. Rein."/>
      <sheetName val="Gua. Sum."/>
      <sheetName val="Gua. Meas."/>
      <sheetName val="Meas Guard edted "/>
      <sheetName val="Gua. Sub TOS"/>
      <sheetName val="Gua. Super TOS"/>
      <sheetName val="Gua. Reinf"/>
      <sheetName val="Mor. Sum."/>
      <sheetName val="mor. Mea."/>
      <sheetName val="Mor. Sub TOS"/>
      <sheetName val="Mor. Super TOS"/>
      <sheetName val="Mor. Reinf"/>
      <sheetName val="G Su Site"/>
      <sheetName val="Site Meas "/>
      <sheetName val="Site TOS"/>
      <sheetName val="Ramp &amp; Covered Way Rein."/>
      <sheetName val="Variation"/>
      <sheetName val="Elev. Water Tank Rei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1">
          <cell r="H11">
            <v>33.760000000000005</v>
          </cell>
        </row>
        <row r="13">
          <cell r="H13">
            <v>126.4</v>
          </cell>
        </row>
        <row r="16">
          <cell r="H16">
            <v>0.78</v>
          </cell>
        </row>
        <row r="18">
          <cell r="H18">
            <v>1.98</v>
          </cell>
        </row>
        <row r="20">
          <cell r="H20">
            <v>1.8150000000000004</v>
          </cell>
        </row>
        <row r="21">
          <cell r="H21">
            <v>4.5750000000000002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OPD"/>
      <sheetName val="OPD SUMMARY"/>
      <sheetName val="Waiting and Registration"/>
      <sheetName val="Waiting and Reg. SUMMARY"/>
      <sheetName val="IPD"/>
      <sheetName val="IPD SUMMARY"/>
      <sheetName val="OR &amp; Delivery"/>
      <sheetName val="OR &amp; DEL. SUMMARY"/>
      <sheetName val="Emergency"/>
      <sheetName val="Emergency Summary"/>
      <sheetName val="Adminstration"/>
      <sheetName val="Admin Summary"/>
      <sheetName val="Diagnostic Service"/>
      <sheetName val="Diagnostic Ser.Summary"/>
      <sheetName val="Transformer House"/>
      <sheetName val="transformer summery"/>
      <sheetName val="Generator House"/>
      <sheetName val="generator summery"/>
      <sheetName val="Kitchen"/>
      <sheetName val="kitchen summery"/>
      <sheetName val="Store"/>
      <sheetName val="store summery"/>
      <sheetName val="Staff House"/>
      <sheetName val="staff summery"/>
      <sheetName val="Service Quarter"/>
      <sheetName val="survice summery"/>
      <sheetName val="Morgue"/>
      <sheetName val="morgue summery"/>
      <sheetName val="Guard House"/>
      <sheetName val="guard summery"/>
      <sheetName val="Dry Latrine"/>
      <sheetName val="dry latrin summery"/>
      <sheetName val="Civil Site Work"/>
      <sheetName val="civil site work summery"/>
      <sheetName val="incinarator"/>
      <sheetName val="incinarator summery"/>
      <sheetName val="placenta pit"/>
      <sheetName val="placenta pit summery"/>
      <sheetName val="Ash and niddle"/>
      <sheetName val="ash and niddle summery"/>
      <sheetName val="Site Sanitary Installation "/>
      <sheetName val="site sanitary instalation summe"/>
      <sheetName val="Site Electrical Installation"/>
      <sheetName val="site electrical summer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29">
          <cell r="F29">
            <v>19000</v>
          </cell>
        </row>
        <row r="38">
          <cell r="F38">
            <v>194250</v>
          </cell>
        </row>
        <row r="47">
          <cell r="F47">
            <v>1109500</v>
          </cell>
        </row>
        <row r="55">
          <cell r="F55">
            <v>98500</v>
          </cell>
        </row>
        <row r="61">
          <cell r="F61">
            <v>153370</v>
          </cell>
        </row>
        <row r="69">
          <cell r="F69">
            <v>28080</v>
          </cell>
        </row>
      </sheetData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P55"/>
  <sheetViews>
    <sheetView view="pageBreakPreview" topLeftCell="A19" zoomScale="70" zoomScaleNormal="100" zoomScaleSheetLayoutView="70" workbookViewId="0">
      <selection activeCell="H26" sqref="H26:I27"/>
    </sheetView>
  </sheetViews>
  <sheetFormatPr defaultRowHeight="15.75"/>
  <cols>
    <col min="1" max="1" width="2.7109375" style="1159" customWidth="1"/>
    <col min="2" max="2" width="8.42578125" style="1159" customWidth="1"/>
    <col min="3" max="3" width="14.5703125" style="1159" customWidth="1"/>
    <col min="4" max="4" width="16.85546875" style="1159" bestFit="1" customWidth="1"/>
    <col min="5" max="5" width="2.140625" style="1161" bestFit="1" customWidth="1"/>
    <col min="6" max="6" width="14.85546875" style="1159" customWidth="1"/>
    <col min="7" max="7" width="10.42578125" style="1159" customWidth="1"/>
    <col min="8" max="8" width="15.42578125" style="1159" customWidth="1"/>
    <col min="9" max="9" width="14.7109375" style="1159" customWidth="1"/>
    <col min="10" max="10" width="5.5703125" style="1159" bestFit="1" customWidth="1"/>
    <col min="11" max="11" width="16.28515625" style="1159" customWidth="1"/>
    <col min="12" max="12" width="1.42578125" style="1159" customWidth="1"/>
    <col min="13" max="15" width="9.140625" style="1159"/>
    <col min="16" max="16" width="11.28515625" style="1159" bestFit="1" customWidth="1"/>
    <col min="17" max="16384" width="9.140625" style="1159"/>
  </cols>
  <sheetData>
    <row r="2" spans="1:11">
      <c r="B2" s="1886" t="s">
        <v>152</v>
      </c>
      <c r="C2" s="1886"/>
      <c r="D2" s="1886"/>
      <c r="E2" s="1886"/>
      <c r="F2" s="1886"/>
      <c r="G2" s="1886"/>
      <c r="H2" s="1886"/>
      <c r="I2" s="1886"/>
      <c r="J2" s="1886"/>
      <c r="K2" s="1886"/>
    </row>
    <row r="3" spans="1:11" s="1160" customFormat="1">
      <c r="C3" s="928"/>
      <c r="D3" s="928"/>
      <c r="E3" s="929"/>
      <c r="F3" s="928"/>
      <c r="G3" s="928"/>
      <c r="H3" s="928"/>
      <c r="I3" s="928"/>
    </row>
    <row r="4" spans="1:11">
      <c r="B4" s="1887" t="s">
        <v>417</v>
      </c>
      <c r="C4" s="1887"/>
      <c r="D4" s="1887"/>
      <c r="F4" s="1887" t="s">
        <v>418</v>
      </c>
      <c r="G4" s="1887"/>
      <c r="H4" s="1887"/>
      <c r="I4" s="1897" t="s">
        <v>419</v>
      </c>
      <c r="J4" s="1897"/>
      <c r="K4" s="1897"/>
    </row>
    <row r="5" spans="1:11">
      <c r="B5" s="918"/>
      <c r="C5" s="918"/>
      <c r="D5" s="918"/>
      <c r="F5" s="918"/>
      <c r="G5" s="918"/>
      <c r="H5" s="918"/>
      <c r="I5" s="917"/>
      <c r="J5" s="917"/>
      <c r="K5" s="917"/>
    </row>
    <row r="6" spans="1:11">
      <c r="B6" s="1887" t="s">
        <v>1731</v>
      </c>
      <c r="C6" s="1887"/>
      <c r="D6" s="1887"/>
      <c r="E6" s="917"/>
      <c r="F6" s="917"/>
      <c r="J6" s="1911" t="s">
        <v>420</v>
      </c>
      <c r="K6" s="1911"/>
    </row>
    <row r="7" spans="1:11">
      <c r="C7" s="1162"/>
      <c r="D7" s="1162"/>
      <c r="E7" s="1162"/>
      <c r="H7" s="1895" t="s">
        <v>421</v>
      </c>
      <c r="I7" s="1896"/>
      <c r="J7" s="1903">
        <v>30078993.960000001</v>
      </c>
      <c r="K7" s="1903"/>
    </row>
    <row r="8" spans="1:11">
      <c r="B8" s="1887" t="s">
        <v>1422</v>
      </c>
      <c r="C8" s="1887"/>
      <c r="D8" s="1887"/>
      <c r="E8" s="917"/>
      <c r="F8" s="917"/>
      <c r="H8" s="1895"/>
      <c r="I8" s="1896"/>
      <c r="J8" s="1903"/>
      <c r="K8" s="1903"/>
    </row>
    <row r="9" spans="1:11">
      <c r="D9" s="1894"/>
      <c r="E9" s="1894"/>
      <c r="F9" s="1894"/>
      <c r="G9" s="1894"/>
      <c r="H9" s="1895" t="s">
        <v>422</v>
      </c>
      <c r="I9" s="1896"/>
      <c r="J9" s="1890"/>
      <c r="K9" s="1890"/>
    </row>
    <row r="10" spans="1:11">
      <c r="A10" s="1160"/>
      <c r="B10" s="1893" t="s">
        <v>452</v>
      </c>
      <c r="C10" s="1893"/>
      <c r="D10" s="1893"/>
      <c r="E10" s="1893"/>
      <c r="H10" s="1895"/>
      <c r="I10" s="1896"/>
      <c r="J10" s="1890"/>
      <c r="K10" s="1890"/>
    </row>
    <row r="11" spans="1:11">
      <c r="B11" s="1894"/>
      <c r="C11" s="1894"/>
      <c r="H11" s="1895" t="s">
        <v>423</v>
      </c>
      <c r="I11" s="1896"/>
      <c r="J11" s="1890"/>
      <c r="K11" s="1890"/>
    </row>
    <row r="12" spans="1:11">
      <c r="B12" s="1887" t="s">
        <v>454</v>
      </c>
      <c r="C12" s="1887"/>
      <c r="D12" s="1887"/>
      <c r="H12" s="1895"/>
      <c r="I12" s="1896"/>
      <c r="J12" s="1890"/>
      <c r="K12" s="1890"/>
    </row>
    <row r="13" spans="1:11">
      <c r="B13" s="1894"/>
      <c r="C13" s="1894"/>
      <c r="H13" s="1895" t="s">
        <v>424</v>
      </c>
      <c r="I13" s="1896"/>
      <c r="J13" s="1890"/>
      <c r="K13" s="1890"/>
    </row>
    <row r="14" spans="1:11">
      <c r="B14" s="1887" t="s">
        <v>425</v>
      </c>
      <c r="C14" s="1887"/>
      <c r="D14" s="1887"/>
      <c r="E14" s="920"/>
      <c r="H14" s="1895"/>
      <c r="I14" s="1896"/>
      <c r="J14" s="1890"/>
      <c r="K14" s="1890"/>
    </row>
    <row r="15" spans="1:11">
      <c r="B15" s="1887"/>
      <c r="C15" s="1887"/>
      <c r="D15" s="1887"/>
      <c r="E15" s="920"/>
      <c r="H15" s="1895" t="s">
        <v>426</v>
      </c>
      <c r="I15" s="1896"/>
      <c r="J15" s="1890"/>
      <c r="K15" s="1890"/>
    </row>
    <row r="16" spans="1:11">
      <c r="B16" s="1887" t="s">
        <v>453</v>
      </c>
      <c r="C16" s="1887"/>
      <c r="D16" s="1887"/>
      <c r="E16" s="920"/>
      <c r="H16" s="1895"/>
      <c r="I16" s="1896"/>
      <c r="J16" s="1890"/>
      <c r="K16" s="1890"/>
    </row>
    <row r="17" spans="2:16">
      <c r="B17" s="1894"/>
      <c r="C17" s="1894"/>
      <c r="H17" s="1895" t="s">
        <v>427</v>
      </c>
      <c r="I17" s="1896"/>
      <c r="J17" s="1907">
        <f>J7+J9+J11+J13+J15</f>
        <v>30078993.960000001</v>
      </c>
      <c r="K17" s="1907"/>
    </row>
    <row r="18" spans="2:16">
      <c r="H18" s="1895"/>
      <c r="I18" s="1896"/>
      <c r="J18" s="1907"/>
      <c r="K18" s="1907"/>
    </row>
    <row r="19" spans="2:16">
      <c r="H19" s="918"/>
      <c r="I19" s="926"/>
      <c r="J19" s="927"/>
      <c r="K19" s="927"/>
    </row>
    <row r="20" spans="2:16">
      <c r="B20" s="1159" t="s">
        <v>1166</v>
      </c>
    </row>
    <row r="21" spans="2:16" s="1164" customFormat="1">
      <c r="B21" s="1914" t="s">
        <v>1414</v>
      </c>
      <c r="C21" s="1914"/>
      <c r="D21" s="1914"/>
      <c r="E21" s="1914"/>
      <c r="F21" s="1914"/>
      <c r="G21" s="1914"/>
      <c r="H21" s="1914"/>
      <c r="I21" s="1914"/>
      <c r="J21" s="1914"/>
      <c r="K21" s="1914"/>
    </row>
    <row r="22" spans="2:16">
      <c r="B22" s="1914"/>
      <c r="C22" s="1914"/>
      <c r="D22" s="1914"/>
      <c r="E22" s="1914"/>
      <c r="F22" s="1914"/>
      <c r="G22" s="1914"/>
      <c r="H22" s="1914"/>
      <c r="I22" s="1914"/>
      <c r="J22" s="1914"/>
      <c r="K22" s="1914"/>
    </row>
    <row r="23" spans="2:16">
      <c r="J23" s="1340" t="s">
        <v>429</v>
      </c>
      <c r="K23" s="1341">
        <f>'Grand Summary'!E33</f>
        <v>20894560.27</v>
      </c>
    </row>
    <row r="24" spans="2:16">
      <c r="B24" s="1902" t="s">
        <v>428</v>
      </c>
      <c r="C24" s="1902"/>
      <c r="D24" s="1902"/>
      <c r="F24" s="1897" t="s">
        <v>322</v>
      </c>
      <c r="G24" s="1897"/>
      <c r="H24" s="1908" t="s">
        <v>49</v>
      </c>
      <c r="I24" s="1909"/>
      <c r="J24" s="1340" t="s">
        <v>430</v>
      </c>
      <c r="K24" s="1341">
        <f>K23*0.15</f>
        <v>3134184.04</v>
      </c>
    </row>
    <row r="25" spans="2:16">
      <c r="B25" s="1340" t="s">
        <v>72</v>
      </c>
      <c r="C25" s="1340" t="s">
        <v>430</v>
      </c>
      <c r="D25" s="1340" t="s">
        <v>67</v>
      </c>
      <c r="F25" s="1912"/>
      <c r="G25" s="1912"/>
      <c r="H25" s="1908"/>
      <c r="I25" s="1909"/>
      <c r="J25" s="1340" t="s">
        <v>431</v>
      </c>
      <c r="K25" s="1341">
        <f>K23+K24</f>
        <v>24028744.309999999</v>
      </c>
    </row>
    <row r="26" spans="2:16">
      <c r="B26" s="1340" t="s">
        <v>432</v>
      </c>
      <c r="C26" s="1342">
        <v>784669.41</v>
      </c>
      <c r="D26" s="1342">
        <v>5231129.38</v>
      </c>
      <c r="E26" s="1896">
        <v>1</v>
      </c>
      <c r="F26" s="1891" t="s">
        <v>428</v>
      </c>
      <c r="G26" s="1892"/>
      <c r="H26" s="1890">
        <f>C42</f>
        <v>18092916.91</v>
      </c>
      <c r="I26" s="1890"/>
      <c r="J26" s="1898"/>
      <c r="K26" s="1899"/>
    </row>
    <row r="27" spans="2:16">
      <c r="B27" s="1343">
        <v>1</v>
      </c>
      <c r="C27" s="1344">
        <v>245728.12</v>
      </c>
      <c r="D27" s="1344">
        <v>1556278.1</v>
      </c>
      <c r="E27" s="1896"/>
      <c r="F27" s="1891"/>
      <c r="G27" s="1892"/>
      <c r="H27" s="1890"/>
      <c r="I27" s="1890"/>
      <c r="J27" s="1898"/>
      <c r="K27" s="1899"/>
      <c r="P27" s="1165"/>
    </row>
    <row r="28" spans="2:16">
      <c r="B28" s="1343">
        <v>2</v>
      </c>
      <c r="C28" s="1344">
        <v>56596.41</v>
      </c>
      <c r="D28" s="1344">
        <v>358443.94</v>
      </c>
      <c r="E28" s="1896">
        <v>2</v>
      </c>
      <c r="F28" s="1891" t="s">
        <v>433</v>
      </c>
      <c r="G28" s="1892"/>
      <c r="H28" s="1890"/>
      <c r="I28" s="1890"/>
      <c r="J28" s="1898"/>
      <c r="K28" s="1899"/>
    </row>
    <row r="29" spans="2:16">
      <c r="B29" s="1343">
        <v>3</v>
      </c>
      <c r="C29" s="1344">
        <v>506782.2</v>
      </c>
      <c r="D29" s="1344">
        <v>3142195.05</v>
      </c>
      <c r="E29" s="1896"/>
      <c r="F29" s="1891"/>
      <c r="G29" s="1892"/>
      <c r="H29" s="1890"/>
      <c r="I29" s="1890"/>
      <c r="J29" s="1898"/>
      <c r="K29" s="1899"/>
    </row>
    <row r="30" spans="2:16">
      <c r="B30" s="1343">
        <v>4</v>
      </c>
      <c r="C30" s="1344">
        <v>109432.05</v>
      </c>
      <c r="D30" s="1345">
        <v>683950.29</v>
      </c>
      <c r="E30" s="1896">
        <v>3</v>
      </c>
      <c r="F30" s="1891" t="s">
        <v>1415</v>
      </c>
      <c r="G30" s="1892"/>
      <c r="H30" s="1890">
        <f>K23*0.05</f>
        <v>1044728.01</v>
      </c>
      <c r="I30" s="1890"/>
      <c r="J30" s="1898"/>
      <c r="K30" s="1899"/>
      <c r="P30" s="1165"/>
    </row>
    <row r="31" spans="2:16">
      <c r="B31" s="1343">
        <v>5</v>
      </c>
      <c r="C31" s="1344">
        <v>128180.99</v>
      </c>
      <c r="D31" s="1345">
        <v>801131.23</v>
      </c>
      <c r="E31" s="1896"/>
      <c r="F31" s="1891"/>
      <c r="G31" s="1892"/>
      <c r="H31" s="1890"/>
      <c r="I31" s="1890"/>
      <c r="J31" s="1898"/>
      <c r="K31" s="1899"/>
    </row>
    <row r="32" spans="2:16">
      <c r="B32" s="1343">
        <v>6</v>
      </c>
      <c r="C32" s="1344">
        <v>157383.85</v>
      </c>
      <c r="D32" s="1345">
        <v>983649.03</v>
      </c>
      <c r="E32" s="1896">
        <v>4</v>
      </c>
      <c r="F32" s="1891" t="s">
        <v>434</v>
      </c>
      <c r="G32" s="1892"/>
      <c r="H32" s="1903"/>
      <c r="I32" s="1903"/>
      <c r="J32" s="1898"/>
      <c r="K32" s="1899"/>
    </row>
    <row r="33" spans="2:15">
      <c r="B33" s="1343">
        <v>7</v>
      </c>
      <c r="C33" s="1344">
        <v>196162.09</v>
      </c>
      <c r="D33" s="1344">
        <v>1226013.06</v>
      </c>
      <c r="E33" s="1896"/>
      <c r="F33" s="1891"/>
      <c r="G33" s="1892"/>
      <c r="H33" s="1903"/>
      <c r="I33" s="1903"/>
      <c r="J33" s="1898"/>
      <c r="K33" s="1899"/>
    </row>
    <row r="34" spans="2:15">
      <c r="B34" s="1343">
        <v>8</v>
      </c>
      <c r="C34" s="1344">
        <v>199656.26</v>
      </c>
      <c r="D34" s="1344">
        <v>1247851.6000000001</v>
      </c>
      <c r="E34" s="1895">
        <v>5</v>
      </c>
      <c r="F34" s="1888" t="s">
        <v>1416</v>
      </c>
      <c r="G34" s="1889"/>
      <c r="H34" s="1890">
        <f>K25*0.2</f>
        <v>4805748.8600000003</v>
      </c>
      <c r="I34" s="1890"/>
      <c r="J34" s="1898"/>
      <c r="K34" s="1899"/>
      <c r="O34" s="1159" t="s">
        <v>1177</v>
      </c>
    </row>
    <row r="35" spans="2:15">
      <c r="B35" s="1343">
        <v>9</v>
      </c>
      <c r="C35" s="1344">
        <v>90215.26</v>
      </c>
      <c r="D35" s="1344">
        <f>654060.63-C35</f>
        <v>563845.37</v>
      </c>
      <c r="E35" s="1895"/>
      <c r="F35" s="1888"/>
      <c r="G35" s="1889"/>
      <c r="H35" s="1890"/>
      <c r="I35" s="1890"/>
      <c r="J35" s="1898"/>
      <c r="K35" s="1899"/>
    </row>
    <row r="36" spans="2:15">
      <c r="B36" s="1343">
        <v>10</v>
      </c>
      <c r="C36" s="1344">
        <v>32827.97</v>
      </c>
      <c r="D36" s="1345">
        <v>205174.82</v>
      </c>
      <c r="F36" s="1895" t="s">
        <v>435</v>
      </c>
      <c r="G36" s="1896"/>
      <c r="H36" s="1916">
        <f>SUM(H26:I35)</f>
        <v>23943393.780000001</v>
      </c>
      <c r="I36" s="1916"/>
      <c r="J36" s="1898"/>
      <c r="K36" s="1899"/>
    </row>
    <row r="37" spans="2:15">
      <c r="B37" s="1343">
        <v>11</v>
      </c>
      <c r="C37" s="1344">
        <v>46366.87</v>
      </c>
      <c r="D37" s="1345">
        <v>289792.95</v>
      </c>
      <c r="F37" s="1895"/>
      <c r="G37" s="1896"/>
      <c r="H37" s="1916"/>
      <c r="I37" s="1916"/>
      <c r="J37" s="1898"/>
      <c r="K37" s="1899"/>
    </row>
    <row r="38" spans="2:15">
      <c r="B38" s="1343">
        <v>12</v>
      </c>
      <c r="C38" s="1344">
        <v>88196.87</v>
      </c>
      <c r="D38" s="1345">
        <v>551229.13</v>
      </c>
      <c r="G38" s="1338"/>
      <c r="H38" s="1910" t="s">
        <v>438</v>
      </c>
      <c r="I38" s="1910"/>
      <c r="J38" s="1907">
        <f>K25-H36</f>
        <v>85350.53</v>
      </c>
      <c r="K38" s="1907"/>
    </row>
    <row r="39" spans="2:15">
      <c r="B39" s="1343">
        <v>13</v>
      </c>
      <c r="C39" s="1344">
        <v>190195.21</v>
      </c>
      <c r="D39" s="1344">
        <v>1188720.05</v>
      </c>
      <c r="F39" s="1339"/>
      <c r="G39" s="1338"/>
      <c r="H39" s="1910"/>
      <c r="I39" s="1910"/>
      <c r="J39" s="1907"/>
      <c r="K39" s="1907"/>
    </row>
    <row r="40" spans="2:15">
      <c r="B40" s="1343">
        <v>14</v>
      </c>
      <c r="C40" s="1344">
        <v>447850.78</v>
      </c>
      <c r="D40" s="1344">
        <f>3246918.14-C40</f>
        <v>2799067.36</v>
      </c>
      <c r="E40" s="1849"/>
      <c r="F40" s="1339"/>
      <c r="G40" s="1338"/>
      <c r="H40" s="1851"/>
      <c r="I40" s="1851"/>
    </row>
    <row r="41" spans="2:15">
      <c r="B41" s="1346" t="s">
        <v>436</v>
      </c>
      <c r="C41" s="1342">
        <f>SUM(C27:C40)</f>
        <v>2495574.9300000002</v>
      </c>
      <c r="D41" s="1850">
        <f>SUM(D27:D40)</f>
        <v>15597341.98</v>
      </c>
      <c r="E41" s="1159"/>
      <c r="F41" s="1913"/>
      <c r="G41" s="1913"/>
    </row>
    <row r="42" spans="2:15">
      <c r="B42" s="1347" t="s">
        <v>437</v>
      </c>
      <c r="C42" s="1917">
        <f>C41+D41</f>
        <v>18092916.91</v>
      </c>
      <c r="D42" s="1917"/>
      <c r="E42" s="919"/>
      <c r="F42" s="1166"/>
      <c r="G42" s="1166"/>
      <c r="H42" s="1166"/>
      <c r="I42" s="1166"/>
      <c r="J42" s="927"/>
      <c r="K42" s="930"/>
    </row>
    <row r="43" spans="2:15">
      <c r="B43" s="1912"/>
      <c r="C43" s="1912"/>
      <c r="D43" s="1912"/>
      <c r="H43" s="1165"/>
    </row>
    <row r="44" spans="2:15">
      <c r="B44" s="1915" t="s">
        <v>1176</v>
      </c>
      <c r="C44" s="1915"/>
      <c r="D44" s="1915"/>
      <c r="E44" s="1915"/>
      <c r="F44" s="1915"/>
      <c r="G44" s="1351" t="s">
        <v>1178</v>
      </c>
      <c r="H44" s="1351"/>
      <c r="I44" s="1915" t="s">
        <v>439</v>
      </c>
      <c r="J44" s="1915"/>
      <c r="K44" s="1915"/>
    </row>
    <row r="45" spans="2:15" ht="31.5">
      <c r="B45" s="1900" t="s">
        <v>440</v>
      </c>
      <c r="C45" s="1900"/>
      <c r="D45" s="1352" t="s">
        <v>441</v>
      </c>
      <c r="E45" s="1901" t="s">
        <v>442</v>
      </c>
      <c r="F45" s="1901"/>
      <c r="G45" s="1900" t="s">
        <v>443</v>
      </c>
      <c r="H45" s="1900"/>
      <c r="I45" s="1902" t="s">
        <v>439</v>
      </c>
      <c r="J45" s="1902"/>
      <c r="K45" s="1902"/>
    </row>
    <row r="46" spans="2:15">
      <c r="B46" s="1903">
        <v>15479406.09</v>
      </c>
      <c r="C46" s="1903"/>
      <c r="D46" s="1903">
        <f>'Grand Summary'!E33</f>
        <v>20894560.27</v>
      </c>
      <c r="E46" s="1903">
        <f>D46-B46</f>
        <v>5415154.1799999997</v>
      </c>
      <c r="F46" s="1903"/>
      <c r="G46" s="1340" t="s">
        <v>71</v>
      </c>
      <c r="H46" s="1341">
        <f>C26+D26</f>
        <v>6015798.79</v>
      </c>
      <c r="I46" s="1353" t="s">
        <v>444</v>
      </c>
      <c r="J46" s="1890">
        <f>K24</f>
        <v>3134184.04</v>
      </c>
      <c r="K46" s="1890"/>
    </row>
    <row r="47" spans="2:15" ht="31.5">
      <c r="B47" s="1903"/>
      <c r="C47" s="1903"/>
      <c r="D47" s="1903"/>
      <c r="E47" s="1903"/>
      <c r="F47" s="1903"/>
      <c r="G47" s="1340" t="s">
        <v>445</v>
      </c>
      <c r="H47" s="1341">
        <f>H34</f>
        <v>4805748.8600000003</v>
      </c>
      <c r="I47" s="1354" t="s">
        <v>446</v>
      </c>
      <c r="J47" s="1890">
        <f>C41+(K23*0.2*0.15)</f>
        <v>3122411.74</v>
      </c>
      <c r="K47" s="1890"/>
    </row>
    <row r="48" spans="2:15" ht="31.5">
      <c r="B48" s="1903"/>
      <c r="C48" s="1903"/>
      <c r="D48" s="1903"/>
      <c r="E48" s="1903"/>
      <c r="F48" s="1903"/>
      <c r="G48" s="1355" t="s">
        <v>447</v>
      </c>
      <c r="H48" s="1341">
        <f>H46-H47</f>
        <v>1210049.93</v>
      </c>
      <c r="I48" s="1354" t="s">
        <v>155</v>
      </c>
      <c r="J48" s="1903">
        <f>J46-J47</f>
        <v>11772.3</v>
      </c>
      <c r="K48" s="1903"/>
    </row>
    <row r="49" spans="2:11">
      <c r="B49" s="1255"/>
      <c r="C49" s="1255"/>
      <c r="D49" s="1255"/>
      <c r="E49" s="1348"/>
      <c r="F49" s="1255"/>
      <c r="G49" s="1349"/>
      <c r="H49" s="1339"/>
      <c r="I49" s="1350"/>
      <c r="J49" s="1255"/>
      <c r="K49" s="1255"/>
    </row>
    <row r="50" spans="2:11" ht="18.75">
      <c r="B50" s="1905" t="s">
        <v>448</v>
      </c>
      <c r="C50" s="1905"/>
      <c r="D50" s="1905"/>
      <c r="E50" s="1905"/>
      <c r="F50" s="1905"/>
      <c r="G50" s="1906">
        <f>J38</f>
        <v>85350.53</v>
      </c>
      <c r="H50" s="1906"/>
      <c r="I50" s="1167"/>
      <c r="J50" s="1167"/>
      <c r="K50" s="1166"/>
    </row>
    <row r="51" spans="2:11" ht="18.75">
      <c r="B51" s="1904" t="s">
        <v>1175</v>
      </c>
      <c r="C51" s="1904"/>
      <c r="D51" s="1904"/>
      <c r="E51" s="1904"/>
      <c r="F51" s="1904"/>
      <c r="G51" s="1904"/>
      <c r="H51" s="1904"/>
      <c r="I51" s="1904"/>
      <c r="J51" s="1904"/>
      <c r="K51" s="1163"/>
    </row>
    <row r="52" spans="2:11" ht="18.75">
      <c r="B52" s="1168"/>
      <c r="D52" s="1163"/>
      <c r="E52" s="1169"/>
      <c r="F52" s="1163"/>
      <c r="G52" s="1163"/>
      <c r="H52" s="1163"/>
      <c r="I52" s="1163"/>
      <c r="J52" s="1163"/>
      <c r="K52" s="1163"/>
    </row>
    <row r="53" spans="2:11" ht="18.75">
      <c r="B53" s="1168"/>
      <c r="D53" s="1163"/>
      <c r="E53" s="1169"/>
      <c r="F53" s="1163"/>
      <c r="G53" s="1163"/>
      <c r="H53" s="1163"/>
      <c r="I53" s="1163"/>
      <c r="J53" s="1163"/>
      <c r="K53" s="1163"/>
    </row>
    <row r="54" spans="2:11">
      <c r="B54" s="1163"/>
      <c r="C54" s="1163"/>
      <c r="D54" s="1163"/>
      <c r="E54" s="1169"/>
      <c r="F54" s="1163"/>
      <c r="G54" s="1163"/>
      <c r="H54" s="1163"/>
      <c r="I54" s="1163"/>
      <c r="J54" s="1163"/>
      <c r="K54" s="1163"/>
    </row>
    <row r="55" spans="2:11">
      <c r="B55" s="1887" t="s">
        <v>449</v>
      </c>
      <c r="C55" s="1887"/>
      <c r="D55" s="1887"/>
      <c r="E55" s="1895" t="s">
        <v>450</v>
      </c>
      <c r="F55" s="1895"/>
      <c r="G55" s="1895"/>
      <c r="H55" s="1895" t="s">
        <v>451</v>
      </c>
      <c r="I55" s="1895"/>
      <c r="J55" s="1895"/>
      <c r="K55" s="1895"/>
    </row>
  </sheetData>
  <mergeCells count="74">
    <mergeCell ref="F41:G41"/>
    <mergeCell ref="B21:K22"/>
    <mergeCell ref="B43:D43"/>
    <mergeCell ref="I44:K44"/>
    <mergeCell ref="H32:I33"/>
    <mergeCell ref="H28:I29"/>
    <mergeCell ref="E32:E33"/>
    <mergeCell ref="H36:I37"/>
    <mergeCell ref="H30:I31"/>
    <mergeCell ref="E34:E35"/>
    <mergeCell ref="E28:E29"/>
    <mergeCell ref="F28:G29"/>
    <mergeCell ref="B44:F44"/>
    <mergeCell ref="C42:D42"/>
    <mergeCell ref="F36:G37"/>
    <mergeCell ref="J38:K39"/>
    <mergeCell ref="H38:I39"/>
    <mergeCell ref="B4:D4"/>
    <mergeCell ref="F4:H4"/>
    <mergeCell ref="I4:K4"/>
    <mergeCell ref="J6:K6"/>
    <mergeCell ref="J7:K8"/>
    <mergeCell ref="H7:I8"/>
    <mergeCell ref="B6:D6"/>
    <mergeCell ref="B8:D8"/>
    <mergeCell ref="F25:G25"/>
    <mergeCell ref="E26:E27"/>
    <mergeCell ref="J13:K14"/>
    <mergeCell ref="F26:G27"/>
    <mergeCell ref="H9:I10"/>
    <mergeCell ref="D9:G9"/>
    <mergeCell ref="H26:I27"/>
    <mergeCell ref="B24:D24"/>
    <mergeCell ref="H17:I18"/>
    <mergeCell ref="H11:I12"/>
    <mergeCell ref="J15:K16"/>
    <mergeCell ref="B17:C17"/>
    <mergeCell ref="J11:K12"/>
    <mergeCell ref="J17:K18"/>
    <mergeCell ref="H24:I25"/>
    <mergeCell ref="B15:D15"/>
    <mergeCell ref="B16:D16"/>
    <mergeCell ref="B55:D55"/>
    <mergeCell ref="E55:G55"/>
    <mergeCell ref="B45:C45"/>
    <mergeCell ref="E45:F45"/>
    <mergeCell ref="G45:H45"/>
    <mergeCell ref="H55:K55"/>
    <mergeCell ref="I45:K45"/>
    <mergeCell ref="J47:K47"/>
    <mergeCell ref="B46:C48"/>
    <mergeCell ref="D46:D48"/>
    <mergeCell ref="B51:J51"/>
    <mergeCell ref="J48:K48"/>
    <mergeCell ref="E46:F48"/>
    <mergeCell ref="B50:F50"/>
    <mergeCell ref="G50:H50"/>
    <mergeCell ref="J46:K46"/>
    <mergeCell ref="B2:K2"/>
    <mergeCell ref="B12:D12"/>
    <mergeCell ref="F34:G35"/>
    <mergeCell ref="H34:I35"/>
    <mergeCell ref="F32:G33"/>
    <mergeCell ref="B10:E10"/>
    <mergeCell ref="B13:C13"/>
    <mergeCell ref="H13:I14"/>
    <mergeCell ref="F24:G24"/>
    <mergeCell ref="H15:I16"/>
    <mergeCell ref="J26:K37"/>
    <mergeCell ref="E30:E31"/>
    <mergeCell ref="F30:G31"/>
    <mergeCell ref="B14:D14"/>
    <mergeCell ref="B11:C11"/>
    <mergeCell ref="J9:K10"/>
  </mergeCells>
  <printOptions horizontalCentered="1" verticalCentered="1"/>
  <pageMargins left="0.3" right="0.2" top="0.41" bottom="0.28999999999999998" header="0.2" footer="0.14000000000000001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B1:F41"/>
  <sheetViews>
    <sheetView view="pageBreakPreview" topLeftCell="A16" zoomScale="75" zoomScaleNormal="75" zoomScaleSheetLayoutView="75" workbookViewId="0">
      <selection activeCell="E16" sqref="E16"/>
    </sheetView>
  </sheetViews>
  <sheetFormatPr defaultRowHeight="20.25"/>
  <cols>
    <col min="1" max="1" width="9.140625" style="1232"/>
    <col min="2" max="2" width="12.7109375" style="1232" customWidth="1"/>
    <col min="3" max="3" width="49.140625" style="1232" customWidth="1"/>
    <col min="4" max="4" width="29" style="1232" customWidth="1"/>
    <col min="5" max="5" width="30.28515625" style="1232" customWidth="1"/>
    <col min="6" max="6" width="4.85546875" style="1232" customWidth="1"/>
    <col min="7" max="16384" width="9.140625" style="1232"/>
  </cols>
  <sheetData>
    <row r="1" spans="2:5">
      <c r="B1" s="1920" t="s">
        <v>179</v>
      </c>
      <c r="C1" s="1920"/>
      <c r="D1" s="1231"/>
      <c r="E1" s="1231"/>
    </row>
    <row r="2" spans="2:5">
      <c r="B2" s="1920" t="s">
        <v>156</v>
      </c>
      <c r="C2" s="1920"/>
      <c r="D2" s="1231"/>
      <c r="E2" s="1231"/>
    </row>
    <row r="3" spans="2:5">
      <c r="B3" s="1920" t="s">
        <v>157</v>
      </c>
      <c r="C3" s="1920"/>
      <c r="D3" s="1231"/>
      <c r="E3" s="1231"/>
    </row>
    <row r="4" spans="2:5">
      <c r="B4" s="1920" t="s">
        <v>158</v>
      </c>
      <c r="C4" s="1920"/>
      <c r="D4" s="1231"/>
      <c r="E4" s="1231"/>
    </row>
    <row r="5" spans="2:5">
      <c r="B5" s="1920" t="s">
        <v>454</v>
      </c>
      <c r="C5" s="1920"/>
      <c r="D5" s="1233"/>
      <c r="E5" s="1231"/>
    </row>
    <row r="7" spans="2:5">
      <c r="B7" s="1921" t="s">
        <v>1732</v>
      </c>
      <c r="C7" s="1921"/>
      <c r="D7" s="1921"/>
      <c r="E7" s="1921"/>
    </row>
    <row r="9" spans="2:5" ht="40.5">
      <c r="B9" s="1359" t="s">
        <v>121</v>
      </c>
      <c r="C9" s="1360" t="s">
        <v>120</v>
      </c>
      <c r="D9" s="1360" t="s">
        <v>241</v>
      </c>
      <c r="E9" s="1359" t="s">
        <v>550</v>
      </c>
    </row>
    <row r="10" spans="2:5">
      <c r="B10" s="1356">
        <v>1</v>
      </c>
      <c r="C10" s="1357" t="s">
        <v>104</v>
      </c>
      <c r="D10" s="1358">
        <v>2418142.4</v>
      </c>
      <c r="E10" s="1358">
        <f>'OPD Sum'!G34</f>
        <v>2001642.77</v>
      </c>
    </row>
    <row r="11" spans="2:5">
      <c r="B11" s="1242">
        <v>2</v>
      </c>
      <c r="C11" s="1234" t="s">
        <v>119</v>
      </c>
      <c r="D11" s="1240">
        <v>753474.44</v>
      </c>
      <c r="E11" s="1240">
        <f>'Wait Sum'!G33</f>
        <v>717430.51</v>
      </c>
    </row>
    <row r="12" spans="2:5">
      <c r="B12" s="1242">
        <v>3</v>
      </c>
      <c r="C12" s="1234" t="s">
        <v>105</v>
      </c>
      <c r="D12" s="1240">
        <v>3703336</v>
      </c>
      <c r="E12" s="1240">
        <f>'IPD Sum'!G34</f>
        <v>2860477.06</v>
      </c>
    </row>
    <row r="13" spans="2:5">
      <c r="B13" s="1242">
        <v>4</v>
      </c>
      <c r="C13" s="1235" t="s">
        <v>118</v>
      </c>
      <c r="D13" s="1240">
        <v>3670461.86</v>
      </c>
      <c r="E13" s="1240">
        <f>'OR Sum'!G34</f>
        <v>3036340</v>
      </c>
    </row>
    <row r="14" spans="2:5">
      <c r="B14" s="1242">
        <v>5</v>
      </c>
      <c r="C14" s="1234" t="s">
        <v>106</v>
      </c>
      <c r="D14" s="1240">
        <v>1976399.06</v>
      </c>
      <c r="E14" s="1240">
        <f>'Emer Sum'!G34</f>
        <v>1368395.97</v>
      </c>
    </row>
    <row r="15" spans="2:5">
      <c r="B15" s="1242">
        <v>6</v>
      </c>
      <c r="C15" s="1234" t="s">
        <v>117</v>
      </c>
      <c r="D15" s="1240">
        <v>1775447.21</v>
      </c>
      <c r="E15" s="1240">
        <f>'Dia Sum'!G33</f>
        <v>1522419.61</v>
      </c>
    </row>
    <row r="16" spans="2:5">
      <c r="B16" s="1242">
        <v>7</v>
      </c>
      <c r="C16" s="1234" t="s">
        <v>116</v>
      </c>
      <c r="D16" s="1240">
        <v>1727693.75</v>
      </c>
      <c r="E16" s="1240">
        <f>'Adm Sum'!G33</f>
        <v>1530204.9</v>
      </c>
    </row>
    <row r="17" spans="2:6">
      <c r="B17" s="1242">
        <v>7</v>
      </c>
      <c r="C17" s="1234" t="s">
        <v>1165</v>
      </c>
      <c r="D17" s="1240">
        <v>796213</v>
      </c>
      <c r="E17" s="1240">
        <f>'Staff  Sum'!G33</f>
        <v>725479.68</v>
      </c>
    </row>
    <row r="18" spans="2:6">
      <c r="B18" s="1242">
        <v>9</v>
      </c>
      <c r="C18" s="1236" t="s">
        <v>143</v>
      </c>
      <c r="D18" s="1240">
        <v>357112</v>
      </c>
      <c r="E18" s="1240">
        <f>'SQ Sum'!G34</f>
        <v>346794.73</v>
      </c>
    </row>
    <row r="19" spans="2:6">
      <c r="B19" s="1242">
        <v>10</v>
      </c>
      <c r="C19" s="1237" t="s">
        <v>115</v>
      </c>
      <c r="D19" s="1240">
        <v>202846</v>
      </c>
      <c r="E19" s="1240">
        <f>'Gen Sum'!G30</f>
        <v>119806.46</v>
      </c>
    </row>
    <row r="20" spans="2:6">
      <c r="B20" s="1242">
        <v>11</v>
      </c>
      <c r="C20" s="1237" t="s">
        <v>108</v>
      </c>
      <c r="D20" s="1240">
        <v>300559.26</v>
      </c>
      <c r="E20" s="1240">
        <f>'Sum Trans'!G24</f>
        <v>197930.96</v>
      </c>
    </row>
    <row r="21" spans="2:6">
      <c r="B21" s="1242">
        <v>12</v>
      </c>
      <c r="C21" s="1237" t="s">
        <v>114</v>
      </c>
      <c r="D21" s="1240">
        <v>1766605.28</v>
      </c>
      <c r="E21" s="1240">
        <f>'Sum Kit'!G34</f>
        <v>1503695.46</v>
      </c>
    </row>
    <row r="22" spans="2:6">
      <c r="B22" s="1242">
        <v>13</v>
      </c>
      <c r="C22" s="1236" t="s">
        <v>107</v>
      </c>
      <c r="D22" s="1240">
        <v>752342.56</v>
      </c>
      <c r="E22" s="1240">
        <f>'Sum Sto'!G34</f>
        <v>420935.67999999999</v>
      </c>
    </row>
    <row r="23" spans="2:6">
      <c r="B23" s="1242">
        <v>14</v>
      </c>
      <c r="C23" s="1238" t="s">
        <v>109</v>
      </c>
      <c r="D23" s="1240">
        <v>183834</v>
      </c>
      <c r="E23" s="1240">
        <f>'Mor Sum'!G34</f>
        <v>145202.88</v>
      </c>
    </row>
    <row r="24" spans="2:6">
      <c r="B24" s="1242">
        <v>15</v>
      </c>
      <c r="C24" s="1238" t="s">
        <v>110</v>
      </c>
      <c r="D24" s="1240">
        <v>271216</v>
      </c>
      <c r="E24" s="1240">
        <f>'Gua Sum'!G34</f>
        <v>161303.97</v>
      </c>
    </row>
    <row r="25" spans="2:6">
      <c r="B25" s="1242">
        <v>16</v>
      </c>
      <c r="C25" s="1236" t="s">
        <v>113</v>
      </c>
      <c r="D25" s="1240">
        <v>265488</v>
      </c>
      <c r="E25" s="1240">
        <f>'Dry Lat Sum'!G33</f>
        <v>171152.92</v>
      </c>
    </row>
    <row r="26" spans="2:6">
      <c r="B26" s="1242">
        <v>18</v>
      </c>
      <c r="C26" s="1236" t="s">
        <v>112</v>
      </c>
      <c r="D26" s="1240">
        <v>3396424.1</v>
      </c>
      <c r="E26" s="1240">
        <f>'Civil Site Work Sum'!G28</f>
        <v>3452318.32</v>
      </c>
    </row>
    <row r="27" spans="2:6">
      <c r="B27" s="1242">
        <v>19</v>
      </c>
      <c r="C27" s="1236" t="s">
        <v>111</v>
      </c>
      <c r="D27" s="1240">
        <v>1611965</v>
      </c>
      <c r="E27" s="1240">
        <f>'Site Sani Sum'!G19</f>
        <v>785395.14</v>
      </c>
    </row>
    <row r="28" spans="2:6">
      <c r="B28" s="1242">
        <v>20</v>
      </c>
      <c r="C28" s="1236" t="s">
        <v>1196</v>
      </c>
      <c r="D28" s="1240">
        <v>1602700</v>
      </c>
      <c r="E28" s="1240">
        <f>'Site Elec Sum'!G19</f>
        <v>0</v>
      </c>
    </row>
    <row r="29" spans="2:6">
      <c r="B29" s="1922" t="s">
        <v>71</v>
      </c>
      <c r="C29" s="1923"/>
      <c r="D29" s="1241">
        <f>SUM(D10:D28)</f>
        <v>27532259.920000002</v>
      </c>
      <c r="E29" s="1241">
        <f>SUM(E10:E28)</f>
        <v>21066927.02</v>
      </c>
    </row>
    <row r="30" spans="2:6">
      <c r="B30" s="1922" t="s">
        <v>181</v>
      </c>
      <c r="C30" s="1923"/>
      <c r="D30" s="1241">
        <f>5%*D29</f>
        <v>1376613</v>
      </c>
      <c r="E30" s="1241">
        <f>E29*0.05</f>
        <v>1053346.3500000001</v>
      </c>
    </row>
    <row r="31" spans="2:6">
      <c r="B31" s="1922" t="s">
        <v>170</v>
      </c>
      <c r="C31" s="1923"/>
      <c r="D31" s="1241">
        <f>D29-D30</f>
        <v>26155646.920000002</v>
      </c>
      <c r="E31" s="1241">
        <f>E29-E30</f>
        <v>20013580.670000002</v>
      </c>
      <c r="F31" s="1239"/>
    </row>
    <row r="32" spans="2:6">
      <c r="B32" s="1924" t="s">
        <v>1723</v>
      </c>
      <c r="C32" s="1925"/>
      <c r="D32" s="1673"/>
      <c r="E32" s="1243">
        <f>'cobble stone'!M18</f>
        <v>880979.6</v>
      </c>
    </row>
    <row r="33" spans="2:5">
      <c r="B33" s="1918" t="s">
        <v>171</v>
      </c>
      <c r="C33" s="1919"/>
      <c r="D33" s="1244">
        <f>D31+D32</f>
        <v>26155646.920000002</v>
      </c>
      <c r="E33" s="1244">
        <f>E31+E32</f>
        <v>20894560.27</v>
      </c>
    </row>
    <row r="41" spans="2:5">
      <c r="E41" s="1232" t="s">
        <v>103</v>
      </c>
    </row>
  </sheetData>
  <mergeCells count="11">
    <mergeCell ref="B33:C33"/>
    <mergeCell ref="B1:C1"/>
    <mergeCell ref="B2:C2"/>
    <mergeCell ref="B3:C3"/>
    <mergeCell ref="B4:C4"/>
    <mergeCell ref="B5:C5"/>
    <mergeCell ref="B7:E7"/>
    <mergeCell ref="B29:C29"/>
    <mergeCell ref="B30:C30"/>
    <mergeCell ref="B31:C31"/>
    <mergeCell ref="B32:C32"/>
  </mergeCells>
  <printOptions horizontalCentered="1" verticalCentered="1"/>
  <pageMargins left="0.25" right="0.25" top="0.5" bottom="0.5" header="0.55000000000000004" footer="0.4"/>
  <pageSetup paperSize="9" scale="70" orientation="portrait" r:id="rId1"/>
  <headerFooter>
    <oddHeader>Page &amp;P of &amp;N</oddHeader>
    <oddFooter>&amp;LContractor: - &amp;USelam D.
Office Engineer&amp;CConsultant: - &amp;U ______________&amp;RClient: - __________________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457"/>
  <sheetViews>
    <sheetView view="pageBreakPreview" zoomScale="70" zoomScaleNormal="100" zoomScaleSheetLayoutView="70" workbookViewId="0">
      <selection activeCell="G12" sqref="G12"/>
    </sheetView>
  </sheetViews>
  <sheetFormatPr defaultRowHeight="15.75"/>
  <cols>
    <col min="1" max="1" width="4.85546875" style="1661" customWidth="1"/>
    <col min="2" max="2" width="8.28515625" style="1661" customWidth="1"/>
    <col min="3" max="3" width="23.42578125" style="1661" bestFit="1" customWidth="1"/>
    <col min="4" max="4" width="6.85546875" style="1662" bestFit="1" customWidth="1"/>
    <col min="5" max="5" width="11.140625" style="1662" customWidth="1"/>
    <col min="6" max="6" width="11.28515625" style="1662" bestFit="1" customWidth="1"/>
    <col min="7" max="8" width="10" style="1662" bestFit="1" customWidth="1"/>
    <col min="9" max="9" width="8.140625" style="1664" bestFit="1" customWidth="1"/>
    <col min="10" max="10" width="15.7109375" style="1663" customWidth="1"/>
    <col min="11" max="11" width="13.7109375" style="1662" bestFit="1" customWidth="1"/>
    <col min="12" max="13" width="12.42578125" style="1662" bestFit="1" customWidth="1"/>
    <col min="14" max="14" width="3.42578125" style="1661" customWidth="1"/>
    <col min="15" max="16384" width="9.140625" style="900"/>
  </cols>
  <sheetData>
    <row r="1" spans="1:14" ht="18.75">
      <c r="A1" s="1669"/>
      <c r="B1" s="1926" t="s">
        <v>179</v>
      </c>
      <c r="C1" s="1926"/>
      <c r="D1" s="1926"/>
      <c r="E1" s="1926"/>
      <c r="F1" s="1926"/>
      <c r="G1" s="1926"/>
      <c r="H1" s="1671"/>
      <c r="I1" s="1671"/>
      <c r="J1" s="1671"/>
      <c r="K1" s="1671"/>
      <c r="L1" s="1671"/>
      <c r="M1" s="1671"/>
      <c r="N1" s="1669"/>
    </row>
    <row r="2" spans="1:14" ht="18.75">
      <c r="A2" s="1669"/>
      <c r="B2" s="1926" t="s">
        <v>156</v>
      </c>
      <c r="C2" s="1926"/>
      <c r="D2" s="1926"/>
      <c r="E2" s="1926"/>
      <c r="F2" s="1926"/>
      <c r="G2" s="1926"/>
      <c r="H2" s="1671"/>
      <c r="I2" s="1671"/>
      <c r="J2" s="1671"/>
      <c r="K2" s="1671"/>
      <c r="L2" s="1671"/>
      <c r="M2" s="1671"/>
      <c r="N2" s="1669"/>
    </row>
    <row r="3" spans="1:14" ht="18.75">
      <c r="A3" s="1669"/>
      <c r="B3" s="1926" t="s">
        <v>157</v>
      </c>
      <c r="C3" s="1926"/>
      <c r="D3" s="1926"/>
      <c r="E3" s="1926"/>
      <c r="F3" s="1926"/>
      <c r="G3" s="1926"/>
      <c r="H3" s="1671"/>
      <c r="I3" s="1671"/>
      <c r="J3" s="1671"/>
      <c r="K3" s="1671"/>
      <c r="L3" s="1671"/>
      <c r="M3" s="1671"/>
      <c r="N3" s="1669"/>
    </row>
    <row r="4" spans="1:14" ht="18.75">
      <c r="A4" s="1669"/>
      <c r="B4" s="1926" t="s">
        <v>158</v>
      </c>
      <c r="C4" s="1926"/>
      <c r="D4" s="1926"/>
      <c r="E4" s="1926"/>
      <c r="F4" s="1926"/>
      <c r="G4" s="1926"/>
      <c r="H4" s="1671"/>
      <c r="I4" s="1671"/>
      <c r="J4" s="1671"/>
      <c r="K4" s="1671"/>
      <c r="L4" s="1671"/>
      <c r="M4" s="1671"/>
      <c r="N4" s="1669"/>
    </row>
    <row r="5" spans="1:14" ht="18.75">
      <c r="A5" s="1669"/>
      <c r="B5" s="1926" t="s">
        <v>454</v>
      </c>
      <c r="C5" s="1926"/>
      <c r="D5" s="1926"/>
      <c r="E5" s="1926"/>
      <c r="F5" s="1926"/>
      <c r="G5" s="1926"/>
      <c r="H5" s="1734"/>
      <c r="I5" s="1734"/>
      <c r="J5" s="1734"/>
      <c r="K5" s="1734"/>
      <c r="L5" s="1734"/>
      <c r="M5" s="1734"/>
      <c r="N5" s="1669"/>
    </row>
    <row r="6" spans="1:14" ht="18.75">
      <c r="A6" s="1669"/>
      <c r="B6" s="1672"/>
      <c r="C6" s="1672"/>
      <c r="D6" s="1670"/>
      <c r="E6" s="1670"/>
      <c r="F6" s="1671"/>
      <c r="G6" s="1671"/>
      <c r="H6" s="1671"/>
      <c r="I6" s="1671"/>
      <c r="J6" s="1671"/>
      <c r="K6" s="1671"/>
      <c r="L6" s="1671"/>
      <c r="M6" s="1671"/>
      <c r="N6" s="1669"/>
    </row>
    <row r="7" spans="1:14" ht="18.75">
      <c r="A7" s="1669"/>
      <c r="B7" s="1930" t="s">
        <v>1733</v>
      </c>
      <c r="C7" s="1930"/>
      <c r="D7" s="1930"/>
      <c r="E7" s="1930"/>
      <c r="F7" s="1930"/>
      <c r="G7" s="1930"/>
      <c r="H7" s="1930"/>
      <c r="I7" s="1930"/>
      <c r="J7" s="1930"/>
      <c r="K7" s="1930"/>
      <c r="L7" s="1930"/>
      <c r="M7" s="1930"/>
      <c r="N7" s="1669"/>
    </row>
    <row r="8" spans="1:14" ht="18.75">
      <c r="A8" s="1669"/>
      <c r="B8" s="1670"/>
      <c r="C8" s="1670"/>
      <c r="D8" s="1670"/>
      <c r="E8" s="1670"/>
      <c r="F8" s="1670"/>
      <c r="G8" s="1670"/>
      <c r="H8" s="1670"/>
      <c r="I8" s="1670"/>
      <c r="J8" s="1670"/>
      <c r="K8" s="1670"/>
      <c r="L8" s="1670"/>
      <c r="M8" s="1670"/>
      <c r="N8" s="1669"/>
    </row>
    <row r="9" spans="1:14">
      <c r="A9" s="1668"/>
      <c r="B9" s="1931" t="s">
        <v>95</v>
      </c>
      <c r="C9" s="1931" t="s">
        <v>94</v>
      </c>
      <c r="D9" s="1931" t="s">
        <v>93</v>
      </c>
      <c r="E9" s="1932" t="s">
        <v>661</v>
      </c>
      <c r="F9" s="1931" t="s">
        <v>244</v>
      </c>
      <c r="G9" s="1931"/>
      <c r="H9" s="1931"/>
      <c r="I9" s="1931" t="s">
        <v>92</v>
      </c>
      <c r="J9" s="1932" t="s">
        <v>659</v>
      </c>
      <c r="K9" s="1931" t="s">
        <v>1183</v>
      </c>
      <c r="L9" s="1931"/>
      <c r="M9" s="1931"/>
      <c r="N9" s="1668"/>
    </row>
    <row r="10" spans="1:14">
      <c r="A10" s="1668"/>
      <c r="B10" s="1931"/>
      <c r="C10" s="1931"/>
      <c r="D10" s="1931"/>
      <c r="E10" s="1932"/>
      <c r="F10" s="1728" t="s">
        <v>242</v>
      </c>
      <c r="G10" s="1728" t="s">
        <v>243</v>
      </c>
      <c r="H10" s="1729" t="s">
        <v>1181</v>
      </c>
      <c r="I10" s="1931"/>
      <c r="J10" s="1932"/>
      <c r="K10" s="1728" t="s">
        <v>154</v>
      </c>
      <c r="L10" s="1728" t="s">
        <v>155</v>
      </c>
      <c r="M10" s="1729" t="s">
        <v>1182</v>
      </c>
      <c r="N10" s="1668"/>
    </row>
    <row r="11" spans="1:14">
      <c r="B11" s="1666"/>
      <c r="C11" s="1667" t="s">
        <v>1722</v>
      </c>
      <c r="D11" s="1666"/>
      <c r="E11" s="1666"/>
      <c r="F11" s="1665"/>
      <c r="G11" s="1665"/>
      <c r="H11" s="1665"/>
      <c r="I11" s="1666"/>
      <c r="J11" s="1666"/>
      <c r="K11" s="1665"/>
      <c r="L11" s="1665"/>
      <c r="M11" s="1665"/>
    </row>
    <row r="12" spans="1:14" s="1263" customFormat="1" ht="18.75">
      <c r="B12" s="1365">
        <v>1.1000000000000001</v>
      </c>
      <c r="C12" s="1366" t="s">
        <v>1721</v>
      </c>
      <c r="D12" s="1365" t="s">
        <v>457</v>
      </c>
      <c r="E12" s="1365"/>
      <c r="F12" s="1365">
        <v>2138.3000000000002</v>
      </c>
      <c r="G12" s="1373"/>
      <c r="H12" s="1365">
        <f>F12+G12</f>
        <v>2138.3000000000002</v>
      </c>
      <c r="I12" s="1365">
        <v>412</v>
      </c>
      <c r="J12" s="1365">
        <f>I12*E12</f>
        <v>0</v>
      </c>
      <c r="K12" s="1365">
        <f>I12*F12</f>
        <v>880979.6</v>
      </c>
      <c r="L12" s="1365">
        <f>I12*G12</f>
        <v>0</v>
      </c>
      <c r="M12" s="1365">
        <f>L12+K12</f>
        <v>880979.6</v>
      </c>
    </row>
    <row r="13" spans="1:14" s="1263" customFormat="1">
      <c r="B13" s="1365"/>
      <c r="C13" s="1366"/>
      <c r="D13" s="1365"/>
      <c r="E13" s="1365"/>
      <c r="F13" s="1365"/>
      <c r="G13" s="1373"/>
      <c r="H13" s="1365"/>
      <c r="I13" s="1365"/>
      <c r="J13" s="1365"/>
      <c r="K13" s="1365"/>
      <c r="L13" s="1365"/>
      <c r="M13" s="1365"/>
    </row>
    <row r="14" spans="1:14" s="1263" customFormat="1">
      <c r="B14" s="1365"/>
      <c r="C14" s="1366"/>
      <c r="D14" s="1365"/>
      <c r="E14" s="1365"/>
      <c r="F14" s="1365"/>
      <c r="G14" s="1373"/>
      <c r="H14" s="1365"/>
      <c r="I14" s="1365"/>
      <c r="J14" s="1365"/>
      <c r="K14" s="1365"/>
      <c r="L14" s="1365"/>
      <c r="M14" s="1365"/>
    </row>
    <row r="15" spans="1:14" s="1263" customFormat="1">
      <c r="B15" s="1365"/>
      <c r="C15" s="1366"/>
      <c r="D15" s="1365"/>
      <c r="E15" s="1365"/>
      <c r="F15" s="1365"/>
      <c r="G15" s="1373"/>
      <c r="H15" s="1365"/>
      <c r="I15" s="1365"/>
      <c r="J15" s="1365"/>
      <c r="K15" s="1365"/>
      <c r="L15" s="1365"/>
      <c r="M15" s="1365"/>
    </row>
    <row r="16" spans="1:14" s="1263" customFormat="1">
      <c r="B16" s="1365"/>
      <c r="C16" s="1366"/>
      <c r="D16" s="1365"/>
      <c r="E16" s="1365"/>
      <c r="F16" s="1365"/>
      <c r="G16" s="1373"/>
      <c r="H16" s="1365"/>
      <c r="I16" s="1365"/>
      <c r="J16" s="1365"/>
      <c r="K16" s="1365"/>
      <c r="L16" s="1365"/>
      <c r="M16" s="1365"/>
    </row>
    <row r="17" spans="1:14" s="1263" customFormat="1">
      <c r="B17" s="1365"/>
      <c r="C17" s="1366"/>
      <c r="D17" s="1365"/>
      <c r="E17" s="1365"/>
      <c r="F17" s="1365"/>
      <c r="G17" s="1373"/>
      <c r="H17" s="1365"/>
      <c r="I17" s="1365"/>
      <c r="J17" s="1365"/>
      <c r="K17" s="1365"/>
      <c r="L17" s="1365"/>
      <c r="M17" s="1365"/>
    </row>
    <row r="18" spans="1:14">
      <c r="A18" s="1529"/>
      <c r="B18" s="1927" t="s">
        <v>46</v>
      </c>
      <c r="C18" s="1928"/>
      <c r="D18" s="1928"/>
      <c r="E18" s="1928"/>
      <c r="F18" s="1928"/>
      <c r="G18" s="1928"/>
      <c r="H18" s="1928"/>
      <c r="I18" s="1929"/>
      <c r="J18" s="1728">
        <f>SUM(J12:J17)</f>
        <v>0</v>
      </c>
      <c r="K18" s="1728">
        <f>SUM(K12:K17)</f>
        <v>880979.6</v>
      </c>
      <c r="L18" s="1728">
        <f>SUM(L12:L17)</f>
        <v>0</v>
      </c>
      <c r="M18" s="1728">
        <f>SUM(M12:M17)</f>
        <v>880979.6</v>
      </c>
      <c r="N18" s="1529"/>
    </row>
    <row r="19" spans="1:14">
      <c r="H19" s="1663"/>
      <c r="I19" s="1663"/>
    </row>
    <row r="20" spans="1:14">
      <c r="H20" s="1663"/>
      <c r="I20" s="1663"/>
    </row>
    <row r="21" spans="1:14">
      <c r="H21" s="1663"/>
      <c r="I21" s="1663"/>
    </row>
    <row r="22" spans="1:14">
      <c r="H22" s="1663"/>
      <c r="I22" s="1663"/>
    </row>
    <row r="23" spans="1:14">
      <c r="H23" s="1663"/>
      <c r="I23" s="1663"/>
    </row>
    <row r="24" spans="1:14">
      <c r="H24" s="1663"/>
      <c r="I24" s="1663"/>
    </row>
    <row r="25" spans="1:14">
      <c r="H25" s="1663"/>
      <c r="I25" s="1663"/>
    </row>
    <row r="26" spans="1:14">
      <c r="H26" s="1663"/>
      <c r="I26" s="1663"/>
    </row>
    <row r="27" spans="1:14">
      <c r="H27" s="1663"/>
      <c r="I27" s="1663"/>
    </row>
    <row r="28" spans="1:14">
      <c r="H28" s="1663"/>
      <c r="I28" s="1663"/>
    </row>
    <row r="29" spans="1:14">
      <c r="H29" s="1663"/>
      <c r="I29" s="1663"/>
    </row>
    <row r="30" spans="1:14">
      <c r="H30" s="1663"/>
      <c r="I30" s="1663"/>
    </row>
    <row r="31" spans="1:14">
      <c r="H31" s="1663"/>
      <c r="I31" s="1663"/>
    </row>
    <row r="32" spans="1:14">
      <c r="H32" s="1663"/>
      <c r="I32" s="1663"/>
    </row>
    <row r="33" spans="8:9">
      <c r="H33" s="1663"/>
      <c r="I33" s="1663"/>
    </row>
    <row r="34" spans="8:9">
      <c r="H34" s="1663"/>
      <c r="I34" s="1663"/>
    </row>
    <row r="35" spans="8:9">
      <c r="H35" s="1663"/>
      <c r="I35" s="1663"/>
    </row>
    <row r="36" spans="8:9">
      <c r="H36" s="1663"/>
      <c r="I36" s="1663"/>
    </row>
    <row r="37" spans="8:9">
      <c r="H37" s="1663"/>
      <c r="I37" s="1663"/>
    </row>
    <row r="38" spans="8:9">
      <c r="H38" s="1663"/>
      <c r="I38" s="1663"/>
    </row>
    <row r="39" spans="8:9">
      <c r="H39" s="1663"/>
      <c r="I39" s="1663"/>
    </row>
    <row r="40" spans="8:9">
      <c r="H40" s="1663"/>
      <c r="I40" s="1663"/>
    </row>
    <row r="41" spans="8:9">
      <c r="H41" s="1663"/>
      <c r="I41" s="1663"/>
    </row>
    <row r="42" spans="8:9">
      <c r="H42" s="1663"/>
      <c r="I42" s="1663"/>
    </row>
    <row r="43" spans="8:9">
      <c r="H43" s="1663"/>
      <c r="I43" s="1663"/>
    </row>
    <row r="44" spans="8:9">
      <c r="H44" s="1663"/>
      <c r="I44" s="1663"/>
    </row>
    <row r="45" spans="8:9">
      <c r="H45" s="1663"/>
      <c r="I45" s="1663"/>
    </row>
    <row r="46" spans="8:9">
      <c r="H46" s="1663"/>
      <c r="I46" s="1663"/>
    </row>
    <row r="47" spans="8:9">
      <c r="H47" s="1663"/>
      <c r="I47" s="1663"/>
    </row>
    <row r="48" spans="8:9">
      <c r="H48" s="1663"/>
      <c r="I48" s="1663"/>
    </row>
    <row r="49" spans="8:9">
      <c r="H49" s="1663"/>
      <c r="I49" s="1663"/>
    </row>
    <row r="50" spans="8:9">
      <c r="H50" s="1663"/>
      <c r="I50" s="1663"/>
    </row>
    <row r="51" spans="8:9">
      <c r="H51" s="1663"/>
      <c r="I51" s="1663"/>
    </row>
    <row r="52" spans="8:9">
      <c r="H52" s="1663"/>
      <c r="I52" s="1663"/>
    </row>
    <row r="53" spans="8:9">
      <c r="H53" s="1663"/>
      <c r="I53" s="1663"/>
    </row>
    <row r="54" spans="8:9">
      <c r="H54" s="1663"/>
      <c r="I54" s="1663"/>
    </row>
    <row r="55" spans="8:9">
      <c r="H55" s="1663"/>
      <c r="I55" s="1663"/>
    </row>
    <row r="56" spans="8:9">
      <c r="H56" s="1663"/>
      <c r="I56" s="1663"/>
    </row>
    <row r="57" spans="8:9">
      <c r="H57" s="1663"/>
      <c r="I57" s="1663"/>
    </row>
    <row r="58" spans="8:9">
      <c r="H58" s="1663"/>
      <c r="I58" s="1663"/>
    </row>
    <row r="59" spans="8:9">
      <c r="H59" s="1663"/>
      <c r="I59" s="1663"/>
    </row>
    <row r="60" spans="8:9">
      <c r="H60" s="1663"/>
      <c r="I60" s="1663"/>
    </row>
    <row r="61" spans="8:9">
      <c r="H61" s="1663"/>
      <c r="I61" s="1663"/>
    </row>
    <row r="62" spans="8:9">
      <c r="H62" s="1663"/>
      <c r="I62" s="1663"/>
    </row>
    <row r="63" spans="8:9">
      <c r="H63" s="1663"/>
      <c r="I63" s="1663"/>
    </row>
    <row r="64" spans="8:9">
      <c r="H64" s="1663"/>
      <c r="I64" s="1663"/>
    </row>
    <row r="65" spans="8:9">
      <c r="H65" s="1663"/>
      <c r="I65" s="1663"/>
    </row>
    <row r="66" spans="8:9">
      <c r="H66" s="1663"/>
      <c r="I66" s="1663"/>
    </row>
    <row r="67" spans="8:9">
      <c r="H67" s="1663"/>
      <c r="I67" s="1663"/>
    </row>
    <row r="68" spans="8:9">
      <c r="H68" s="1663"/>
      <c r="I68" s="1663"/>
    </row>
    <row r="69" spans="8:9">
      <c r="H69" s="1663"/>
      <c r="I69" s="1663"/>
    </row>
    <row r="70" spans="8:9">
      <c r="H70" s="1663"/>
      <c r="I70" s="1663"/>
    </row>
    <row r="71" spans="8:9">
      <c r="H71" s="1663"/>
      <c r="I71" s="1663"/>
    </row>
    <row r="72" spans="8:9">
      <c r="H72" s="1663"/>
      <c r="I72" s="1663"/>
    </row>
    <row r="73" spans="8:9">
      <c r="H73" s="1663"/>
      <c r="I73" s="1663"/>
    </row>
    <row r="74" spans="8:9">
      <c r="H74" s="1663"/>
      <c r="I74" s="1663"/>
    </row>
    <row r="75" spans="8:9">
      <c r="H75" s="1663"/>
      <c r="I75" s="1663"/>
    </row>
    <row r="76" spans="8:9">
      <c r="H76" s="1663"/>
      <c r="I76" s="1663"/>
    </row>
    <row r="77" spans="8:9">
      <c r="H77" s="1663"/>
      <c r="I77" s="1663"/>
    </row>
    <row r="78" spans="8:9">
      <c r="H78" s="1663"/>
      <c r="I78" s="1663"/>
    </row>
    <row r="79" spans="8:9">
      <c r="H79" s="1663"/>
      <c r="I79" s="1663"/>
    </row>
    <row r="80" spans="8:9">
      <c r="H80" s="1663"/>
      <c r="I80" s="1663"/>
    </row>
    <row r="81" spans="8:9">
      <c r="H81" s="1663"/>
      <c r="I81" s="1663"/>
    </row>
    <row r="82" spans="8:9">
      <c r="H82" s="1663"/>
      <c r="I82" s="1663"/>
    </row>
    <row r="83" spans="8:9">
      <c r="H83" s="1663"/>
      <c r="I83" s="1663"/>
    </row>
    <row r="84" spans="8:9">
      <c r="H84" s="1663"/>
      <c r="I84" s="1663"/>
    </row>
    <row r="85" spans="8:9">
      <c r="H85" s="1663"/>
      <c r="I85" s="1663"/>
    </row>
    <row r="86" spans="8:9">
      <c r="H86" s="1663"/>
      <c r="I86" s="1663"/>
    </row>
    <row r="87" spans="8:9">
      <c r="H87" s="1663"/>
      <c r="I87" s="1663"/>
    </row>
    <row r="88" spans="8:9">
      <c r="H88" s="1663"/>
      <c r="I88" s="1663"/>
    </row>
    <row r="89" spans="8:9">
      <c r="H89" s="1663"/>
      <c r="I89" s="1663"/>
    </row>
    <row r="90" spans="8:9">
      <c r="H90" s="1663"/>
      <c r="I90" s="1663"/>
    </row>
    <row r="91" spans="8:9">
      <c r="H91" s="1663"/>
      <c r="I91" s="1663"/>
    </row>
    <row r="92" spans="8:9">
      <c r="H92" s="1663"/>
      <c r="I92" s="1663"/>
    </row>
    <row r="93" spans="8:9">
      <c r="H93" s="1663"/>
      <c r="I93" s="1663"/>
    </row>
    <row r="94" spans="8:9">
      <c r="H94" s="1663"/>
      <c r="I94" s="1663"/>
    </row>
    <row r="95" spans="8:9">
      <c r="H95" s="1663"/>
      <c r="I95" s="1663"/>
    </row>
    <row r="96" spans="8:9">
      <c r="H96" s="1663"/>
      <c r="I96" s="1663"/>
    </row>
    <row r="97" spans="8:9">
      <c r="H97" s="1663"/>
      <c r="I97" s="1663"/>
    </row>
    <row r="98" spans="8:9">
      <c r="H98" s="1663"/>
      <c r="I98" s="1663"/>
    </row>
    <row r="99" spans="8:9">
      <c r="H99" s="1663"/>
      <c r="I99" s="1663"/>
    </row>
    <row r="100" spans="8:9">
      <c r="H100" s="1663"/>
      <c r="I100" s="1663"/>
    </row>
    <row r="101" spans="8:9">
      <c r="H101" s="1663"/>
      <c r="I101" s="1663"/>
    </row>
    <row r="102" spans="8:9">
      <c r="H102" s="1663"/>
      <c r="I102" s="1663"/>
    </row>
    <row r="103" spans="8:9">
      <c r="H103" s="1663"/>
      <c r="I103" s="1663"/>
    </row>
    <row r="104" spans="8:9">
      <c r="H104" s="1663"/>
      <c r="I104" s="1663"/>
    </row>
    <row r="105" spans="8:9">
      <c r="H105" s="1663"/>
      <c r="I105" s="1663"/>
    </row>
    <row r="106" spans="8:9">
      <c r="H106" s="1663"/>
      <c r="I106" s="1663"/>
    </row>
    <row r="107" spans="8:9">
      <c r="H107" s="1663"/>
      <c r="I107" s="1663"/>
    </row>
    <row r="108" spans="8:9">
      <c r="H108" s="1663"/>
      <c r="I108" s="1663"/>
    </row>
    <row r="109" spans="8:9">
      <c r="H109" s="1663"/>
      <c r="I109" s="1663"/>
    </row>
    <row r="110" spans="8:9">
      <c r="H110" s="1663"/>
      <c r="I110" s="1663"/>
    </row>
    <row r="111" spans="8:9">
      <c r="H111" s="1663"/>
      <c r="I111" s="1663"/>
    </row>
    <row r="112" spans="8:9">
      <c r="H112" s="1663"/>
      <c r="I112" s="1663"/>
    </row>
    <row r="113" spans="8:9">
      <c r="H113" s="1663"/>
      <c r="I113" s="1663"/>
    </row>
    <row r="114" spans="8:9">
      <c r="H114" s="1663"/>
      <c r="I114" s="1663"/>
    </row>
    <row r="115" spans="8:9">
      <c r="H115" s="1663"/>
      <c r="I115" s="1663"/>
    </row>
    <row r="116" spans="8:9">
      <c r="H116" s="1663"/>
      <c r="I116" s="1663"/>
    </row>
    <row r="117" spans="8:9">
      <c r="H117" s="1663"/>
      <c r="I117" s="1663"/>
    </row>
    <row r="118" spans="8:9">
      <c r="H118" s="1663"/>
      <c r="I118" s="1663"/>
    </row>
    <row r="119" spans="8:9">
      <c r="H119" s="1663"/>
      <c r="I119" s="1663"/>
    </row>
    <row r="120" spans="8:9">
      <c r="H120" s="1663"/>
      <c r="I120" s="1663"/>
    </row>
    <row r="121" spans="8:9">
      <c r="H121" s="1663"/>
      <c r="I121" s="1663"/>
    </row>
    <row r="122" spans="8:9">
      <c r="H122" s="1663"/>
      <c r="I122" s="1663"/>
    </row>
    <row r="123" spans="8:9">
      <c r="H123" s="1663"/>
      <c r="I123" s="1663"/>
    </row>
    <row r="124" spans="8:9">
      <c r="H124" s="1663"/>
      <c r="I124" s="1663"/>
    </row>
    <row r="125" spans="8:9">
      <c r="H125" s="1663"/>
      <c r="I125" s="1663"/>
    </row>
    <row r="126" spans="8:9">
      <c r="H126" s="1663"/>
      <c r="I126" s="1663"/>
    </row>
    <row r="127" spans="8:9">
      <c r="H127" s="1663"/>
      <c r="I127" s="1663"/>
    </row>
    <row r="128" spans="8:9">
      <c r="H128" s="1663"/>
      <c r="I128" s="1663"/>
    </row>
    <row r="129" spans="8:9">
      <c r="H129" s="1663"/>
      <c r="I129" s="1663"/>
    </row>
    <row r="130" spans="8:9">
      <c r="H130" s="1663"/>
      <c r="I130" s="1663"/>
    </row>
    <row r="131" spans="8:9">
      <c r="H131" s="1663"/>
      <c r="I131" s="1663"/>
    </row>
    <row r="132" spans="8:9">
      <c r="H132" s="1663"/>
      <c r="I132" s="1663"/>
    </row>
    <row r="133" spans="8:9">
      <c r="H133" s="1663"/>
      <c r="I133" s="1663"/>
    </row>
    <row r="134" spans="8:9">
      <c r="H134" s="1663"/>
      <c r="I134" s="1663"/>
    </row>
    <row r="135" spans="8:9">
      <c r="H135" s="1663"/>
      <c r="I135" s="1663"/>
    </row>
    <row r="136" spans="8:9">
      <c r="H136" s="1663"/>
      <c r="I136" s="1663"/>
    </row>
    <row r="137" spans="8:9">
      <c r="H137" s="1663"/>
      <c r="I137" s="1663"/>
    </row>
    <row r="138" spans="8:9">
      <c r="H138" s="1663"/>
      <c r="I138" s="1663"/>
    </row>
    <row r="139" spans="8:9">
      <c r="H139" s="1663"/>
      <c r="I139" s="1663"/>
    </row>
    <row r="140" spans="8:9">
      <c r="H140" s="1663"/>
      <c r="I140" s="1663"/>
    </row>
    <row r="141" spans="8:9">
      <c r="H141" s="1663"/>
      <c r="I141" s="1663"/>
    </row>
    <row r="142" spans="8:9">
      <c r="H142" s="1663"/>
      <c r="I142" s="1663"/>
    </row>
    <row r="143" spans="8:9">
      <c r="H143" s="1663"/>
      <c r="I143" s="1663"/>
    </row>
    <row r="144" spans="8:9">
      <c r="H144" s="1663"/>
      <c r="I144" s="1663"/>
    </row>
    <row r="145" spans="8:9">
      <c r="H145" s="1663"/>
      <c r="I145" s="1663"/>
    </row>
    <row r="146" spans="8:9">
      <c r="H146" s="1663"/>
      <c r="I146" s="1663"/>
    </row>
    <row r="147" spans="8:9">
      <c r="H147" s="1663"/>
      <c r="I147" s="1663"/>
    </row>
    <row r="148" spans="8:9">
      <c r="H148" s="1663"/>
      <c r="I148" s="1663"/>
    </row>
    <row r="149" spans="8:9">
      <c r="H149" s="1663"/>
      <c r="I149" s="1663"/>
    </row>
    <row r="150" spans="8:9">
      <c r="H150" s="1663"/>
      <c r="I150" s="1663"/>
    </row>
    <row r="151" spans="8:9">
      <c r="H151" s="1663"/>
      <c r="I151" s="1663"/>
    </row>
    <row r="152" spans="8:9">
      <c r="H152" s="1663"/>
      <c r="I152" s="1663"/>
    </row>
    <row r="153" spans="8:9">
      <c r="H153" s="1663"/>
      <c r="I153" s="1663"/>
    </row>
    <row r="154" spans="8:9">
      <c r="H154" s="1663"/>
      <c r="I154" s="1663"/>
    </row>
    <row r="155" spans="8:9">
      <c r="H155" s="1663"/>
      <c r="I155" s="1663"/>
    </row>
    <row r="156" spans="8:9">
      <c r="H156" s="1663"/>
      <c r="I156" s="1663"/>
    </row>
    <row r="157" spans="8:9">
      <c r="H157" s="1663"/>
      <c r="I157" s="1663"/>
    </row>
    <row r="158" spans="8:9">
      <c r="H158" s="1663"/>
      <c r="I158" s="1663"/>
    </row>
    <row r="159" spans="8:9">
      <c r="H159" s="1663"/>
      <c r="I159" s="1663"/>
    </row>
    <row r="160" spans="8:9">
      <c r="H160" s="1663"/>
      <c r="I160" s="1663"/>
    </row>
    <row r="161" spans="8:9">
      <c r="H161" s="1663"/>
      <c r="I161" s="1663"/>
    </row>
    <row r="162" spans="8:9">
      <c r="H162" s="1663"/>
      <c r="I162" s="1663"/>
    </row>
    <row r="163" spans="8:9">
      <c r="H163" s="1663"/>
      <c r="I163" s="1663"/>
    </row>
    <row r="164" spans="8:9">
      <c r="H164" s="1663"/>
      <c r="I164" s="1663"/>
    </row>
    <row r="165" spans="8:9">
      <c r="H165" s="1663"/>
      <c r="I165" s="1663"/>
    </row>
    <row r="166" spans="8:9">
      <c r="H166" s="1663"/>
      <c r="I166" s="1663"/>
    </row>
    <row r="167" spans="8:9">
      <c r="H167" s="1663"/>
      <c r="I167" s="1663"/>
    </row>
    <row r="168" spans="8:9">
      <c r="H168" s="1663"/>
      <c r="I168" s="1663"/>
    </row>
    <row r="169" spans="8:9">
      <c r="H169" s="1663"/>
      <c r="I169" s="1663"/>
    </row>
    <row r="170" spans="8:9">
      <c r="H170" s="1663"/>
      <c r="I170" s="1663"/>
    </row>
    <row r="171" spans="8:9">
      <c r="H171" s="1663"/>
      <c r="I171" s="1663"/>
    </row>
    <row r="172" spans="8:9">
      <c r="H172" s="1663"/>
      <c r="I172" s="1663"/>
    </row>
    <row r="173" spans="8:9">
      <c r="H173" s="1663"/>
      <c r="I173" s="1663"/>
    </row>
    <row r="174" spans="8:9">
      <c r="H174" s="1663"/>
      <c r="I174" s="1663"/>
    </row>
    <row r="175" spans="8:9">
      <c r="H175" s="1663"/>
      <c r="I175" s="1663"/>
    </row>
    <row r="176" spans="8:9">
      <c r="H176" s="1663"/>
      <c r="I176" s="1663"/>
    </row>
    <row r="177" spans="8:9">
      <c r="H177" s="1663"/>
      <c r="I177" s="1663"/>
    </row>
    <row r="178" spans="8:9">
      <c r="H178" s="1663"/>
      <c r="I178" s="1663"/>
    </row>
    <row r="179" spans="8:9">
      <c r="H179" s="1663"/>
      <c r="I179" s="1663"/>
    </row>
    <row r="180" spans="8:9">
      <c r="H180" s="1663"/>
      <c r="I180" s="1663"/>
    </row>
    <row r="181" spans="8:9">
      <c r="H181" s="1663"/>
      <c r="I181" s="1663"/>
    </row>
    <row r="182" spans="8:9">
      <c r="H182" s="1663"/>
      <c r="I182" s="1663"/>
    </row>
    <row r="183" spans="8:9">
      <c r="H183" s="1663"/>
      <c r="I183" s="1663"/>
    </row>
    <row r="184" spans="8:9">
      <c r="H184" s="1663"/>
      <c r="I184" s="1663"/>
    </row>
    <row r="185" spans="8:9">
      <c r="H185" s="1663"/>
      <c r="I185" s="1663"/>
    </row>
    <row r="186" spans="8:9">
      <c r="H186" s="1663"/>
      <c r="I186" s="1663"/>
    </row>
    <row r="187" spans="8:9">
      <c r="H187" s="1663"/>
      <c r="I187" s="1663"/>
    </row>
    <row r="188" spans="8:9">
      <c r="H188" s="1663"/>
      <c r="I188" s="1663"/>
    </row>
    <row r="189" spans="8:9">
      <c r="H189" s="1663"/>
      <c r="I189" s="1663"/>
    </row>
    <row r="190" spans="8:9">
      <c r="H190" s="1663"/>
      <c r="I190" s="1663"/>
    </row>
    <row r="191" spans="8:9">
      <c r="H191" s="1663"/>
      <c r="I191" s="1663"/>
    </row>
    <row r="192" spans="8:9">
      <c r="H192" s="1663"/>
      <c r="I192" s="1663"/>
    </row>
    <row r="193" spans="8:9">
      <c r="H193" s="1663"/>
      <c r="I193" s="1663"/>
    </row>
    <row r="194" spans="8:9">
      <c r="H194" s="1663"/>
      <c r="I194" s="1663"/>
    </row>
    <row r="195" spans="8:9">
      <c r="H195" s="1663"/>
      <c r="I195" s="1663"/>
    </row>
    <row r="196" spans="8:9">
      <c r="H196" s="1663"/>
      <c r="I196" s="1663"/>
    </row>
    <row r="197" spans="8:9">
      <c r="H197" s="1663"/>
      <c r="I197" s="1663"/>
    </row>
    <row r="198" spans="8:9">
      <c r="H198" s="1663"/>
      <c r="I198" s="1663"/>
    </row>
    <row r="199" spans="8:9">
      <c r="H199" s="1663"/>
      <c r="I199" s="1663"/>
    </row>
    <row r="200" spans="8:9">
      <c r="H200" s="1663"/>
      <c r="I200" s="1663"/>
    </row>
    <row r="201" spans="8:9">
      <c r="H201" s="1663"/>
      <c r="I201" s="1663"/>
    </row>
    <row r="202" spans="8:9">
      <c r="H202" s="1663"/>
      <c r="I202" s="1663"/>
    </row>
    <row r="203" spans="8:9">
      <c r="H203" s="1663"/>
      <c r="I203" s="1663"/>
    </row>
    <row r="204" spans="8:9">
      <c r="H204" s="1663"/>
      <c r="I204" s="1663"/>
    </row>
    <row r="205" spans="8:9">
      <c r="H205" s="1663"/>
      <c r="I205" s="1663"/>
    </row>
    <row r="206" spans="8:9">
      <c r="H206" s="1663"/>
      <c r="I206" s="1663"/>
    </row>
    <row r="207" spans="8:9">
      <c r="H207" s="1663"/>
      <c r="I207" s="1663"/>
    </row>
    <row r="208" spans="8:9">
      <c r="H208" s="1663"/>
      <c r="I208" s="1663"/>
    </row>
    <row r="209" spans="8:9">
      <c r="H209" s="1663"/>
      <c r="I209" s="1663"/>
    </row>
    <row r="210" spans="8:9">
      <c r="H210" s="1663"/>
      <c r="I210" s="1663"/>
    </row>
    <row r="211" spans="8:9">
      <c r="H211" s="1663"/>
      <c r="I211" s="1663"/>
    </row>
    <row r="212" spans="8:9">
      <c r="H212" s="1663"/>
      <c r="I212" s="1663"/>
    </row>
    <row r="213" spans="8:9">
      <c r="H213" s="1663"/>
      <c r="I213" s="1663"/>
    </row>
    <row r="214" spans="8:9">
      <c r="H214" s="1663"/>
      <c r="I214" s="1663"/>
    </row>
    <row r="215" spans="8:9">
      <c r="H215" s="1663"/>
      <c r="I215" s="1663"/>
    </row>
    <row r="216" spans="8:9">
      <c r="H216" s="1663"/>
      <c r="I216" s="1663"/>
    </row>
    <row r="217" spans="8:9">
      <c r="H217" s="1663"/>
      <c r="I217" s="1663"/>
    </row>
    <row r="218" spans="8:9">
      <c r="H218" s="1663"/>
      <c r="I218" s="1663"/>
    </row>
    <row r="219" spans="8:9">
      <c r="H219" s="1663"/>
      <c r="I219" s="1663"/>
    </row>
    <row r="220" spans="8:9">
      <c r="H220" s="1663"/>
      <c r="I220" s="1663"/>
    </row>
    <row r="221" spans="8:9">
      <c r="H221" s="1663"/>
      <c r="I221" s="1663"/>
    </row>
    <row r="222" spans="8:9">
      <c r="H222" s="1663"/>
      <c r="I222" s="1663"/>
    </row>
    <row r="223" spans="8:9">
      <c r="H223" s="1663"/>
      <c r="I223" s="1663"/>
    </row>
    <row r="224" spans="8:9">
      <c r="H224" s="1663"/>
      <c r="I224" s="1663"/>
    </row>
    <row r="225" spans="8:9">
      <c r="H225" s="1663"/>
      <c r="I225" s="1663"/>
    </row>
    <row r="226" spans="8:9">
      <c r="H226" s="1663"/>
      <c r="I226" s="1663"/>
    </row>
    <row r="227" spans="8:9">
      <c r="H227" s="1663"/>
      <c r="I227" s="1663"/>
    </row>
    <row r="228" spans="8:9">
      <c r="H228" s="1663"/>
      <c r="I228" s="1663"/>
    </row>
    <row r="229" spans="8:9">
      <c r="H229" s="1663"/>
      <c r="I229" s="1663"/>
    </row>
    <row r="230" spans="8:9">
      <c r="H230" s="1663"/>
      <c r="I230" s="1663"/>
    </row>
    <row r="231" spans="8:9">
      <c r="H231" s="1663"/>
      <c r="I231" s="1663"/>
    </row>
    <row r="232" spans="8:9">
      <c r="H232" s="1663"/>
      <c r="I232" s="1663"/>
    </row>
    <row r="233" spans="8:9">
      <c r="H233" s="1663"/>
      <c r="I233" s="1663"/>
    </row>
    <row r="234" spans="8:9">
      <c r="H234" s="1663"/>
      <c r="I234" s="1663"/>
    </row>
    <row r="235" spans="8:9">
      <c r="H235" s="1663"/>
      <c r="I235" s="1663"/>
    </row>
    <row r="236" spans="8:9">
      <c r="H236" s="1663"/>
      <c r="I236" s="1663"/>
    </row>
    <row r="237" spans="8:9">
      <c r="H237" s="1663"/>
      <c r="I237" s="1663"/>
    </row>
    <row r="238" spans="8:9">
      <c r="H238" s="1663"/>
      <c r="I238" s="1663"/>
    </row>
    <row r="239" spans="8:9">
      <c r="H239" s="1663"/>
      <c r="I239" s="1663"/>
    </row>
    <row r="240" spans="8:9">
      <c r="H240" s="1663"/>
      <c r="I240" s="1663"/>
    </row>
    <row r="241" spans="8:9">
      <c r="H241" s="1663"/>
      <c r="I241" s="1663"/>
    </row>
    <row r="242" spans="8:9">
      <c r="H242" s="1663"/>
      <c r="I242" s="1663"/>
    </row>
    <row r="243" spans="8:9">
      <c r="H243" s="1663"/>
      <c r="I243" s="1663"/>
    </row>
    <row r="244" spans="8:9">
      <c r="H244" s="1663"/>
      <c r="I244" s="1663"/>
    </row>
    <row r="245" spans="8:9">
      <c r="H245" s="1663"/>
      <c r="I245" s="1663"/>
    </row>
    <row r="246" spans="8:9">
      <c r="H246" s="1663"/>
      <c r="I246" s="1663"/>
    </row>
    <row r="247" spans="8:9">
      <c r="H247" s="1663"/>
      <c r="I247" s="1663"/>
    </row>
    <row r="248" spans="8:9">
      <c r="H248" s="1663"/>
      <c r="I248" s="1663"/>
    </row>
    <row r="249" spans="8:9">
      <c r="H249" s="1663"/>
      <c r="I249" s="1663"/>
    </row>
    <row r="250" spans="8:9">
      <c r="H250" s="1663"/>
      <c r="I250" s="1663"/>
    </row>
    <row r="251" spans="8:9">
      <c r="H251" s="1663"/>
      <c r="I251" s="1663"/>
    </row>
    <row r="252" spans="8:9">
      <c r="H252" s="1663"/>
      <c r="I252" s="1663"/>
    </row>
    <row r="253" spans="8:9">
      <c r="H253" s="1663"/>
      <c r="I253" s="1663"/>
    </row>
    <row r="254" spans="8:9">
      <c r="H254" s="1663"/>
      <c r="I254" s="1663"/>
    </row>
    <row r="255" spans="8:9">
      <c r="H255" s="1663"/>
      <c r="I255" s="1663"/>
    </row>
    <row r="256" spans="8:9">
      <c r="H256" s="1663"/>
      <c r="I256" s="1663"/>
    </row>
    <row r="257" spans="8:9">
      <c r="H257" s="1663"/>
      <c r="I257" s="1663"/>
    </row>
    <row r="258" spans="8:9">
      <c r="H258" s="1663"/>
      <c r="I258" s="1663"/>
    </row>
    <row r="259" spans="8:9">
      <c r="H259" s="1663"/>
      <c r="I259" s="1663"/>
    </row>
    <row r="260" spans="8:9">
      <c r="H260" s="1663"/>
      <c r="I260" s="1663"/>
    </row>
    <row r="261" spans="8:9">
      <c r="H261" s="1663"/>
      <c r="I261" s="1663"/>
    </row>
    <row r="262" spans="8:9">
      <c r="H262" s="1663"/>
      <c r="I262" s="1663"/>
    </row>
    <row r="263" spans="8:9">
      <c r="H263" s="1663"/>
      <c r="I263" s="1663"/>
    </row>
    <row r="264" spans="8:9">
      <c r="H264" s="1663"/>
      <c r="I264" s="1663"/>
    </row>
    <row r="265" spans="8:9">
      <c r="H265" s="1663"/>
      <c r="I265" s="1663"/>
    </row>
    <row r="266" spans="8:9">
      <c r="H266" s="1663"/>
      <c r="I266" s="1663"/>
    </row>
    <row r="267" spans="8:9">
      <c r="H267" s="1663"/>
      <c r="I267" s="1663"/>
    </row>
    <row r="268" spans="8:9">
      <c r="H268" s="1663"/>
      <c r="I268" s="1663"/>
    </row>
    <row r="269" spans="8:9">
      <c r="H269" s="1663"/>
      <c r="I269" s="1663"/>
    </row>
    <row r="270" spans="8:9">
      <c r="H270" s="1663"/>
      <c r="I270" s="1663"/>
    </row>
    <row r="271" spans="8:9">
      <c r="H271" s="1663"/>
      <c r="I271" s="1663"/>
    </row>
    <row r="272" spans="8:9">
      <c r="H272" s="1663"/>
      <c r="I272" s="1663"/>
    </row>
    <row r="273" spans="8:9">
      <c r="H273" s="1663"/>
      <c r="I273" s="1663"/>
    </row>
    <row r="274" spans="8:9">
      <c r="H274" s="1663"/>
      <c r="I274" s="1663"/>
    </row>
    <row r="275" spans="8:9">
      <c r="H275" s="1663"/>
      <c r="I275" s="1663"/>
    </row>
    <row r="276" spans="8:9">
      <c r="H276" s="1663"/>
      <c r="I276" s="1663"/>
    </row>
    <row r="277" spans="8:9">
      <c r="H277" s="1663"/>
      <c r="I277" s="1663"/>
    </row>
    <row r="278" spans="8:9">
      <c r="H278" s="1663"/>
      <c r="I278" s="1663"/>
    </row>
    <row r="279" spans="8:9">
      <c r="H279" s="1663"/>
      <c r="I279" s="1663"/>
    </row>
    <row r="280" spans="8:9">
      <c r="H280" s="1663"/>
      <c r="I280" s="1663"/>
    </row>
    <row r="281" spans="8:9">
      <c r="H281" s="1663"/>
      <c r="I281" s="1663"/>
    </row>
    <row r="282" spans="8:9">
      <c r="H282" s="1663"/>
      <c r="I282" s="1663"/>
    </row>
    <row r="283" spans="8:9">
      <c r="H283" s="1663"/>
      <c r="I283" s="1663"/>
    </row>
    <row r="284" spans="8:9">
      <c r="H284" s="1663"/>
      <c r="I284" s="1663"/>
    </row>
    <row r="285" spans="8:9">
      <c r="H285" s="1663"/>
      <c r="I285" s="1663"/>
    </row>
    <row r="286" spans="8:9">
      <c r="H286" s="1663"/>
      <c r="I286" s="1663"/>
    </row>
    <row r="287" spans="8:9">
      <c r="H287" s="1663"/>
      <c r="I287" s="1663"/>
    </row>
    <row r="288" spans="8:9">
      <c r="H288" s="1663"/>
      <c r="I288" s="1663"/>
    </row>
    <row r="289" spans="8:9">
      <c r="H289" s="1663"/>
      <c r="I289" s="1663"/>
    </row>
    <row r="290" spans="8:9">
      <c r="H290" s="1663"/>
      <c r="I290" s="1663"/>
    </row>
    <row r="291" spans="8:9">
      <c r="H291" s="1663"/>
      <c r="I291" s="1663"/>
    </row>
    <row r="292" spans="8:9">
      <c r="H292" s="1663"/>
      <c r="I292" s="1663"/>
    </row>
    <row r="293" spans="8:9">
      <c r="H293" s="1663"/>
      <c r="I293" s="1663"/>
    </row>
    <row r="294" spans="8:9">
      <c r="H294" s="1663"/>
      <c r="I294" s="1663"/>
    </row>
    <row r="295" spans="8:9">
      <c r="H295" s="1663"/>
      <c r="I295" s="1663"/>
    </row>
    <row r="296" spans="8:9">
      <c r="H296" s="1663"/>
      <c r="I296" s="1663"/>
    </row>
    <row r="297" spans="8:9">
      <c r="H297" s="1663"/>
      <c r="I297" s="1663"/>
    </row>
    <row r="298" spans="8:9">
      <c r="H298" s="1663"/>
      <c r="I298" s="1663"/>
    </row>
    <row r="299" spans="8:9">
      <c r="H299" s="1663"/>
      <c r="I299" s="1663"/>
    </row>
    <row r="300" spans="8:9">
      <c r="H300" s="1663"/>
      <c r="I300" s="1663"/>
    </row>
    <row r="301" spans="8:9">
      <c r="H301" s="1663"/>
      <c r="I301" s="1663"/>
    </row>
    <row r="302" spans="8:9">
      <c r="H302" s="1663"/>
      <c r="I302" s="1663"/>
    </row>
    <row r="303" spans="8:9">
      <c r="H303" s="1663"/>
      <c r="I303" s="1663"/>
    </row>
    <row r="304" spans="8:9">
      <c r="H304" s="1663"/>
      <c r="I304" s="1663"/>
    </row>
    <row r="305" spans="8:9">
      <c r="H305" s="1663"/>
      <c r="I305" s="1663"/>
    </row>
    <row r="306" spans="8:9">
      <c r="H306" s="1663"/>
      <c r="I306" s="1663"/>
    </row>
    <row r="307" spans="8:9">
      <c r="H307" s="1663"/>
      <c r="I307" s="1663"/>
    </row>
    <row r="308" spans="8:9">
      <c r="H308" s="1663"/>
      <c r="I308" s="1663"/>
    </row>
    <row r="309" spans="8:9">
      <c r="H309" s="1663"/>
      <c r="I309" s="1663"/>
    </row>
    <row r="310" spans="8:9">
      <c r="H310" s="1663"/>
      <c r="I310" s="1663"/>
    </row>
    <row r="311" spans="8:9">
      <c r="H311" s="1663"/>
      <c r="I311" s="1663"/>
    </row>
    <row r="312" spans="8:9">
      <c r="H312" s="1663"/>
      <c r="I312" s="1663"/>
    </row>
    <row r="313" spans="8:9">
      <c r="H313" s="1663"/>
      <c r="I313" s="1663"/>
    </row>
    <row r="314" spans="8:9">
      <c r="H314" s="1663"/>
      <c r="I314" s="1663"/>
    </row>
    <row r="315" spans="8:9">
      <c r="H315" s="1663"/>
      <c r="I315" s="1663"/>
    </row>
    <row r="316" spans="8:9">
      <c r="H316" s="1663"/>
      <c r="I316" s="1663"/>
    </row>
    <row r="317" spans="8:9">
      <c r="H317" s="1663"/>
      <c r="I317" s="1663"/>
    </row>
    <row r="318" spans="8:9">
      <c r="H318" s="1663"/>
      <c r="I318" s="1663"/>
    </row>
    <row r="319" spans="8:9">
      <c r="H319" s="1663"/>
      <c r="I319" s="1663"/>
    </row>
    <row r="320" spans="8:9">
      <c r="H320" s="1663"/>
      <c r="I320" s="1663"/>
    </row>
    <row r="321" spans="8:9">
      <c r="H321" s="1663"/>
      <c r="I321" s="1663"/>
    </row>
    <row r="322" spans="8:9">
      <c r="H322" s="1663"/>
      <c r="I322" s="1663"/>
    </row>
    <row r="323" spans="8:9">
      <c r="H323" s="1663"/>
      <c r="I323" s="1663"/>
    </row>
    <row r="324" spans="8:9">
      <c r="H324" s="1663"/>
      <c r="I324" s="1663"/>
    </row>
    <row r="325" spans="8:9">
      <c r="H325" s="1663"/>
      <c r="I325" s="1663"/>
    </row>
    <row r="326" spans="8:9">
      <c r="H326" s="1663"/>
      <c r="I326" s="1663"/>
    </row>
    <row r="327" spans="8:9">
      <c r="H327" s="1663"/>
      <c r="I327" s="1663"/>
    </row>
    <row r="328" spans="8:9">
      <c r="H328" s="1663"/>
      <c r="I328" s="1663"/>
    </row>
    <row r="329" spans="8:9">
      <c r="H329" s="1663"/>
      <c r="I329" s="1663"/>
    </row>
    <row r="330" spans="8:9">
      <c r="H330" s="1663"/>
      <c r="I330" s="1663"/>
    </row>
    <row r="331" spans="8:9">
      <c r="H331" s="1663"/>
      <c r="I331" s="1663"/>
    </row>
    <row r="332" spans="8:9">
      <c r="H332" s="1663"/>
      <c r="I332" s="1663"/>
    </row>
    <row r="333" spans="8:9">
      <c r="H333" s="1663"/>
      <c r="I333" s="1663"/>
    </row>
    <row r="334" spans="8:9">
      <c r="H334" s="1663"/>
      <c r="I334" s="1663"/>
    </row>
    <row r="335" spans="8:9">
      <c r="H335" s="1663"/>
      <c r="I335" s="1663"/>
    </row>
    <row r="336" spans="8:9">
      <c r="H336" s="1663"/>
      <c r="I336" s="1663"/>
    </row>
    <row r="337" spans="8:9">
      <c r="H337" s="1663"/>
      <c r="I337" s="1663"/>
    </row>
    <row r="338" spans="8:9">
      <c r="H338" s="1663"/>
      <c r="I338" s="1663"/>
    </row>
    <row r="339" spans="8:9">
      <c r="H339" s="1663"/>
      <c r="I339" s="1663"/>
    </row>
    <row r="340" spans="8:9">
      <c r="H340" s="1663"/>
      <c r="I340" s="1663"/>
    </row>
    <row r="341" spans="8:9">
      <c r="H341" s="1663"/>
      <c r="I341" s="1663"/>
    </row>
    <row r="342" spans="8:9">
      <c r="H342" s="1663"/>
      <c r="I342" s="1663"/>
    </row>
    <row r="343" spans="8:9">
      <c r="H343" s="1663"/>
      <c r="I343" s="1663"/>
    </row>
    <row r="344" spans="8:9">
      <c r="H344" s="1663"/>
      <c r="I344" s="1663"/>
    </row>
    <row r="345" spans="8:9">
      <c r="H345" s="1663"/>
      <c r="I345" s="1663"/>
    </row>
    <row r="346" spans="8:9">
      <c r="H346" s="1663"/>
      <c r="I346" s="1663"/>
    </row>
    <row r="347" spans="8:9">
      <c r="H347" s="1663"/>
      <c r="I347" s="1663"/>
    </row>
    <row r="348" spans="8:9">
      <c r="H348" s="1663"/>
      <c r="I348" s="1663"/>
    </row>
    <row r="349" spans="8:9">
      <c r="H349" s="1663"/>
      <c r="I349" s="1663"/>
    </row>
    <row r="350" spans="8:9">
      <c r="H350" s="1663"/>
      <c r="I350" s="1663"/>
    </row>
    <row r="351" spans="8:9">
      <c r="H351" s="1663"/>
      <c r="I351" s="1663"/>
    </row>
    <row r="352" spans="8:9">
      <c r="H352" s="1663"/>
      <c r="I352" s="1663"/>
    </row>
    <row r="353" spans="8:9">
      <c r="H353" s="1663"/>
      <c r="I353" s="1663"/>
    </row>
    <row r="354" spans="8:9">
      <c r="H354" s="1663"/>
      <c r="I354" s="1663"/>
    </row>
    <row r="355" spans="8:9">
      <c r="H355" s="1663"/>
      <c r="I355" s="1663"/>
    </row>
    <row r="356" spans="8:9">
      <c r="H356" s="1663"/>
      <c r="I356" s="1663"/>
    </row>
    <row r="357" spans="8:9">
      <c r="H357" s="1663"/>
      <c r="I357" s="1663"/>
    </row>
    <row r="358" spans="8:9">
      <c r="H358" s="1663"/>
      <c r="I358" s="1663"/>
    </row>
    <row r="359" spans="8:9">
      <c r="H359" s="1663"/>
      <c r="I359" s="1663"/>
    </row>
    <row r="360" spans="8:9">
      <c r="H360" s="1663"/>
      <c r="I360" s="1663"/>
    </row>
    <row r="361" spans="8:9">
      <c r="H361" s="1663"/>
      <c r="I361" s="1663"/>
    </row>
    <row r="362" spans="8:9">
      <c r="H362" s="1663"/>
      <c r="I362" s="1663"/>
    </row>
    <row r="363" spans="8:9">
      <c r="H363" s="1663"/>
      <c r="I363" s="1663"/>
    </row>
    <row r="364" spans="8:9">
      <c r="H364" s="1663"/>
      <c r="I364" s="1663"/>
    </row>
    <row r="365" spans="8:9">
      <c r="H365" s="1663"/>
      <c r="I365" s="1663"/>
    </row>
    <row r="366" spans="8:9">
      <c r="H366" s="1663"/>
      <c r="I366" s="1663"/>
    </row>
    <row r="367" spans="8:9">
      <c r="H367" s="1663"/>
      <c r="I367" s="1663"/>
    </row>
    <row r="368" spans="8:9">
      <c r="H368" s="1663"/>
      <c r="I368" s="1663"/>
    </row>
    <row r="369" spans="8:9">
      <c r="H369" s="1663"/>
      <c r="I369" s="1663"/>
    </row>
    <row r="370" spans="8:9">
      <c r="H370" s="1663"/>
      <c r="I370" s="1663"/>
    </row>
    <row r="371" spans="8:9">
      <c r="H371" s="1663"/>
      <c r="I371" s="1663"/>
    </row>
    <row r="372" spans="8:9">
      <c r="H372" s="1663"/>
      <c r="I372" s="1663"/>
    </row>
    <row r="373" spans="8:9">
      <c r="H373" s="1663"/>
      <c r="I373" s="1663"/>
    </row>
    <row r="374" spans="8:9">
      <c r="H374" s="1663"/>
      <c r="I374" s="1663"/>
    </row>
    <row r="375" spans="8:9">
      <c r="H375" s="1663"/>
      <c r="I375" s="1663"/>
    </row>
    <row r="376" spans="8:9">
      <c r="H376" s="1663"/>
      <c r="I376" s="1663"/>
    </row>
    <row r="377" spans="8:9">
      <c r="H377" s="1663"/>
      <c r="I377" s="1663"/>
    </row>
    <row r="378" spans="8:9">
      <c r="H378" s="1663"/>
      <c r="I378" s="1663"/>
    </row>
    <row r="379" spans="8:9">
      <c r="H379" s="1663"/>
      <c r="I379" s="1663"/>
    </row>
    <row r="380" spans="8:9">
      <c r="H380" s="1663"/>
      <c r="I380" s="1663"/>
    </row>
    <row r="381" spans="8:9">
      <c r="H381" s="1663"/>
      <c r="I381" s="1663"/>
    </row>
    <row r="382" spans="8:9">
      <c r="H382" s="1663"/>
      <c r="I382" s="1663"/>
    </row>
    <row r="383" spans="8:9">
      <c r="H383" s="1663"/>
      <c r="I383" s="1663"/>
    </row>
    <row r="384" spans="8:9">
      <c r="H384" s="1663"/>
      <c r="I384" s="1663"/>
    </row>
    <row r="385" spans="8:9">
      <c r="H385" s="1663"/>
      <c r="I385" s="1663"/>
    </row>
    <row r="386" spans="8:9">
      <c r="H386" s="1663"/>
      <c r="I386" s="1663"/>
    </row>
    <row r="387" spans="8:9">
      <c r="H387" s="1663"/>
      <c r="I387" s="1663"/>
    </row>
    <row r="388" spans="8:9">
      <c r="H388" s="1663"/>
      <c r="I388" s="1663"/>
    </row>
    <row r="389" spans="8:9">
      <c r="H389" s="1663"/>
      <c r="I389" s="1663"/>
    </row>
    <row r="390" spans="8:9">
      <c r="H390" s="1663"/>
      <c r="I390" s="1663"/>
    </row>
    <row r="391" spans="8:9">
      <c r="H391" s="1663"/>
      <c r="I391" s="1663"/>
    </row>
    <row r="392" spans="8:9">
      <c r="H392" s="1663"/>
      <c r="I392" s="1663"/>
    </row>
    <row r="393" spans="8:9">
      <c r="H393" s="1663"/>
      <c r="I393" s="1663"/>
    </row>
    <row r="394" spans="8:9">
      <c r="H394" s="1663"/>
      <c r="I394" s="1663"/>
    </row>
    <row r="395" spans="8:9">
      <c r="H395" s="1663"/>
      <c r="I395" s="1663"/>
    </row>
    <row r="396" spans="8:9">
      <c r="H396" s="1663"/>
      <c r="I396" s="1663"/>
    </row>
    <row r="397" spans="8:9">
      <c r="H397" s="1663"/>
      <c r="I397" s="1663"/>
    </row>
    <row r="398" spans="8:9">
      <c r="H398" s="1663"/>
      <c r="I398" s="1663"/>
    </row>
    <row r="399" spans="8:9">
      <c r="H399" s="1663"/>
      <c r="I399" s="1663"/>
    </row>
    <row r="400" spans="8:9">
      <c r="H400" s="1663"/>
      <c r="I400" s="1663"/>
    </row>
    <row r="401" spans="8:9">
      <c r="H401" s="1663"/>
      <c r="I401" s="1663"/>
    </row>
    <row r="402" spans="8:9">
      <c r="H402" s="1663"/>
      <c r="I402" s="1663"/>
    </row>
    <row r="403" spans="8:9">
      <c r="H403" s="1663"/>
      <c r="I403" s="1663"/>
    </row>
    <row r="404" spans="8:9">
      <c r="H404" s="1663"/>
      <c r="I404" s="1663"/>
    </row>
    <row r="405" spans="8:9">
      <c r="H405" s="1663"/>
      <c r="I405" s="1663"/>
    </row>
    <row r="406" spans="8:9">
      <c r="H406" s="1663"/>
      <c r="I406" s="1663"/>
    </row>
    <row r="407" spans="8:9">
      <c r="H407" s="1663"/>
      <c r="I407" s="1663"/>
    </row>
    <row r="408" spans="8:9">
      <c r="H408" s="1663"/>
      <c r="I408" s="1663"/>
    </row>
    <row r="409" spans="8:9">
      <c r="H409" s="1663"/>
      <c r="I409" s="1663"/>
    </row>
    <row r="410" spans="8:9">
      <c r="H410" s="1663"/>
      <c r="I410" s="1663"/>
    </row>
    <row r="411" spans="8:9">
      <c r="H411" s="1663"/>
      <c r="I411" s="1663"/>
    </row>
    <row r="412" spans="8:9">
      <c r="H412" s="1663"/>
      <c r="I412" s="1663"/>
    </row>
    <row r="413" spans="8:9">
      <c r="H413" s="1663"/>
      <c r="I413" s="1663"/>
    </row>
    <row r="414" spans="8:9">
      <c r="H414" s="1663"/>
      <c r="I414" s="1663"/>
    </row>
    <row r="415" spans="8:9">
      <c r="H415" s="1663"/>
      <c r="I415" s="1663"/>
    </row>
    <row r="416" spans="8:9">
      <c r="H416" s="1663"/>
      <c r="I416" s="1663"/>
    </row>
    <row r="417" spans="8:9">
      <c r="H417" s="1663"/>
      <c r="I417" s="1663"/>
    </row>
    <row r="418" spans="8:9">
      <c r="H418" s="1663"/>
      <c r="I418" s="1663"/>
    </row>
    <row r="419" spans="8:9">
      <c r="H419" s="1663"/>
      <c r="I419" s="1663"/>
    </row>
    <row r="420" spans="8:9">
      <c r="H420" s="1663"/>
      <c r="I420" s="1663"/>
    </row>
    <row r="421" spans="8:9">
      <c r="H421" s="1663"/>
      <c r="I421" s="1663"/>
    </row>
    <row r="422" spans="8:9">
      <c r="H422" s="1663"/>
      <c r="I422" s="1663"/>
    </row>
    <row r="423" spans="8:9">
      <c r="H423" s="1663"/>
      <c r="I423" s="1663"/>
    </row>
    <row r="424" spans="8:9">
      <c r="H424" s="1663"/>
      <c r="I424" s="1663"/>
    </row>
    <row r="425" spans="8:9">
      <c r="H425" s="1663"/>
      <c r="I425" s="1663"/>
    </row>
    <row r="426" spans="8:9">
      <c r="H426" s="1663"/>
      <c r="I426" s="1663"/>
    </row>
    <row r="427" spans="8:9">
      <c r="H427" s="1663"/>
      <c r="I427" s="1663"/>
    </row>
    <row r="428" spans="8:9">
      <c r="H428" s="1663"/>
      <c r="I428" s="1663"/>
    </row>
    <row r="429" spans="8:9">
      <c r="H429" s="1663"/>
      <c r="I429" s="1663"/>
    </row>
    <row r="430" spans="8:9">
      <c r="H430" s="1663"/>
      <c r="I430" s="1663"/>
    </row>
    <row r="431" spans="8:9">
      <c r="H431" s="1663"/>
      <c r="I431" s="1663"/>
    </row>
    <row r="432" spans="8:9">
      <c r="H432" s="1663"/>
      <c r="I432" s="1663"/>
    </row>
    <row r="433" spans="8:9">
      <c r="H433" s="1663"/>
      <c r="I433" s="1663"/>
    </row>
    <row r="434" spans="8:9">
      <c r="H434" s="1663"/>
      <c r="I434" s="1663"/>
    </row>
    <row r="435" spans="8:9">
      <c r="H435" s="1663"/>
      <c r="I435" s="1663"/>
    </row>
    <row r="436" spans="8:9">
      <c r="H436" s="1663"/>
      <c r="I436" s="1663"/>
    </row>
    <row r="437" spans="8:9">
      <c r="H437" s="1663"/>
      <c r="I437" s="1663"/>
    </row>
    <row r="438" spans="8:9">
      <c r="H438" s="1663"/>
      <c r="I438" s="1663"/>
    </row>
    <row r="439" spans="8:9">
      <c r="H439" s="1663"/>
      <c r="I439" s="1663"/>
    </row>
    <row r="440" spans="8:9">
      <c r="H440" s="1663"/>
      <c r="I440" s="1663"/>
    </row>
    <row r="441" spans="8:9">
      <c r="H441" s="1663"/>
      <c r="I441" s="1663"/>
    </row>
    <row r="442" spans="8:9">
      <c r="H442" s="1663"/>
      <c r="I442" s="1663"/>
    </row>
    <row r="443" spans="8:9">
      <c r="H443" s="1663"/>
      <c r="I443" s="1663"/>
    </row>
    <row r="444" spans="8:9">
      <c r="H444" s="1663"/>
      <c r="I444" s="1663"/>
    </row>
    <row r="445" spans="8:9">
      <c r="H445" s="1663"/>
      <c r="I445" s="1663"/>
    </row>
    <row r="446" spans="8:9">
      <c r="H446" s="1663"/>
      <c r="I446" s="1663"/>
    </row>
    <row r="447" spans="8:9">
      <c r="H447" s="1663"/>
      <c r="I447" s="1663"/>
    </row>
    <row r="448" spans="8:9">
      <c r="H448" s="1663"/>
      <c r="I448" s="1663"/>
    </row>
    <row r="449" spans="8:9">
      <c r="H449" s="1663"/>
      <c r="I449" s="1663"/>
    </row>
    <row r="450" spans="8:9">
      <c r="H450" s="1663"/>
      <c r="I450" s="1663"/>
    </row>
    <row r="451" spans="8:9">
      <c r="H451" s="1663"/>
      <c r="I451" s="1663"/>
    </row>
    <row r="452" spans="8:9">
      <c r="H452" s="1663"/>
      <c r="I452" s="1663"/>
    </row>
    <row r="453" spans="8:9">
      <c r="H453" s="1663"/>
      <c r="I453" s="1663"/>
    </row>
    <row r="454" spans="8:9">
      <c r="H454" s="1663"/>
      <c r="I454" s="1663"/>
    </row>
    <row r="455" spans="8:9">
      <c r="H455" s="1663"/>
      <c r="I455" s="1663"/>
    </row>
    <row r="456" spans="8:9">
      <c r="H456" s="1663"/>
      <c r="I456" s="1663"/>
    </row>
    <row r="457" spans="8:9">
      <c r="H457" s="1663"/>
      <c r="I457" s="1663"/>
    </row>
  </sheetData>
  <mergeCells count="15">
    <mergeCell ref="B18:I18"/>
    <mergeCell ref="B7:M7"/>
    <mergeCell ref="B9:B10"/>
    <mergeCell ref="C9:C10"/>
    <mergeCell ref="D9:D10"/>
    <mergeCell ref="E9:E10"/>
    <mergeCell ref="F9:H9"/>
    <mergeCell ref="I9:I10"/>
    <mergeCell ref="J9:J10"/>
    <mergeCell ref="K9:M9"/>
    <mergeCell ref="B1:G1"/>
    <mergeCell ref="B2:G2"/>
    <mergeCell ref="B3:G3"/>
    <mergeCell ref="B4:G4"/>
    <mergeCell ref="B5:G5"/>
  </mergeCells>
  <pageMargins left="0.4" right="0.4" top="0.75" bottom="0.75" header="0.3" footer="0.3"/>
  <pageSetup scale="85" orientation="landscape" r:id="rId1"/>
  <headerFooter>
    <oddHeader>Page &amp;P of &amp;N</oddHeader>
    <oddFooter>&amp;LContractor: - &amp;USelam D.
Office Engineer&amp;CConcsultant: - _____________&amp;RClient: - __________________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I34"/>
  <sheetViews>
    <sheetView view="pageBreakPreview" zoomScale="90" zoomScaleNormal="90" zoomScaleSheetLayoutView="90" workbookViewId="0">
      <selection activeCell="B2" sqref="B2:G2"/>
    </sheetView>
  </sheetViews>
  <sheetFormatPr defaultRowHeight="15"/>
  <cols>
    <col min="1" max="1" width="2" style="1608" customWidth="1"/>
    <col min="2" max="2" width="4.85546875" style="1609" bestFit="1" customWidth="1"/>
    <col min="3" max="3" width="43.5703125" style="1608" customWidth="1"/>
    <col min="4" max="4" width="8.7109375" style="1609" bestFit="1" customWidth="1"/>
    <col min="5" max="5" width="16.140625" style="1609" bestFit="1" customWidth="1"/>
    <col min="6" max="6" width="15.85546875" style="1609" bestFit="1" customWidth="1"/>
    <col min="7" max="7" width="20" style="1609" bestFit="1" customWidth="1"/>
    <col min="8" max="8" width="2.140625" style="1608" customWidth="1"/>
    <col min="9" max="9" width="23.28515625" style="1608" bestFit="1" customWidth="1"/>
    <col min="10" max="10" width="28.7109375" style="1608" customWidth="1"/>
    <col min="11" max="16384" width="9.140625" style="1608"/>
  </cols>
  <sheetData>
    <row r="2" spans="2:9" ht="22.5">
      <c r="B2" s="1935" t="s">
        <v>1734</v>
      </c>
      <c r="C2" s="1935"/>
      <c r="D2" s="1935"/>
      <c r="E2" s="1935"/>
      <c r="F2" s="1935"/>
      <c r="G2" s="1935"/>
    </row>
    <row r="3" spans="2:9" ht="18.75">
      <c r="B3" s="1632" t="s">
        <v>1262</v>
      </c>
      <c r="C3" s="1632"/>
      <c r="D3" s="1632"/>
    </row>
    <row r="4" spans="2:9" ht="18.75">
      <c r="B4" s="1632" t="s">
        <v>1346</v>
      </c>
      <c r="C4" s="1632"/>
      <c r="D4" s="1632"/>
    </row>
    <row r="5" spans="2:9" ht="18.75">
      <c r="B5" s="1632" t="s">
        <v>1263</v>
      </c>
      <c r="C5" s="1632"/>
      <c r="D5" s="1632"/>
    </row>
    <row r="6" spans="2:9" ht="18.75">
      <c r="B6" s="1632" t="s">
        <v>1264</v>
      </c>
      <c r="C6" s="1632"/>
      <c r="D6" s="1632"/>
      <c r="E6" s="1632"/>
    </row>
    <row r="7" spans="2:9" ht="18.75">
      <c r="B7" s="1632" t="s">
        <v>1347</v>
      </c>
      <c r="C7" s="1632"/>
    </row>
    <row r="8" spans="2:9" ht="18.75">
      <c r="B8" s="1597"/>
      <c r="C8" s="1596"/>
    </row>
    <row r="9" spans="2:9" ht="22.5">
      <c r="B9" s="1934" t="s">
        <v>159</v>
      </c>
      <c r="C9" s="1934"/>
      <c r="D9" s="1934"/>
      <c r="E9" s="1934"/>
      <c r="F9" s="1934"/>
      <c r="G9" s="1934"/>
    </row>
    <row r="10" spans="2:9" ht="22.5">
      <c r="B10" s="1610"/>
      <c r="C10" s="1610"/>
      <c r="D10" s="1610"/>
      <c r="E10" s="1610"/>
      <c r="F10" s="1610"/>
      <c r="G10" s="1610"/>
    </row>
    <row r="11" spans="2:9" s="1263" customFormat="1" ht="20.25">
      <c r="B11" s="1611" t="s">
        <v>1421</v>
      </c>
      <c r="C11" s="1612" t="s">
        <v>137</v>
      </c>
      <c r="D11" s="1612" t="s">
        <v>93</v>
      </c>
      <c r="E11" s="1613" t="s">
        <v>151</v>
      </c>
      <c r="F11" s="1613" t="s">
        <v>697</v>
      </c>
      <c r="G11" s="1614" t="s">
        <v>49</v>
      </c>
    </row>
    <row r="12" spans="2:9" ht="23.25">
      <c r="B12" s="1624">
        <v>1</v>
      </c>
      <c r="C12" s="1615" t="s">
        <v>1579</v>
      </c>
      <c r="D12" s="1616" t="s">
        <v>1580</v>
      </c>
      <c r="E12" s="1616">
        <f>2200-979.95</f>
        <v>1220.05</v>
      </c>
      <c r="F12" s="1616">
        <v>130</v>
      </c>
      <c r="G12" s="1617">
        <f>F12*E12</f>
        <v>158606.5</v>
      </c>
      <c r="I12" s="1608" t="s">
        <v>1662</v>
      </c>
    </row>
    <row r="13" spans="2:9" ht="23.25">
      <c r="B13" s="1624">
        <v>2</v>
      </c>
      <c r="C13" s="1615" t="s">
        <v>1656</v>
      </c>
      <c r="D13" s="1616" t="s">
        <v>1580</v>
      </c>
      <c r="E13" s="1616">
        <f>300-227</f>
        <v>73</v>
      </c>
      <c r="F13" s="1616">
        <v>195.65</v>
      </c>
      <c r="G13" s="1617">
        <f>F13*E13</f>
        <v>14282.45</v>
      </c>
      <c r="I13" s="1608" t="s">
        <v>1678</v>
      </c>
    </row>
    <row r="14" spans="2:9" ht="23.25">
      <c r="B14" s="1624">
        <v>3</v>
      </c>
      <c r="C14" s="1615" t="s">
        <v>1581</v>
      </c>
      <c r="D14" s="1616" t="s">
        <v>189</v>
      </c>
      <c r="E14" s="1616">
        <f>2750-1377.37</f>
        <v>1372.63</v>
      </c>
      <c r="F14" s="1616">
        <v>33</v>
      </c>
      <c r="G14" s="1617">
        <f>F14*E14</f>
        <v>45296.79</v>
      </c>
      <c r="I14" s="1608" t="s">
        <v>1659</v>
      </c>
    </row>
    <row r="15" spans="2:9" ht="23.25">
      <c r="B15" s="1624">
        <v>4</v>
      </c>
      <c r="C15" s="1618" t="s">
        <v>1582</v>
      </c>
      <c r="D15" s="1619" t="s">
        <v>1583</v>
      </c>
      <c r="E15" s="1619">
        <v>2</v>
      </c>
      <c r="F15" s="1619">
        <f>8700/1.15</f>
        <v>7565.22</v>
      </c>
      <c r="G15" s="1620">
        <f t="shared" ref="G15:G25" si="0">F15*E15</f>
        <v>15130.44</v>
      </c>
      <c r="I15" s="1608" t="s">
        <v>1663</v>
      </c>
    </row>
    <row r="16" spans="2:9" ht="23.25">
      <c r="B16" s="1624">
        <v>5</v>
      </c>
      <c r="C16" s="1618" t="s">
        <v>1584</v>
      </c>
      <c r="D16" s="1619" t="s">
        <v>1583</v>
      </c>
      <c r="E16" s="1619">
        <v>4</v>
      </c>
      <c r="F16" s="1619">
        <v>1391.3</v>
      </c>
      <c r="G16" s="1620">
        <f t="shared" si="0"/>
        <v>5565.2</v>
      </c>
      <c r="I16" s="1608" t="s">
        <v>1665</v>
      </c>
    </row>
    <row r="17" spans="2:9" ht="23.25">
      <c r="B17" s="1624">
        <v>6</v>
      </c>
      <c r="C17" s="1618" t="s">
        <v>1664</v>
      </c>
      <c r="D17" s="1619" t="s">
        <v>1583</v>
      </c>
      <c r="E17" s="1619">
        <v>11</v>
      </c>
      <c r="F17" s="1619">
        <f>1130/1.15</f>
        <v>982.61</v>
      </c>
      <c r="G17" s="1620">
        <f>F17*E17</f>
        <v>10808.71</v>
      </c>
      <c r="I17" s="1608" t="s">
        <v>1666</v>
      </c>
    </row>
    <row r="18" spans="2:9" ht="23.25">
      <c r="B18" s="1624">
        <v>7</v>
      </c>
      <c r="C18" s="1618" t="s">
        <v>1585</v>
      </c>
      <c r="D18" s="1619" t="s">
        <v>1583</v>
      </c>
      <c r="E18" s="1619">
        <v>38</v>
      </c>
      <c r="F18" s="1619">
        <f>190/1.15</f>
        <v>165.22</v>
      </c>
      <c r="G18" s="1620">
        <f t="shared" si="0"/>
        <v>6278.36</v>
      </c>
      <c r="I18" s="1608" t="s">
        <v>1667</v>
      </c>
    </row>
    <row r="19" spans="2:9" ht="23.25">
      <c r="B19" s="1624">
        <v>8</v>
      </c>
      <c r="C19" s="1618" t="s">
        <v>1586</v>
      </c>
      <c r="D19" s="1619" t="s">
        <v>1583</v>
      </c>
      <c r="E19" s="1619">
        <v>109</v>
      </c>
      <c r="F19" s="1619">
        <f>285/1.15</f>
        <v>247.83</v>
      </c>
      <c r="G19" s="1620">
        <f t="shared" si="0"/>
        <v>27013.47</v>
      </c>
      <c r="I19" s="1608" t="s">
        <v>1668</v>
      </c>
    </row>
    <row r="20" spans="2:9" ht="23.25">
      <c r="B20" s="1624">
        <v>9</v>
      </c>
      <c r="C20" s="1618" t="s">
        <v>1672</v>
      </c>
      <c r="D20" s="1619" t="s">
        <v>1583</v>
      </c>
      <c r="E20" s="1619">
        <v>30</v>
      </c>
      <c r="F20" s="1619">
        <f>70/1.15</f>
        <v>60.87</v>
      </c>
      <c r="G20" s="1620">
        <f t="shared" si="0"/>
        <v>1826.1</v>
      </c>
      <c r="I20" s="1608" t="s">
        <v>1669</v>
      </c>
    </row>
    <row r="21" spans="2:9" ht="23.25">
      <c r="B21" s="1624">
        <v>10</v>
      </c>
      <c r="C21" s="1618" t="s">
        <v>1671</v>
      </c>
      <c r="D21" s="1619" t="s">
        <v>1583</v>
      </c>
      <c r="E21" s="1619">
        <v>27</v>
      </c>
      <c r="F21" s="1619">
        <f>150/1.15</f>
        <v>130.43</v>
      </c>
      <c r="G21" s="1620">
        <f t="shared" si="0"/>
        <v>3521.61</v>
      </c>
      <c r="I21" s="1608" t="s">
        <v>1670</v>
      </c>
    </row>
    <row r="22" spans="2:9" ht="23.25">
      <c r="B22" s="1624">
        <v>11</v>
      </c>
      <c r="C22" s="1618" t="s">
        <v>1673</v>
      </c>
      <c r="D22" s="1619" t="s">
        <v>1583</v>
      </c>
      <c r="E22" s="1619">
        <v>50</v>
      </c>
      <c r="F22" s="1619">
        <v>234.78</v>
      </c>
      <c r="G22" s="1620">
        <f t="shared" si="0"/>
        <v>11739</v>
      </c>
      <c r="I22" s="1608" t="s">
        <v>1675</v>
      </c>
    </row>
    <row r="23" spans="2:9" ht="23.25">
      <c r="B23" s="1624">
        <v>13</v>
      </c>
      <c r="C23" s="1618" t="s">
        <v>1674</v>
      </c>
      <c r="D23" s="1619" t="s">
        <v>1583</v>
      </c>
      <c r="E23" s="1619">
        <v>93</v>
      </c>
      <c r="F23" s="1619">
        <v>234.78</v>
      </c>
      <c r="G23" s="1620">
        <f t="shared" si="0"/>
        <v>21834.54</v>
      </c>
      <c r="I23" s="1608" t="s">
        <v>1669</v>
      </c>
    </row>
    <row r="24" spans="2:9" ht="23.25">
      <c r="B24" s="1624">
        <v>16</v>
      </c>
      <c r="C24" s="1618" t="s">
        <v>1694</v>
      </c>
      <c r="D24" s="1619" t="s">
        <v>1583</v>
      </c>
      <c r="E24" s="1619">
        <v>21</v>
      </c>
      <c r="F24" s="1619">
        <v>782.61</v>
      </c>
      <c r="G24" s="1620">
        <f t="shared" si="0"/>
        <v>16434.810000000001</v>
      </c>
    </row>
    <row r="25" spans="2:9" ht="23.25">
      <c r="B25" s="1624">
        <v>17</v>
      </c>
      <c r="C25" s="1618" t="s">
        <v>1368</v>
      </c>
      <c r="D25" s="1619" t="s">
        <v>199</v>
      </c>
      <c r="E25" s="1619">
        <v>280.26</v>
      </c>
      <c r="F25" s="1619">
        <v>1700</v>
      </c>
      <c r="G25" s="1620">
        <f t="shared" si="0"/>
        <v>476442</v>
      </c>
      <c r="I25" s="1608" t="s">
        <v>1676</v>
      </c>
    </row>
    <row r="26" spans="2:9" ht="23.25">
      <c r="B26" s="1624">
        <v>18</v>
      </c>
      <c r="C26" s="1618" t="s">
        <v>1657</v>
      </c>
      <c r="D26" s="1619" t="s">
        <v>199</v>
      </c>
      <c r="E26" s="1619">
        <v>99.04</v>
      </c>
      <c r="F26" s="1619">
        <v>226.09</v>
      </c>
      <c r="G26" s="1620">
        <f t="shared" ref="G26:G31" si="1">F26*E26</f>
        <v>22391.95</v>
      </c>
      <c r="I26" s="1608" t="s">
        <v>1660</v>
      </c>
    </row>
    <row r="27" spans="2:9" ht="23.25">
      <c r="B27" s="1624">
        <v>19</v>
      </c>
      <c r="C27" s="1618" t="s">
        <v>1658</v>
      </c>
      <c r="D27" s="1619" t="s">
        <v>199</v>
      </c>
      <c r="E27" s="1619">
        <v>221.77</v>
      </c>
      <c r="F27" s="1619">
        <v>179.91</v>
      </c>
      <c r="G27" s="1620">
        <f t="shared" si="1"/>
        <v>39898.639999999999</v>
      </c>
      <c r="I27" s="1608" t="s">
        <v>1661</v>
      </c>
    </row>
    <row r="28" spans="2:9" ht="23.25">
      <c r="B28" s="1624">
        <v>20</v>
      </c>
      <c r="C28" s="1618" t="s">
        <v>1677</v>
      </c>
      <c r="D28" s="1619" t="s">
        <v>189</v>
      </c>
      <c r="E28" s="1619">
        <v>50</v>
      </c>
      <c r="F28" s="1619">
        <v>32</v>
      </c>
      <c r="G28" s="1620">
        <f t="shared" si="1"/>
        <v>1600</v>
      </c>
      <c r="I28" s="1608" t="s">
        <v>1679</v>
      </c>
    </row>
    <row r="29" spans="2:9" ht="23.25">
      <c r="B29" s="1624">
        <v>24</v>
      </c>
      <c r="C29" s="1618" t="s">
        <v>1681</v>
      </c>
      <c r="D29" s="1619" t="s">
        <v>189</v>
      </c>
      <c r="E29" s="1619">
        <v>425</v>
      </c>
      <c r="F29" s="1619">
        <v>212</v>
      </c>
      <c r="G29" s="1620">
        <f t="shared" si="1"/>
        <v>90100</v>
      </c>
      <c r="I29" s="1608" t="s">
        <v>1680</v>
      </c>
    </row>
    <row r="30" spans="2:9" ht="46.5">
      <c r="B30" s="1624">
        <v>25</v>
      </c>
      <c r="C30" s="1618" t="s">
        <v>1693</v>
      </c>
      <c r="D30" s="1619" t="s">
        <v>1150</v>
      </c>
      <c r="E30" s="1619">
        <v>37</v>
      </c>
      <c r="F30" s="1619">
        <f>600/1.15</f>
        <v>521.74</v>
      </c>
      <c r="G30" s="1620">
        <f t="shared" si="1"/>
        <v>19304.38</v>
      </c>
    </row>
    <row r="31" spans="2:9" ht="46.5">
      <c r="B31" s="1624">
        <v>26</v>
      </c>
      <c r="C31" s="1618" t="s">
        <v>1315</v>
      </c>
      <c r="D31" s="1619" t="s">
        <v>1150</v>
      </c>
      <c r="E31" s="1619">
        <v>33</v>
      </c>
      <c r="F31" s="1619">
        <f>400/1.15</f>
        <v>347.83</v>
      </c>
      <c r="G31" s="1620">
        <f t="shared" si="1"/>
        <v>11478.39</v>
      </c>
    </row>
    <row r="32" spans="2:9" ht="22.5">
      <c r="B32" s="1933" t="s">
        <v>172</v>
      </c>
      <c r="C32" s="1933"/>
      <c r="D32" s="1933"/>
      <c r="E32" s="1933"/>
      <c r="F32" s="1933"/>
      <c r="G32" s="1621">
        <f>SUM(G12:G31)</f>
        <v>999553.34</v>
      </c>
    </row>
    <row r="33" spans="2:7" ht="22.5">
      <c r="B33" s="1933" t="s">
        <v>173</v>
      </c>
      <c r="C33" s="1933"/>
      <c r="D33" s="1933"/>
      <c r="E33" s="1933"/>
      <c r="F33" s="1933"/>
      <c r="G33" s="1621">
        <f>0.8*G32</f>
        <v>799642.67</v>
      </c>
    </row>
    <row r="34" spans="2:7" ht="22.5">
      <c r="B34" s="1622"/>
      <c r="C34" s="1623"/>
      <c r="D34" s="1622"/>
      <c r="E34" s="1622"/>
      <c r="F34" s="1622"/>
      <c r="G34" s="1610"/>
    </row>
  </sheetData>
  <mergeCells count="4">
    <mergeCell ref="B33:F33"/>
    <mergeCell ref="B9:G9"/>
    <mergeCell ref="B2:G2"/>
    <mergeCell ref="B32:F32"/>
  </mergeCells>
  <printOptions horizontalCentered="1"/>
  <pageMargins left="0.3" right="0.2" top="0.5" bottom="0.5" header="0" footer="0.4"/>
  <pageSetup paperSize="9" scale="85" orientation="portrait" r:id="rId1"/>
  <headerFooter>
    <oddHeader>Page &amp;P of &amp;N</oddHeader>
    <oddFooter>&amp;LContractor: - &amp;USelam D.
Office Engineer&amp;CConsultant: - &amp;U______________&amp;RClient: - __________________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0C0"/>
  </sheetPr>
  <dimension ref="B1:I35"/>
  <sheetViews>
    <sheetView view="pageBreakPreview" zoomScale="80" zoomScaleNormal="80" zoomScaleSheetLayoutView="80" workbookViewId="0">
      <selection activeCell="K22" sqref="K22:M32"/>
    </sheetView>
  </sheetViews>
  <sheetFormatPr defaultRowHeight="24.95" customHeight="1"/>
  <cols>
    <col min="1" max="1" width="3.85546875" style="1386" customWidth="1"/>
    <col min="2" max="2" width="5.85546875" style="1390" customWidth="1"/>
    <col min="3" max="3" width="37.140625" style="1386" customWidth="1"/>
    <col min="4" max="4" width="19.140625" style="1390" customWidth="1"/>
    <col min="5" max="5" width="16.85546875" style="1390" bestFit="1" customWidth="1"/>
    <col min="6" max="6" width="15.85546875" style="1390" customWidth="1"/>
    <col min="7" max="7" width="16.85546875" style="1390" bestFit="1" customWidth="1"/>
    <col min="8" max="8" width="1.5703125" style="1386" hidden="1" customWidth="1"/>
    <col min="9" max="9" width="9.140625" style="1386" hidden="1" customWidth="1"/>
    <col min="10" max="10" width="2.28515625" style="1386" customWidth="1"/>
    <col min="11" max="11" width="11.28515625" style="1386" bestFit="1" customWidth="1"/>
    <col min="12" max="12" width="14.140625" style="1386" bestFit="1" customWidth="1"/>
    <col min="13" max="16384" width="9.140625" style="1386"/>
  </cols>
  <sheetData>
    <row r="1" spans="2:9" s="1317" customFormat="1" ht="18.75">
      <c r="B1" s="1949" t="s">
        <v>1262</v>
      </c>
      <c r="C1" s="1949"/>
      <c r="D1" s="1949"/>
      <c r="E1" s="1381"/>
      <c r="F1" s="1381"/>
      <c r="G1" s="1381"/>
    </row>
    <row r="2" spans="2:9" s="1317" customFormat="1" ht="18.75">
      <c r="B2" s="1949" t="s">
        <v>1353</v>
      </c>
      <c r="C2" s="1949"/>
      <c r="D2" s="1949"/>
      <c r="E2" s="1381"/>
      <c r="F2" s="1381"/>
      <c r="G2" s="1381"/>
    </row>
    <row r="3" spans="2:9" s="1317" customFormat="1" ht="18.75">
      <c r="B3" s="1949" t="s">
        <v>1263</v>
      </c>
      <c r="C3" s="1949"/>
      <c r="D3" s="1949"/>
      <c r="E3" s="1381"/>
      <c r="F3" s="1381"/>
      <c r="G3" s="1381"/>
    </row>
    <row r="4" spans="2:9" s="1317" customFormat="1" ht="18.75">
      <c r="B4" s="1949" t="s">
        <v>1264</v>
      </c>
      <c r="C4" s="1949"/>
      <c r="D4" s="1949"/>
      <c r="E4" s="1377"/>
      <c r="F4" s="1377"/>
      <c r="G4" s="1381"/>
    </row>
    <row r="5" spans="2:9" s="1317" customFormat="1" ht="18.75">
      <c r="B5" s="1949" t="s">
        <v>1347</v>
      </c>
      <c r="C5" s="1949"/>
      <c r="D5" s="1949"/>
      <c r="E5" s="1381"/>
      <c r="F5" s="1381"/>
      <c r="G5" s="1381"/>
    </row>
    <row r="6" spans="2:9" s="1317" customFormat="1" ht="18.75">
      <c r="B6" s="1377"/>
      <c r="C6" s="1378"/>
      <c r="D6" s="1377"/>
      <c r="E6" s="1381"/>
      <c r="F6" s="1381"/>
      <c r="G6" s="1381"/>
    </row>
    <row r="7" spans="2:9" s="1317" customFormat="1" ht="18.75">
      <c r="B7" s="1938" t="s">
        <v>1735</v>
      </c>
      <c r="C7" s="1938"/>
      <c r="D7" s="1938"/>
      <c r="E7" s="1938"/>
      <c r="F7" s="1938"/>
      <c r="G7" s="1938"/>
      <c r="H7" s="1379"/>
      <c r="I7" s="1379"/>
    </row>
    <row r="8" spans="2:9" s="1317" customFormat="1" ht="18.75">
      <c r="B8" s="1380"/>
      <c r="C8" s="1380"/>
      <c r="D8" s="1380"/>
      <c r="E8" s="1380"/>
      <c r="F8" s="1380"/>
      <c r="G8" s="1380"/>
      <c r="H8" s="1379"/>
      <c r="I8" s="1379"/>
    </row>
    <row r="9" spans="2:9" s="1381" customFormat="1" ht="24.95" customHeight="1">
      <c r="B9" s="1937" t="s">
        <v>1348</v>
      </c>
      <c r="C9" s="1936" t="s">
        <v>1352</v>
      </c>
      <c r="D9" s="1937" t="s">
        <v>1350</v>
      </c>
      <c r="E9" s="1948" t="s">
        <v>1183</v>
      </c>
      <c r="F9" s="1948"/>
      <c r="G9" s="1948"/>
    </row>
    <row r="10" spans="2:9" s="1381" customFormat="1" ht="24.95" customHeight="1">
      <c r="B10" s="1937"/>
      <c r="C10" s="1936"/>
      <c r="D10" s="1937"/>
      <c r="E10" s="1301" t="s">
        <v>154</v>
      </c>
      <c r="F10" s="1302" t="s">
        <v>155</v>
      </c>
      <c r="G10" s="1302" t="s">
        <v>1181</v>
      </c>
    </row>
    <row r="11" spans="2:9" s="1382" customFormat="1" ht="18.75">
      <c r="B11" s="1939"/>
      <c r="C11" s="1940"/>
      <c r="D11" s="1940"/>
      <c r="E11" s="1940"/>
      <c r="F11" s="1940"/>
      <c r="G11" s="1941"/>
    </row>
    <row r="12" spans="2:9" ht="24.95" customHeight="1">
      <c r="B12" s="1383"/>
      <c r="C12" s="1384" t="s">
        <v>68</v>
      </c>
      <c r="D12" s="1384"/>
      <c r="E12" s="1384"/>
      <c r="F12" s="1384"/>
      <c r="G12" s="1391"/>
    </row>
    <row r="13" spans="2:9" s="1382" customFormat="1" ht="18.75">
      <c r="B13" s="1942"/>
      <c r="C13" s="1943"/>
      <c r="D13" s="1943"/>
      <c r="E13" s="1943"/>
      <c r="F13" s="1943"/>
      <c r="G13" s="1944"/>
    </row>
    <row r="14" spans="2:9" ht="24.95" customHeight="1">
      <c r="B14" s="1383">
        <v>1</v>
      </c>
      <c r="C14" s="1385" t="s">
        <v>130</v>
      </c>
      <c r="D14" s="1384">
        <v>150795</v>
      </c>
      <c r="E14" s="1384">
        <f>'OPD Meas'!K19</f>
        <v>125779.4</v>
      </c>
      <c r="F14" s="1682">
        <f>'OPD Meas'!L19</f>
        <v>0</v>
      </c>
      <c r="G14" s="1391">
        <f>F14+E14</f>
        <v>125779.4</v>
      </c>
    </row>
    <row r="15" spans="2:9" ht="24.95" customHeight="1">
      <c r="B15" s="1383">
        <v>2</v>
      </c>
      <c r="C15" s="1385" t="s">
        <v>131</v>
      </c>
      <c r="D15" s="1384">
        <v>440255</v>
      </c>
      <c r="E15" s="1384">
        <f>'OPD Meas'!K33</f>
        <v>385180.56</v>
      </c>
      <c r="F15" s="1384">
        <v>0</v>
      </c>
      <c r="G15" s="1391">
        <f>F15+E15</f>
        <v>385180.56</v>
      </c>
    </row>
    <row r="16" spans="2:9" ht="24.95" customHeight="1">
      <c r="B16" s="1383">
        <v>3</v>
      </c>
      <c r="C16" s="1385" t="s">
        <v>180</v>
      </c>
      <c r="D16" s="1384">
        <v>329400</v>
      </c>
      <c r="E16" s="1384">
        <f>'OPD Meas'!K37</f>
        <v>146016</v>
      </c>
      <c r="F16" s="1384">
        <v>0</v>
      </c>
      <c r="G16" s="1391">
        <f>F16+E16</f>
        <v>146016</v>
      </c>
    </row>
    <row r="17" spans="2:7" ht="24.95" customHeight="1">
      <c r="B17" s="1387"/>
      <c r="C17" s="1388"/>
      <c r="D17" s="1389"/>
      <c r="E17" s="1389"/>
      <c r="F17" s="1389"/>
      <c r="G17" s="1392"/>
    </row>
    <row r="18" spans="2:7" s="1317" customFormat="1" ht="24.95" customHeight="1">
      <c r="B18" s="1936" t="s">
        <v>129</v>
      </c>
      <c r="C18" s="1936"/>
      <c r="D18" s="1301">
        <f>SUM(D14:D16)</f>
        <v>920450</v>
      </c>
      <c r="E18" s="1301">
        <f>SUM(E14:E16)</f>
        <v>656975.96</v>
      </c>
      <c r="F18" s="1301">
        <f>SUM(F14:F16)</f>
        <v>0</v>
      </c>
      <c r="G18" s="1301">
        <f>SUM(G14:G16)</f>
        <v>656975.96</v>
      </c>
    </row>
    <row r="19" spans="2:7" s="1382" customFormat="1" ht="18.75">
      <c r="B19" s="1939"/>
      <c r="C19" s="1940"/>
      <c r="D19" s="1940"/>
      <c r="E19" s="1940"/>
      <c r="F19" s="1940"/>
      <c r="G19" s="1941"/>
    </row>
    <row r="20" spans="2:7" ht="24.95" customHeight="1">
      <c r="B20" s="1383"/>
      <c r="C20" s="1384" t="s">
        <v>69</v>
      </c>
      <c r="D20" s="1384"/>
      <c r="E20" s="1384"/>
      <c r="F20" s="1384"/>
      <c r="G20" s="1391"/>
    </row>
    <row r="21" spans="2:7" s="1382" customFormat="1" ht="18.75">
      <c r="B21" s="1942"/>
      <c r="C21" s="1943"/>
      <c r="D21" s="1943"/>
      <c r="E21" s="1943"/>
      <c r="F21" s="1943"/>
      <c r="G21" s="1944"/>
    </row>
    <row r="22" spans="2:7" ht="24.95" customHeight="1">
      <c r="B22" s="1383">
        <v>1</v>
      </c>
      <c r="C22" s="1385" t="s">
        <v>131</v>
      </c>
      <c r="D22" s="1384">
        <v>176402</v>
      </c>
      <c r="E22" s="1384">
        <f>'OPD Meas'!K53</f>
        <v>165517.14000000001</v>
      </c>
      <c r="F22" s="1682">
        <f>'OPD Meas'!L53</f>
        <v>3403.76</v>
      </c>
      <c r="G22" s="1391">
        <f t="shared" ref="G22:G31" si="0">F22+E22</f>
        <v>168920.9</v>
      </c>
    </row>
    <row r="23" spans="2:7" ht="24.95" customHeight="1">
      <c r="B23" s="1383">
        <v>2</v>
      </c>
      <c r="C23" s="1385" t="s">
        <v>133</v>
      </c>
      <c r="D23" s="1384">
        <v>207900</v>
      </c>
      <c r="E23" s="1384">
        <f>'OPD Meas'!K57</f>
        <v>163623.6</v>
      </c>
      <c r="F23" s="1682">
        <f>'OPD Meas'!L57</f>
        <v>0</v>
      </c>
      <c r="G23" s="1391">
        <f t="shared" si="0"/>
        <v>163623.6</v>
      </c>
    </row>
    <row r="24" spans="2:7" ht="24.95" customHeight="1">
      <c r="B24" s="1383">
        <v>3</v>
      </c>
      <c r="C24" s="1385" t="s">
        <v>134</v>
      </c>
      <c r="D24" s="1384">
        <v>151027.4</v>
      </c>
      <c r="E24" s="1384">
        <f>'OPD Meas'!K63</f>
        <v>149128.20000000001</v>
      </c>
      <c r="F24" s="1682">
        <f>'OPD Meas'!L63</f>
        <v>0</v>
      </c>
      <c r="G24" s="1391">
        <f t="shared" si="0"/>
        <v>149128.20000000001</v>
      </c>
    </row>
    <row r="25" spans="2:7" ht="24.95" customHeight="1">
      <c r="B25" s="1383">
        <v>4</v>
      </c>
      <c r="C25" s="1385" t="s">
        <v>135</v>
      </c>
      <c r="D25" s="1384">
        <v>158882</v>
      </c>
      <c r="E25" s="1384">
        <f>'OPD Meas'!K75</f>
        <v>162824.16</v>
      </c>
      <c r="F25" s="1682">
        <f>'OPD Meas'!L75</f>
        <v>7182</v>
      </c>
      <c r="G25" s="1391">
        <f t="shared" si="0"/>
        <v>170006.16</v>
      </c>
    </row>
    <row r="26" spans="2:7" ht="24.95" customHeight="1">
      <c r="B26" s="1383">
        <v>5</v>
      </c>
      <c r="C26" s="1385" t="s">
        <v>606</v>
      </c>
      <c r="D26" s="1384">
        <v>81346</v>
      </c>
      <c r="E26" s="1384">
        <f>'OPD Meas'!K86</f>
        <v>77883</v>
      </c>
      <c r="F26" s="1682">
        <f>'OPD Meas'!L86</f>
        <v>4914</v>
      </c>
      <c r="G26" s="1391">
        <f t="shared" si="0"/>
        <v>82797</v>
      </c>
    </row>
    <row r="27" spans="2:7" ht="24.95" customHeight="1">
      <c r="B27" s="1383">
        <v>6</v>
      </c>
      <c r="C27" s="1385" t="s">
        <v>150</v>
      </c>
      <c r="D27" s="1384">
        <v>531470</v>
      </c>
      <c r="E27" s="1384">
        <f>'OPD Meas'!K99</f>
        <v>472320.5</v>
      </c>
      <c r="F27" s="1682">
        <f>'OPD Meas'!L99</f>
        <v>10901</v>
      </c>
      <c r="G27" s="1391">
        <f t="shared" si="0"/>
        <v>483221.5</v>
      </c>
    </row>
    <row r="28" spans="2:7" ht="24.95" customHeight="1">
      <c r="B28" s="1383">
        <v>7</v>
      </c>
      <c r="C28" s="1385" t="s">
        <v>1179</v>
      </c>
      <c r="D28" s="1384">
        <v>31720</v>
      </c>
      <c r="E28" s="1384">
        <f>'OPD Meas'!K104</f>
        <v>15736.5</v>
      </c>
      <c r="F28" s="1682">
        <f>'OPD Meas'!L104</f>
        <v>0</v>
      </c>
      <c r="G28" s="1391">
        <f t="shared" si="0"/>
        <v>15736.5</v>
      </c>
    </row>
    <row r="29" spans="2:7" ht="24.95" customHeight="1">
      <c r="B29" s="1383">
        <v>8</v>
      </c>
      <c r="C29" s="1385" t="s">
        <v>1128</v>
      </c>
      <c r="D29" s="1384">
        <v>25320</v>
      </c>
      <c r="E29" s="1384">
        <f>'OPD Meas'!K108</f>
        <v>9891.2000000000007</v>
      </c>
      <c r="F29" s="1682">
        <f>'OPD Meas'!L108</f>
        <v>0</v>
      </c>
      <c r="G29" s="1391">
        <f t="shared" si="0"/>
        <v>9891.2000000000007</v>
      </c>
    </row>
    <row r="30" spans="2:7" ht="24.95" customHeight="1">
      <c r="B30" s="1383">
        <v>9</v>
      </c>
      <c r="C30" s="1385" t="s">
        <v>1180</v>
      </c>
      <c r="D30" s="1384">
        <v>40630</v>
      </c>
      <c r="E30" s="1384">
        <f>'OPD Meas'!K124</f>
        <v>12309.75</v>
      </c>
      <c r="F30" s="1682">
        <f>'OPD Meas'!L124</f>
        <v>29818</v>
      </c>
      <c r="G30" s="1391">
        <f t="shared" si="0"/>
        <v>42127.75</v>
      </c>
    </row>
    <row r="31" spans="2:7" ht="24.95" customHeight="1">
      <c r="B31" s="1383">
        <v>10</v>
      </c>
      <c r="C31" s="1385" t="s">
        <v>1125</v>
      </c>
      <c r="D31" s="1384">
        <v>92995</v>
      </c>
      <c r="E31" s="1384">
        <f>'OPD Meas'!K149</f>
        <v>19280</v>
      </c>
      <c r="F31" s="1384">
        <f>'OPD Meas'!L149</f>
        <v>39934</v>
      </c>
      <c r="G31" s="1391">
        <f t="shared" si="0"/>
        <v>59214</v>
      </c>
    </row>
    <row r="32" spans="2:7" ht="24.95" customHeight="1">
      <c r="B32" s="1945"/>
      <c r="C32" s="1946"/>
      <c r="D32" s="1946"/>
      <c r="E32" s="1946"/>
      <c r="F32" s="1946"/>
      <c r="G32" s="1947"/>
    </row>
    <row r="33" spans="2:7" s="1317" customFormat="1" ht="24.95" customHeight="1">
      <c r="B33" s="1936" t="s">
        <v>128</v>
      </c>
      <c r="C33" s="1936"/>
      <c r="D33" s="1301">
        <f>SUM(D22:D31)</f>
        <v>1497692.4</v>
      </c>
      <c r="E33" s="1301">
        <f>SUM(E22:E31)</f>
        <v>1248514.05</v>
      </c>
      <c r="F33" s="1301">
        <f>SUM(F22:F31)</f>
        <v>96152.76</v>
      </c>
      <c r="G33" s="1301">
        <f>SUM(G22:G31)</f>
        <v>1344666.81</v>
      </c>
    </row>
    <row r="34" spans="2:7" s="1317" customFormat="1" ht="24.95" customHeight="1">
      <c r="B34" s="1937" t="s">
        <v>138</v>
      </c>
      <c r="C34" s="1937"/>
      <c r="D34" s="1301">
        <f>D18+D33</f>
        <v>2418142.4</v>
      </c>
      <c r="E34" s="1301">
        <f>E18+E33</f>
        <v>1905490.01</v>
      </c>
      <c r="F34" s="1301">
        <f>F18+F33</f>
        <v>96152.76</v>
      </c>
      <c r="G34" s="1301">
        <f>G18+G33</f>
        <v>2001642.77</v>
      </c>
    </row>
    <row r="35" spans="2:7" ht="24.95" customHeight="1">
      <c r="B35" s="1389"/>
      <c r="C35" s="1388"/>
      <c r="D35" s="1389"/>
      <c r="E35" s="1389"/>
      <c r="F35" s="1389"/>
      <c r="G35" s="1389"/>
    </row>
  </sheetData>
  <mergeCells count="18">
    <mergeCell ref="B1:D1"/>
    <mergeCell ref="B2:D2"/>
    <mergeCell ref="B3:D3"/>
    <mergeCell ref="B4:D4"/>
    <mergeCell ref="B5:D5"/>
    <mergeCell ref="B33:C33"/>
    <mergeCell ref="B34:C34"/>
    <mergeCell ref="B7:G7"/>
    <mergeCell ref="D9:D10"/>
    <mergeCell ref="C9:C10"/>
    <mergeCell ref="B9:B10"/>
    <mergeCell ref="B19:G19"/>
    <mergeCell ref="B21:G21"/>
    <mergeCell ref="B13:G13"/>
    <mergeCell ref="B32:G32"/>
    <mergeCell ref="B18:C18"/>
    <mergeCell ref="B11:G11"/>
    <mergeCell ref="E9:G9"/>
  </mergeCells>
  <printOptions horizontalCentered="1" verticalCentered="1"/>
  <pageMargins left="0.65" right="0.15" top="0.4" bottom="0.5" header="0.3" footer="0.3"/>
  <pageSetup paperSize="9" scale="80" orientation="portrait" horizontalDpi="300" verticalDpi="300" r:id="rId1"/>
  <headerFooter>
    <oddHeader>Page &amp;P of &amp;N</oddHeader>
    <oddFooter>&amp;LContractor: - &amp;USelam D.
Office Engineer&amp;CConsultant: - ______________&amp;RClient: - __________________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B1:M622"/>
  <sheetViews>
    <sheetView tabSelected="1" view="pageBreakPreview" topLeftCell="A94" zoomScale="70" zoomScaleNormal="100" zoomScaleSheetLayoutView="70" zoomScalePageLayoutView="85" workbookViewId="0">
      <selection activeCell="B110" sqref="B110"/>
    </sheetView>
  </sheetViews>
  <sheetFormatPr defaultRowHeight="15.75"/>
  <cols>
    <col min="1" max="1" width="4.85546875" style="1263" customWidth="1"/>
    <col min="2" max="2" width="8.28515625" style="1263" customWidth="1"/>
    <col min="3" max="3" width="50.7109375" style="1263" customWidth="1"/>
    <col min="4" max="4" width="6.85546875" style="1262" bestFit="1" customWidth="1"/>
    <col min="5" max="5" width="11.140625" style="1733" customWidth="1"/>
    <col min="6" max="6" width="11.28515625" style="1262" bestFit="1" customWidth="1"/>
    <col min="7" max="7" width="13" style="1262" customWidth="1"/>
    <col min="8" max="8" width="11.28515625" style="1262" customWidth="1"/>
    <col min="9" max="9" width="11.85546875" style="1376" customWidth="1"/>
    <col min="10" max="10" width="16.28515625" style="1375" customWidth="1"/>
    <col min="11" max="12" width="13.7109375" style="1262" bestFit="1" customWidth="1"/>
    <col min="13" max="13" width="13.7109375" style="1262" customWidth="1"/>
    <col min="14" max="14" width="3.42578125" style="1263" customWidth="1"/>
    <col min="15" max="16384" width="9.140625" style="1263"/>
  </cols>
  <sheetData>
    <row r="1" spans="2:13" s="1297" customFormat="1" ht="18.75">
      <c r="B1" s="1954" t="s">
        <v>179</v>
      </c>
      <c r="C1" s="1954"/>
      <c r="D1" s="1298"/>
      <c r="E1" s="1730"/>
      <c r="F1" s="1309"/>
      <c r="G1" s="1309"/>
      <c r="H1" s="1309"/>
      <c r="I1" s="1309"/>
      <c r="J1" s="1309"/>
      <c r="K1" s="1309"/>
      <c r="L1" s="1309"/>
      <c r="M1" s="1309"/>
    </row>
    <row r="2" spans="2:13" s="1297" customFormat="1" ht="18.75">
      <c r="B2" s="1954" t="s">
        <v>156</v>
      </c>
      <c r="C2" s="1954"/>
      <c r="D2" s="1298"/>
      <c r="E2" s="1730"/>
      <c r="F2" s="1309"/>
      <c r="G2" s="1309"/>
      <c r="H2" s="1309"/>
      <c r="I2" s="1309"/>
      <c r="J2" s="1309"/>
      <c r="K2" s="1309"/>
      <c r="L2" s="1309"/>
      <c r="M2" s="1309"/>
    </row>
    <row r="3" spans="2:13" s="1297" customFormat="1" ht="18.75">
      <c r="B3" s="1954" t="s">
        <v>157</v>
      </c>
      <c r="C3" s="1954"/>
      <c r="D3" s="1298"/>
      <c r="E3" s="1730"/>
      <c r="F3" s="1309"/>
      <c r="G3" s="1309"/>
      <c r="H3" s="1309"/>
      <c r="I3" s="1309"/>
      <c r="J3" s="1309"/>
      <c r="K3" s="1309"/>
      <c r="L3" s="1309"/>
      <c r="M3" s="1309"/>
    </row>
    <row r="4" spans="2:13" s="1297" customFormat="1" ht="18.75">
      <c r="B4" s="1954" t="s">
        <v>158</v>
      </c>
      <c r="C4" s="1954"/>
      <c r="D4" s="1954"/>
      <c r="E4" s="1730"/>
      <c r="F4" s="1298"/>
      <c r="G4" s="1298"/>
      <c r="H4" s="1309"/>
      <c r="I4" s="1309"/>
      <c r="J4" s="1309"/>
      <c r="K4" s="1309"/>
      <c r="L4" s="1309"/>
      <c r="M4" s="1309"/>
    </row>
    <row r="5" spans="2:13" s="1297" customFormat="1" ht="18.75">
      <c r="B5" s="1954" t="s">
        <v>454</v>
      </c>
      <c r="C5" s="1954"/>
      <c r="D5" s="1298"/>
      <c r="E5" s="1730"/>
      <c r="F5" s="1950"/>
      <c r="G5" s="1950"/>
      <c r="H5" s="1950"/>
      <c r="I5" s="1950"/>
      <c r="J5" s="1950"/>
      <c r="K5" s="1950"/>
      <c r="L5" s="1950"/>
      <c r="M5" s="1950"/>
    </row>
    <row r="6" spans="2:13" s="1297" customFormat="1" ht="18.75">
      <c r="B6" s="1312"/>
      <c r="C6" s="1312"/>
      <c r="D6" s="1298"/>
      <c r="E6" s="1730"/>
      <c r="F6" s="1309"/>
      <c r="G6" s="1309"/>
      <c r="H6" s="1309"/>
      <c r="I6" s="1309"/>
      <c r="J6" s="1309"/>
      <c r="K6" s="1309"/>
      <c r="L6" s="1309"/>
      <c r="M6" s="1309"/>
    </row>
    <row r="7" spans="2:13" s="1297" customFormat="1" ht="18.75">
      <c r="B7" s="1951" t="s">
        <v>1736</v>
      </c>
      <c r="C7" s="1951"/>
      <c r="D7" s="1951"/>
      <c r="E7" s="1951"/>
      <c r="F7" s="1951"/>
      <c r="G7" s="1951"/>
      <c r="H7" s="1951"/>
      <c r="I7" s="1951"/>
      <c r="J7" s="1951"/>
      <c r="K7" s="1951"/>
      <c r="L7" s="1951"/>
      <c r="M7" s="1951"/>
    </row>
    <row r="8" spans="2:13" s="1297" customFormat="1" ht="18.75">
      <c r="B8" s="1298"/>
      <c r="C8" s="1298"/>
      <c r="D8" s="1298"/>
      <c r="E8" s="1730"/>
      <c r="F8" s="1298"/>
      <c r="G8" s="1298"/>
      <c r="H8" s="1298"/>
      <c r="I8" s="1298"/>
      <c r="J8" s="1298"/>
      <c r="K8" s="1298"/>
      <c r="L8" s="1298"/>
      <c r="M8" s="1298"/>
    </row>
    <row r="9" spans="2:13" s="1600" customFormat="1">
      <c r="B9" s="1953" t="s">
        <v>95</v>
      </c>
      <c r="C9" s="1953" t="s">
        <v>94</v>
      </c>
      <c r="D9" s="1953" t="s">
        <v>93</v>
      </c>
      <c r="E9" s="1952" t="s">
        <v>661</v>
      </c>
      <c r="F9" s="1953" t="s">
        <v>244</v>
      </c>
      <c r="G9" s="1953"/>
      <c r="H9" s="1953"/>
      <c r="I9" s="1953" t="s">
        <v>92</v>
      </c>
      <c r="J9" s="1952" t="s">
        <v>659</v>
      </c>
      <c r="K9" s="1953" t="s">
        <v>1183</v>
      </c>
      <c r="L9" s="1953"/>
      <c r="M9" s="1953"/>
    </row>
    <row r="10" spans="2:13" s="1600" customFormat="1">
      <c r="B10" s="1953"/>
      <c r="C10" s="1953"/>
      <c r="D10" s="1953"/>
      <c r="E10" s="1952"/>
      <c r="F10" s="1599" t="s">
        <v>242</v>
      </c>
      <c r="G10" s="1599" t="s">
        <v>243</v>
      </c>
      <c r="H10" s="1598" t="s">
        <v>1181</v>
      </c>
      <c r="I10" s="1953"/>
      <c r="J10" s="1952"/>
      <c r="K10" s="1599" t="s">
        <v>154</v>
      </c>
      <c r="L10" s="1599" t="s">
        <v>155</v>
      </c>
      <c r="M10" s="1598" t="s">
        <v>1182</v>
      </c>
    </row>
    <row r="11" spans="2:13">
      <c r="B11" s="1808"/>
      <c r="C11" s="1274" t="s">
        <v>68</v>
      </c>
      <c r="D11" s="1280"/>
      <c r="E11" s="1280"/>
      <c r="F11" s="1280"/>
      <c r="G11" s="1280"/>
      <c r="H11" s="1280"/>
      <c r="I11" s="1280"/>
      <c r="J11" s="1280"/>
      <c r="K11" s="1280"/>
      <c r="L11" s="1280"/>
      <c r="M11" s="1296"/>
    </row>
    <row r="12" spans="2:13">
      <c r="B12" s="1363"/>
      <c r="C12" s="1364" t="s">
        <v>45</v>
      </c>
      <c r="D12" s="1363"/>
      <c r="E12" s="1363"/>
      <c r="F12" s="1371"/>
      <c r="G12" s="1371"/>
      <c r="H12" s="1371"/>
      <c r="I12" s="1363"/>
      <c r="J12" s="1363"/>
      <c r="K12" s="1371"/>
      <c r="L12" s="1371"/>
      <c r="M12" s="1371"/>
    </row>
    <row r="13" spans="2:13" ht="18.75">
      <c r="B13" s="1740">
        <v>1.1000000000000001</v>
      </c>
      <c r="C13" s="1741" t="s">
        <v>324</v>
      </c>
      <c r="D13" s="1740" t="s">
        <v>457</v>
      </c>
      <c r="E13" s="1365">
        <v>485</v>
      </c>
      <c r="F13" s="1365">
        <v>585</v>
      </c>
      <c r="G13" s="1365"/>
      <c r="H13" s="1365">
        <f t="shared" ref="H13:H18" si="0">F13+G13</f>
        <v>585</v>
      </c>
      <c r="I13" s="1365">
        <v>6</v>
      </c>
      <c r="J13" s="1365">
        <f t="shared" ref="J13:J18" si="1">I13*E13</f>
        <v>2910</v>
      </c>
      <c r="K13" s="1365">
        <f t="shared" ref="K13:K18" si="2">I13*F13</f>
        <v>3510</v>
      </c>
      <c r="L13" s="1365">
        <f t="shared" ref="L13:L78" si="3">I13*G13</f>
        <v>0</v>
      </c>
      <c r="M13" s="1365">
        <f t="shared" ref="M13:M18" si="4">L13+K13</f>
        <v>3510</v>
      </c>
    </row>
    <row r="14" spans="2:13" ht="18.75">
      <c r="B14" s="1740">
        <v>1.2</v>
      </c>
      <c r="C14" s="1741" t="s">
        <v>325</v>
      </c>
      <c r="D14" s="1740" t="s">
        <v>458</v>
      </c>
      <c r="E14" s="1365">
        <v>720</v>
      </c>
      <c r="F14" s="1365">
        <v>365.6</v>
      </c>
      <c r="G14" s="1365"/>
      <c r="H14" s="1365">
        <f t="shared" si="0"/>
        <v>365.6</v>
      </c>
      <c r="I14" s="1365">
        <v>50</v>
      </c>
      <c r="J14" s="1365">
        <f t="shared" si="1"/>
        <v>36000</v>
      </c>
      <c r="K14" s="1365">
        <f t="shared" si="2"/>
        <v>18280</v>
      </c>
      <c r="L14" s="1365">
        <f t="shared" si="3"/>
        <v>0</v>
      </c>
      <c r="M14" s="1365">
        <f t="shared" si="4"/>
        <v>18280</v>
      </c>
    </row>
    <row r="15" spans="2:13" ht="18.75">
      <c r="B15" s="1740">
        <v>1.4</v>
      </c>
      <c r="C15" s="1741" t="s">
        <v>160</v>
      </c>
      <c r="D15" s="1740" t="s">
        <v>458</v>
      </c>
      <c r="E15" s="1365">
        <v>120</v>
      </c>
      <c r="F15" s="1365">
        <v>245.1</v>
      </c>
      <c r="G15" s="1365"/>
      <c r="H15" s="1365">
        <f t="shared" si="0"/>
        <v>245.1</v>
      </c>
      <c r="I15" s="1365">
        <v>40</v>
      </c>
      <c r="J15" s="1365">
        <f t="shared" si="1"/>
        <v>4800</v>
      </c>
      <c r="K15" s="1365">
        <f t="shared" si="2"/>
        <v>9804</v>
      </c>
      <c r="L15" s="1365">
        <f t="shared" si="3"/>
        <v>0</v>
      </c>
      <c r="M15" s="1365">
        <f t="shared" si="4"/>
        <v>9804</v>
      </c>
    </row>
    <row r="16" spans="2:13" ht="18.75">
      <c r="B16" s="1740">
        <v>1.5</v>
      </c>
      <c r="C16" s="1741" t="s">
        <v>326</v>
      </c>
      <c r="D16" s="1740" t="s">
        <v>458</v>
      </c>
      <c r="E16" s="1365">
        <v>288</v>
      </c>
      <c r="F16" s="1365">
        <v>55.22</v>
      </c>
      <c r="G16" s="1365"/>
      <c r="H16" s="1365">
        <f t="shared" si="0"/>
        <v>55.22</v>
      </c>
      <c r="I16" s="1365">
        <v>100</v>
      </c>
      <c r="J16" s="1365">
        <f t="shared" si="1"/>
        <v>28800</v>
      </c>
      <c r="K16" s="1365">
        <f t="shared" si="2"/>
        <v>5522</v>
      </c>
      <c r="L16" s="1365">
        <f t="shared" si="3"/>
        <v>0</v>
      </c>
      <c r="M16" s="1365">
        <f t="shared" si="4"/>
        <v>5522</v>
      </c>
    </row>
    <row r="17" spans="2:13" ht="18.75">
      <c r="B17" s="1740">
        <v>1.6</v>
      </c>
      <c r="C17" s="1741" t="s">
        <v>327</v>
      </c>
      <c r="D17" s="1740" t="s">
        <v>458</v>
      </c>
      <c r="E17" s="1365">
        <v>433.5</v>
      </c>
      <c r="F17" s="1365">
        <v>786.2</v>
      </c>
      <c r="G17" s="1365"/>
      <c r="H17" s="1365">
        <f t="shared" si="0"/>
        <v>786.2</v>
      </c>
      <c r="I17" s="1365">
        <v>70</v>
      </c>
      <c r="J17" s="1365">
        <f t="shared" si="1"/>
        <v>30345</v>
      </c>
      <c r="K17" s="1365">
        <f t="shared" si="2"/>
        <v>55034</v>
      </c>
      <c r="L17" s="1365">
        <f t="shared" si="3"/>
        <v>0</v>
      </c>
      <c r="M17" s="1365">
        <f t="shared" si="4"/>
        <v>55034</v>
      </c>
    </row>
    <row r="18" spans="2:13" ht="18.75">
      <c r="B18" s="1742">
        <v>1.7</v>
      </c>
      <c r="C18" s="1743" t="s">
        <v>328</v>
      </c>
      <c r="D18" s="1742" t="s">
        <v>457</v>
      </c>
      <c r="E18" s="1368">
        <v>480</v>
      </c>
      <c r="F18" s="1368">
        <v>395.64</v>
      </c>
      <c r="G18" s="1368"/>
      <c r="H18" s="1368">
        <f t="shared" si="0"/>
        <v>395.64</v>
      </c>
      <c r="I18" s="1368">
        <v>85</v>
      </c>
      <c r="J18" s="1368">
        <f t="shared" si="1"/>
        <v>40800</v>
      </c>
      <c r="K18" s="1368">
        <f t="shared" si="2"/>
        <v>33629.4</v>
      </c>
      <c r="L18" s="1368">
        <f t="shared" si="3"/>
        <v>0</v>
      </c>
      <c r="M18" s="1368">
        <f t="shared" si="4"/>
        <v>33629.4</v>
      </c>
    </row>
    <row r="19" spans="2:13" s="1529" customFormat="1">
      <c r="B19" s="1955" t="s">
        <v>46</v>
      </c>
      <c r="C19" s="1956"/>
      <c r="D19" s="1956"/>
      <c r="E19" s="1956"/>
      <c r="F19" s="1735"/>
      <c r="G19" s="1735"/>
      <c r="H19" s="1735"/>
      <c r="I19" s="1736"/>
      <c r="J19" s="1599">
        <f>SUM(J13:J18)</f>
        <v>143655</v>
      </c>
      <c r="K19" s="1599">
        <f>SUM(K13:K18)</f>
        <v>125779.4</v>
      </c>
      <c r="L19" s="1599">
        <f>SUM(L13:L18)</f>
        <v>0</v>
      </c>
      <c r="M19" s="1599">
        <f>SUM(M13:M18)</f>
        <v>125779.4</v>
      </c>
    </row>
    <row r="20" spans="2:13">
      <c r="B20" s="1739"/>
      <c r="C20" s="1744" t="s">
        <v>47</v>
      </c>
      <c r="D20" s="1739"/>
      <c r="E20" s="1371"/>
      <c r="F20" s="1371"/>
      <c r="G20" s="1371"/>
      <c r="H20" s="1371"/>
      <c r="I20" s="1371"/>
      <c r="J20" s="1371"/>
      <c r="K20" s="1371"/>
      <c r="L20" s="1371"/>
      <c r="M20" s="1371"/>
    </row>
    <row r="21" spans="2:13">
      <c r="B21" s="1740">
        <v>2.1</v>
      </c>
      <c r="C21" s="1741" t="s">
        <v>329</v>
      </c>
      <c r="D21" s="1740"/>
      <c r="E21" s="1365"/>
      <c r="F21" s="1365"/>
      <c r="G21" s="1365"/>
      <c r="H21" s="1365"/>
      <c r="I21" s="1365"/>
      <c r="J21" s="1365"/>
      <c r="K21" s="1365"/>
      <c r="L21" s="1365"/>
      <c r="M21" s="1365"/>
    </row>
    <row r="22" spans="2:13" ht="18.75">
      <c r="B22" s="1745"/>
      <c r="C22" s="1746" t="s">
        <v>90</v>
      </c>
      <c r="D22" s="1740" t="s">
        <v>457</v>
      </c>
      <c r="E22" s="1365">
        <v>182</v>
      </c>
      <c r="F22" s="1365">
        <v>130.55000000000001</v>
      </c>
      <c r="G22" s="1365"/>
      <c r="H22" s="1365">
        <f t="shared" ref="H22:H32" si="5">F22+G22</f>
        <v>130.55000000000001</v>
      </c>
      <c r="I22" s="1365">
        <v>100</v>
      </c>
      <c r="J22" s="1365">
        <f t="shared" ref="J22:J79" si="6">I22*E22</f>
        <v>18200</v>
      </c>
      <c r="K22" s="1365">
        <f>I22*F22</f>
        <v>13055</v>
      </c>
      <c r="L22" s="1365">
        <f t="shared" si="3"/>
        <v>0</v>
      </c>
      <c r="M22" s="1365">
        <f t="shared" ref="M22:M79" si="7">L22+K22</f>
        <v>13055</v>
      </c>
    </row>
    <row r="23" spans="2:13" ht="18.75">
      <c r="B23" s="1740">
        <v>2.2000000000000002</v>
      </c>
      <c r="C23" s="1741" t="s">
        <v>330</v>
      </c>
      <c r="D23" s="1740" t="s">
        <v>457</v>
      </c>
      <c r="E23" s="1365">
        <v>480</v>
      </c>
      <c r="F23" s="1365">
        <v>395.64</v>
      </c>
      <c r="G23" s="1365"/>
      <c r="H23" s="1365">
        <f t="shared" si="5"/>
        <v>395.64</v>
      </c>
      <c r="I23" s="1365">
        <v>350</v>
      </c>
      <c r="J23" s="1365">
        <f t="shared" si="6"/>
        <v>168000</v>
      </c>
      <c r="K23" s="1365">
        <f t="shared" ref="K23:K32" si="8">I23*F23</f>
        <v>138474</v>
      </c>
      <c r="L23" s="1365">
        <f t="shared" si="3"/>
        <v>0</v>
      </c>
      <c r="M23" s="1365">
        <f t="shared" si="7"/>
        <v>138474</v>
      </c>
    </row>
    <row r="24" spans="2:13">
      <c r="B24" s="1740">
        <v>2.2999999999999998</v>
      </c>
      <c r="C24" s="1741" t="s">
        <v>331</v>
      </c>
      <c r="D24" s="1740"/>
      <c r="E24" s="1365"/>
      <c r="F24" s="1365"/>
      <c r="G24" s="1365"/>
      <c r="H24" s="1365"/>
      <c r="I24" s="1365"/>
      <c r="J24" s="1365"/>
      <c r="K24" s="1365"/>
      <c r="L24" s="1365"/>
      <c r="M24" s="1365"/>
    </row>
    <row r="25" spans="2:13" ht="18.75">
      <c r="B25" s="1740"/>
      <c r="C25" s="1746" t="s">
        <v>88</v>
      </c>
      <c r="D25" s="1740" t="s">
        <v>458</v>
      </c>
      <c r="E25" s="1365">
        <v>24</v>
      </c>
      <c r="F25" s="1365">
        <v>27.11</v>
      </c>
      <c r="G25" s="1365"/>
      <c r="H25" s="1365">
        <f t="shared" si="5"/>
        <v>27.11</v>
      </c>
      <c r="I25" s="1365">
        <v>2900</v>
      </c>
      <c r="J25" s="1365">
        <f t="shared" si="6"/>
        <v>69600</v>
      </c>
      <c r="K25" s="1365">
        <f t="shared" si="8"/>
        <v>78619</v>
      </c>
      <c r="L25" s="1365">
        <f t="shared" si="3"/>
        <v>0</v>
      </c>
      <c r="M25" s="1365">
        <f t="shared" si="7"/>
        <v>78619</v>
      </c>
    </row>
    <row r="26" spans="2:13">
      <c r="B26" s="1740">
        <v>2.4</v>
      </c>
      <c r="C26" s="1741" t="s">
        <v>332</v>
      </c>
      <c r="D26" s="1740"/>
      <c r="E26" s="1365"/>
      <c r="F26" s="1365"/>
      <c r="G26" s="1365"/>
      <c r="H26" s="1365"/>
      <c r="I26" s="1365"/>
      <c r="J26" s="1365"/>
      <c r="K26" s="1365"/>
      <c r="L26" s="1365"/>
      <c r="M26" s="1365"/>
    </row>
    <row r="27" spans="2:13" ht="18.75">
      <c r="B27" s="1745"/>
      <c r="C27" s="1746" t="s">
        <v>88</v>
      </c>
      <c r="D27" s="1740" t="s">
        <v>457</v>
      </c>
      <c r="E27" s="1365">
        <v>204</v>
      </c>
      <c r="F27" s="1365">
        <v>221.04</v>
      </c>
      <c r="G27" s="1365"/>
      <c r="H27" s="1365">
        <f t="shared" si="5"/>
        <v>221.04</v>
      </c>
      <c r="I27" s="1365">
        <v>120</v>
      </c>
      <c r="J27" s="1365">
        <f t="shared" si="6"/>
        <v>24480</v>
      </c>
      <c r="K27" s="1365">
        <f t="shared" si="8"/>
        <v>26524.799999999999</v>
      </c>
      <c r="L27" s="1365">
        <f t="shared" si="3"/>
        <v>0</v>
      </c>
      <c r="M27" s="1365">
        <f t="shared" si="7"/>
        <v>26524.799999999999</v>
      </c>
    </row>
    <row r="28" spans="2:13">
      <c r="B28" s="1740">
        <v>2.5</v>
      </c>
      <c r="C28" s="1741" t="s">
        <v>333</v>
      </c>
      <c r="D28" s="1740"/>
      <c r="E28" s="1365"/>
      <c r="F28" s="1365"/>
      <c r="G28" s="1365"/>
      <c r="H28" s="1365"/>
      <c r="I28" s="1365"/>
      <c r="J28" s="1365"/>
      <c r="K28" s="1365"/>
      <c r="L28" s="1365"/>
      <c r="M28" s="1365"/>
    </row>
    <row r="29" spans="2:13">
      <c r="B29" s="1740"/>
      <c r="C29" s="1745" t="s">
        <v>79</v>
      </c>
      <c r="D29" s="1740" t="s">
        <v>75</v>
      </c>
      <c r="E29" s="1365">
        <v>1552</v>
      </c>
      <c r="F29" s="1365">
        <v>2003.56</v>
      </c>
      <c r="G29" s="1365"/>
      <c r="H29" s="1365">
        <f t="shared" si="5"/>
        <v>2003.56</v>
      </c>
      <c r="I29" s="1365">
        <v>38</v>
      </c>
      <c r="J29" s="1365">
        <f t="shared" si="6"/>
        <v>58976</v>
      </c>
      <c r="K29" s="1365">
        <f t="shared" si="8"/>
        <v>76135.28</v>
      </c>
      <c r="L29" s="1365">
        <f t="shared" si="3"/>
        <v>0</v>
      </c>
      <c r="M29" s="1365">
        <f t="shared" si="7"/>
        <v>76135.28</v>
      </c>
    </row>
    <row r="30" spans="2:13" hidden="1">
      <c r="B30" s="1740"/>
      <c r="C30" s="1745" t="s">
        <v>78</v>
      </c>
      <c r="D30" s="1740" t="s">
        <v>75</v>
      </c>
      <c r="E30" s="1365"/>
      <c r="F30" s="1365">
        <v>0</v>
      </c>
      <c r="G30" s="1365"/>
      <c r="H30" s="1365">
        <f t="shared" si="5"/>
        <v>0</v>
      </c>
      <c r="I30" s="1365">
        <v>38</v>
      </c>
      <c r="J30" s="1365">
        <f t="shared" si="6"/>
        <v>0</v>
      </c>
      <c r="K30" s="1365">
        <f t="shared" si="8"/>
        <v>0</v>
      </c>
      <c r="L30" s="1365">
        <f t="shared" si="3"/>
        <v>0</v>
      </c>
      <c r="M30" s="1365">
        <f t="shared" si="7"/>
        <v>0</v>
      </c>
    </row>
    <row r="31" spans="2:13">
      <c r="B31" s="1740"/>
      <c r="C31" s="1745" t="s">
        <v>77</v>
      </c>
      <c r="D31" s="1740" t="s">
        <v>75</v>
      </c>
      <c r="E31" s="1365">
        <v>2528</v>
      </c>
      <c r="F31" s="1365">
        <v>1244.51</v>
      </c>
      <c r="G31" s="1365"/>
      <c r="H31" s="1365">
        <f t="shared" si="5"/>
        <v>1244.51</v>
      </c>
      <c r="I31" s="1365">
        <v>38</v>
      </c>
      <c r="J31" s="1365">
        <f t="shared" si="6"/>
        <v>96064</v>
      </c>
      <c r="K31" s="1365">
        <f t="shared" si="8"/>
        <v>47291.38</v>
      </c>
      <c r="L31" s="1365">
        <f t="shared" si="3"/>
        <v>0</v>
      </c>
      <c r="M31" s="1365">
        <f t="shared" si="7"/>
        <v>47291.38</v>
      </c>
    </row>
    <row r="32" spans="2:13">
      <c r="B32" s="1742">
        <v>2.6</v>
      </c>
      <c r="C32" s="1743" t="s">
        <v>334</v>
      </c>
      <c r="D32" s="1742" t="s">
        <v>74</v>
      </c>
      <c r="E32" s="1368">
        <v>329</v>
      </c>
      <c r="F32" s="1368">
        <v>338.74</v>
      </c>
      <c r="G32" s="1368"/>
      <c r="H32" s="1368">
        <f t="shared" si="5"/>
        <v>338.74</v>
      </c>
      <c r="I32" s="1368">
        <v>15</v>
      </c>
      <c r="J32" s="1368">
        <f t="shared" si="6"/>
        <v>4935</v>
      </c>
      <c r="K32" s="1368">
        <f t="shared" si="8"/>
        <v>5081.1000000000004</v>
      </c>
      <c r="L32" s="1368">
        <f t="shared" si="3"/>
        <v>0</v>
      </c>
      <c r="M32" s="1368">
        <f t="shared" si="7"/>
        <v>5081.1000000000004</v>
      </c>
    </row>
    <row r="33" spans="2:13" s="1529" customFormat="1">
      <c r="B33" s="1955" t="s">
        <v>46</v>
      </c>
      <c r="C33" s="1956"/>
      <c r="D33" s="1956"/>
      <c r="E33" s="1956"/>
      <c r="F33" s="1735"/>
      <c r="G33" s="1735"/>
      <c r="H33" s="1735"/>
      <c r="I33" s="1736"/>
      <c r="J33" s="1599">
        <f>SUM(J22:J32)</f>
        <v>440255</v>
      </c>
      <c r="K33" s="1599">
        <f>SUM(K22:K32)</f>
        <v>385180.56</v>
      </c>
      <c r="L33" s="1599">
        <f>SUM(L22:L32)</f>
        <v>0</v>
      </c>
      <c r="M33" s="1599">
        <f>SUM(M22:M32)</f>
        <v>385180.56</v>
      </c>
    </row>
    <row r="34" spans="2:13">
      <c r="B34" s="1739"/>
      <c r="C34" s="1744" t="s">
        <v>85</v>
      </c>
      <c r="D34" s="1739"/>
      <c r="E34" s="1371"/>
      <c r="F34" s="1371"/>
      <c r="G34" s="1371"/>
      <c r="H34" s="1371"/>
      <c r="I34" s="1371"/>
      <c r="J34" s="1371"/>
      <c r="K34" s="1371"/>
      <c r="L34" s="1371"/>
      <c r="M34" s="1371"/>
    </row>
    <row r="35" spans="2:13" ht="18.75">
      <c r="B35" s="1740">
        <v>3.1</v>
      </c>
      <c r="C35" s="1741" t="s">
        <v>335</v>
      </c>
      <c r="D35" s="1740" t="s">
        <v>458</v>
      </c>
      <c r="E35" s="1365">
        <v>160</v>
      </c>
      <c r="F35" s="1365">
        <v>130.55000000000001</v>
      </c>
      <c r="G35" s="1365"/>
      <c r="H35" s="1365">
        <f>F35+G35</f>
        <v>130.55000000000001</v>
      </c>
      <c r="I35" s="1365">
        <v>1000</v>
      </c>
      <c r="J35" s="1365">
        <f t="shared" si="6"/>
        <v>160000</v>
      </c>
      <c r="K35" s="1365">
        <f>I35*F35</f>
        <v>130550</v>
      </c>
      <c r="L35" s="1365">
        <f t="shared" si="3"/>
        <v>0</v>
      </c>
      <c r="M35" s="1365">
        <f t="shared" si="7"/>
        <v>130550</v>
      </c>
    </row>
    <row r="36" spans="2:13" ht="18.75">
      <c r="B36" s="1742">
        <v>3.2</v>
      </c>
      <c r="C36" s="1747" t="s">
        <v>336</v>
      </c>
      <c r="D36" s="1742" t="s">
        <v>458</v>
      </c>
      <c r="E36" s="1368">
        <v>154</v>
      </c>
      <c r="F36" s="1368">
        <v>14.06</v>
      </c>
      <c r="G36" s="1368"/>
      <c r="H36" s="1368">
        <f>F36+G36</f>
        <v>14.06</v>
      </c>
      <c r="I36" s="1368">
        <v>1100</v>
      </c>
      <c r="J36" s="1368">
        <f t="shared" si="6"/>
        <v>169400</v>
      </c>
      <c r="K36" s="1368">
        <f>I36*F36</f>
        <v>15466</v>
      </c>
      <c r="L36" s="1368">
        <f t="shared" si="3"/>
        <v>0</v>
      </c>
      <c r="M36" s="1368">
        <f t="shared" si="7"/>
        <v>15466</v>
      </c>
    </row>
    <row r="37" spans="2:13" s="1529" customFormat="1">
      <c r="B37" s="1955" t="s">
        <v>46</v>
      </c>
      <c r="C37" s="1956"/>
      <c r="D37" s="1956"/>
      <c r="E37" s="1956"/>
      <c r="F37" s="1735"/>
      <c r="G37" s="1735"/>
      <c r="H37" s="1735"/>
      <c r="I37" s="1736"/>
      <c r="J37" s="1599">
        <f>SUM(J35:J36)</f>
        <v>329400</v>
      </c>
      <c r="K37" s="1599">
        <f>SUM(K35:K36)</f>
        <v>146016</v>
      </c>
      <c r="L37" s="1599">
        <f>SUM(L35:L36)</f>
        <v>0</v>
      </c>
      <c r="M37" s="1599">
        <f>SUM(M35:M36)</f>
        <v>146016</v>
      </c>
    </row>
    <row r="38" spans="2:13">
      <c r="B38" s="1739"/>
      <c r="C38" s="1748" t="s">
        <v>84</v>
      </c>
      <c r="D38" s="1739"/>
      <c r="E38" s="1371"/>
      <c r="F38" s="1371"/>
      <c r="G38" s="1371"/>
      <c r="H38" s="1371"/>
      <c r="I38" s="1371"/>
      <c r="J38" s="1371"/>
      <c r="K38" s="1371"/>
      <c r="L38" s="1371"/>
      <c r="M38" s="1371"/>
    </row>
    <row r="39" spans="2:13">
      <c r="B39" s="1740"/>
      <c r="C39" s="1749" t="s">
        <v>48</v>
      </c>
      <c r="D39" s="1740"/>
      <c r="E39" s="1365"/>
      <c r="F39" s="1365"/>
      <c r="G39" s="1365"/>
      <c r="H39" s="1365"/>
      <c r="I39" s="1365"/>
      <c r="J39" s="1365"/>
      <c r="K39" s="1365"/>
      <c r="L39" s="1365"/>
      <c r="M39" s="1365"/>
    </row>
    <row r="40" spans="2:13">
      <c r="B40" s="1740">
        <v>1.1000000000000001</v>
      </c>
      <c r="C40" s="1741" t="s">
        <v>337</v>
      </c>
      <c r="D40" s="1740"/>
      <c r="E40" s="1365"/>
      <c r="F40" s="1365"/>
      <c r="G40" s="1365"/>
      <c r="H40" s="1365"/>
      <c r="I40" s="1365"/>
      <c r="J40" s="1365"/>
      <c r="K40" s="1365"/>
      <c r="L40" s="1365"/>
      <c r="M40" s="1365"/>
    </row>
    <row r="41" spans="2:13" ht="18.75">
      <c r="B41" s="1740"/>
      <c r="C41" s="1746" t="s">
        <v>82</v>
      </c>
      <c r="D41" s="1740" t="s">
        <v>458</v>
      </c>
      <c r="E41" s="1365">
        <v>4.5</v>
      </c>
      <c r="F41" s="1365">
        <v>3.46</v>
      </c>
      <c r="G41" s="1365"/>
      <c r="H41" s="1365">
        <f t="shared" ref="H41:H52" si="9">F41+G41</f>
        <v>3.46</v>
      </c>
      <c r="I41" s="1365">
        <v>2900</v>
      </c>
      <c r="J41" s="1365">
        <f t="shared" si="6"/>
        <v>13050</v>
      </c>
      <c r="K41" s="1365">
        <f t="shared" ref="K41:K52" si="10">I41*F41</f>
        <v>10034</v>
      </c>
      <c r="L41" s="1365">
        <f t="shared" si="3"/>
        <v>0</v>
      </c>
      <c r="M41" s="1365">
        <f t="shared" si="7"/>
        <v>10034</v>
      </c>
    </row>
    <row r="42" spans="2:13" ht="18.75">
      <c r="B42" s="1740"/>
      <c r="C42" s="1746" t="s">
        <v>81</v>
      </c>
      <c r="D42" s="1740" t="s">
        <v>458</v>
      </c>
      <c r="E42" s="1365">
        <v>14</v>
      </c>
      <c r="F42" s="1365">
        <v>13.03</v>
      </c>
      <c r="G42" s="1365"/>
      <c r="H42" s="1365">
        <f t="shared" si="9"/>
        <v>13.03</v>
      </c>
      <c r="I42" s="1365">
        <v>2900</v>
      </c>
      <c r="J42" s="1365">
        <f t="shared" si="6"/>
        <v>40600</v>
      </c>
      <c r="K42" s="1365">
        <f t="shared" si="10"/>
        <v>37787</v>
      </c>
      <c r="L42" s="1365">
        <f t="shared" si="3"/>
        <v>0</v>
      </c>
      <c r="M42" s="1365">
        <f t="shared" si="7"/>
        <v>37787</v>
      </c>
    </row>
    <row r="43" spans="2:13" ht="18.75">
      <c r="B43" s="1740"/>
      <c r="C43" s="1746" t="s">
        <v>80</v>
      </c>
      <c r="D43" s="1740" t="s">
        <v>458</v>
      </c>
      <c r="E43" s="1365">
        <v>1.1000000000000001</v>
      </c>
      <c r="F43" s="1365">
        <v>0</v>
      </c>
      <c r="G43" s="1365">
        <f>'OPD TOS'!D23</f>
        <v>0.42</v>
      </c>
      <c r="H43" s="1365">
        <f t="shared" si="9"/>
        <v>0.42</v>
      </c>
      <c r="I43" s="1365">
        <v>2900</v>
      </c>
      <c r="J43" s="1365">
        <f t="shared" si="6"/>
        <v>3190</v>
      </c>
      <c r="K43" s="1365">
        <f t="shared" si="10"/>
        <v>0</v>
      </c>
      <c r="L43" s="1365">
        <f t="shared" si="3"/>
        <v>1218</v>
      </c>
      <c r="M43" s="1365">
        <f t="shared" si="7"/>
        <v>1218</v>
      </c>
    </row>
    <row r="44" spans="2:13">
      <c r="B44" s="1740">
        <v>1.2</v>
      </c>
      <c r="C44" s="1741" t="s">
        <v>332</v>
      </c>
      <c r="D44" s="1740"/>
      <c r="E44" s="1365"/>
      <c r="F44" s="1365"/>
      <c r="G44" s="1365"/>
      <c r="H44" s="1365"/>
      <c r="I44" s="1365"/>
      <c r="J44" s="1365"/>
      <c r="K44" s="1365"/>
      <c r="L44" s="1365"/>
      <c r="M44" s="1365"/>
    </row>
    <row r="45" spans="2:13" ht="18.75">
      <c r="B45" s="1740"/>
      <c r="C45" s="1746" t="s">
        <v>82</v>
      </c>
      <c r="D45" s="1740" t="s">
        <v>457</v>
      </c>
      <c r="E45" s="1365">
        <v>77</v>
      </c>
      <c r="F45" s="1365">
        <v>69.12</v>
      </c>
      <c r="G45" s="1365"/>
      <c r="H45" s="1365">
        <f t="shared" si="9"/>
        <v>69.12</v>
      </c>
      <c r="I45" s="1365">
        <v>120</v>
      </c>
      <c r="J45" s="1365">
        <f t="shared" si="6"/>
        <v>9240</v>
      </c>
      <c r="K45" s="1365">
        <f t="shared" si="10"/>
        <v>8294.4</v>
      </c>
      <c r="L45" s="1365">
        <f t="shared" si="3"/>
        <v>0</v>
      </c>
      <c r="M45" s="1365">
        <f t="shared" si="7"/>
        <v>8294.4</v>
      </c>
    </row>
    <row r="46" spans="2:13" ht="18.75">
      <c r="B46" s="1740"/>
      <c r="C46" s="1746" t="s">
        <v>81</v>
      </c>
      <c r="D46" s="1740" t="s">
        <v>457</v>
      </c>
      <c r="E46" s="1365">
        <v>192</v>
      </c>
      <c r="F46" s="1365">
        <v>175.2</v>
      </c>
      <c r="G46" s="1365"/>
      <c r="H46" s="1365">
        <f t="shared" si="9"/>
        <v>175.2</v>
      </c>
      <c r="I46" s="1365">
        <v>120</v>
      </c>
      <c r="J46" s="1365">
        <f t="shared" si="6"/>
        <v>23040</v>
      </c>
      <c r="K46" s="1365">
        <f t="shared" si="10"/>
        <v>21024</v>
      </c>
      <c r="L46" s="1365">
        <f t="shared" si="3"/>
        <v>0</v>
      </c>
      <c r="M46" s="1365">
        <f t="shared" si="7"/>
        <v>21024</v>
      </c>
    </row>
    <row r="47" spans="2:13" ht="18.75">
      <c r="B47" s="1740"/>
      <c r="C47" s="1746" t="s">
        <v>80</v>
      </c>
      <c r="D47" s="1740" t="s">
        <v>457</v>
      </c>
      <c r="E47" s="1365">
        <v>10.1</v>
      </c>
      <c r="F47" s="1365">
        <v>0</v>
      </c>
      <c r="G47" s="1365">
        <f>'OPD TOS'!D36</f>
        <v>6.98</v>
      </c>
      <c r="H47" s="1365">
        <f t="shared" si="9"/>
        <v>6.98</v>
      </c>
      <c r="I47" s="1365">
        <v>120</v>
      </c>
      <c r="J47" s="1365">
        <f t="shared" si="6"/>
        <v>1212</v>
      </c>
      <c r="K47" s="1365">
        <f t="shared" si="10"/>
        <v>0</v>
      </c>
      <c r="L47" s="1365">
        <f t="shared" si="3"/>
        <v>837.6</v>
      </c>
      <c r="M47" s="1365">
        <f t="shared" si="7"/>
        <v>837.6</v>
      </c>
    </row>
    <row r="48" spans="2:13">
      <c r="B48" s="1740">
        <v>1.3</v>
      </c>
      <c r="C48" s="1741" t="s">
        <v>338</v>
      </c>
      <c r="D48" s="1740"/>
      <c r="E48" s="1365"/>
      <c r="F48" s="1365"/>
      <c r="G48" s="1365"/>
      <c r="H48" s="1365"/>
      <c r="I48" s="1365"/>
      <c r="J48" s="1365"/>
      <c r="K48" s="1365"/>
      <c r="L48" s="1365"/>
      <c r="M48" s="1365"/>
    </row>
    <row r="49" spans="2:13" hidden="1">
      <c r="B49" s="1740"/>
      <c r="C49" s="1745" t="s">
        <v>79</v>
      </c>
      <c r="D49" s="1740" t="s">
        <v>75</v>
      </c>
      <c r="E49" s="1365"/>
      <c r="F49" s="1365">
        <v>0</v>
      </c>
      <c r="G49" s="1365"/>
      <c r="H49" s="1365">
        <f t="shared" si="9"/>
        <v>0</v>
      </c>
      <c r="I49" s="1365"/>
      <c r="J49" s="1365">
        <f t="shared" si="6"/>
        <v>0</v>
      </c>
      <c r="K49" s="1365">
        <f t="shared" si="10"/>
        <v>0</v>
      </c>
      <c r="L49" s="1365">
        <f t="shared" si="3"/>
        <v>0</v>
      </c>
      <c r="M49" s="1365">
        <f t="shared" si="7"/>
        <v>0</v>
      </c>
    </row>
    <row r="50" spans="2:13">
      <c r="B50" s="1740"/>
      <c r="C50" s="1745" t="s">
        <v>78</v>
      </c>
      <c r="D50" s="1740" t="s">
        <v>75</v>
      </c>
      <c r="E50" s="1365">
        <v>1727</v>
      </c>
      <c r="F50" s="1365">
        <v>1755.04</v>
      </c>
      <c r="G50" s="1365">
        <f>'OPD TOS'!D41</f>
        <v>18.8</v>
      </c>
      <c r="H50" s="1365">
        <f t="shared" si="9"/>
        <v>1773.84</v>
      </c>
      <c r="I50" s="1365">
        <v>38</v>
      </c>
      <c r="J50" s="1365">
        <f t="shared" si="6"/>
        <v>65626</v>
      </c>
      <c r="K50" s="1365">
        <f t="shared" si="10"/>
        <v>66691.520000000004</v>
      </c>
      <c r="L50" s="1365">
        <f t="shared" si="3"/>
        <v>714.4</v>
      </c>
      <c r="M50" s="1365">
        <f t="shared" si="7"/>
        <v>67405.919999999998</v>
      </c>
    </row>
    <row r="51" spans="2:13">
      <c r="B51" s="1740"/>
      <c r="C51" s="1745" t="s">
        <v>77</v>
      </c>
      <c r="D51" s="1740" t="s">
        <v>75</v>
      </c>
      <c r="E51" s="1365">
        <v>538</v>
      </c>
      <c r="F51" s="1365">
        <v>570.69000000000005</v>
      </c>
      <c r="G51" s="1365">
        <f>'OPD TOS'!D44</f>
        <v>38.72</v>
      </c>
      <c r="H51" s="1365">
        <f t="shared" si="9"/>
        <v>609.41</v>
      </c>
      <c r="I51" s="1365">
        <v>38</v>
      </c>
      <c r="J51" s="1365">
        <f t="shared" si="6"/>
        <v>20444</v>
      </c>
      <c r="K51" s="1365">
        <f t="shared" si="10"/>
        <v>21686.22</v>
      </c>
      <c r="L51" s="1365">
        <f t="shared" si="3"/>
        <v>1471.36</v>
      </c>
      <c r="M51" s="1365">
        <f t="shared" si="7"/>
        <v>23157.58</v>
      </c>
    </row>
    <row r="52" spans="2:13">
      <c r="B52" s="1742"/>
      <c r="C52" s="1747" t="s">
        <v>76</v>
      </c>
      <c r="D52" s="1742" t="s">
        <v>75</v>
      </c>
      <c r="E52" s="1368"/>
      <c r="F52" s="1368">
        <v>0</v>
      </c>
      <c r="G52" s="1368"/>
      <c r="H52" s="1368">
        <f t="shared" si="9"/>
        <v>0</v>
      </c>
      <c r="I52" s="1368"/>
      <c r="J52" s="1368">
        <f t="shared" si="6"/>
        <v>0</v>
      </c>
      <c r="K52" s="1368">
        <f t="shared" si="10"/>
        <v>0</v>
      </c>
      <c r="L52" s="1368">
        <f t="shared" si="3"/>
        <v>0</v>
      </c>
      <c r="M52" s="1368">
        <f t="shared" si="7"/>
        <v>0</v>
      </c>
    </row>
    <row r="53" spans="2:13" s="1529" customFormat="1">
      <c r="B53" s="1955" t="s">
        <v>46</v>
      </c>
      <c r="C53" s="1956"/>
      <c r="D53" s="1956"/>
      <c r="E53" s="1956"/>
      <c r="F53" s="1735"/>
      <c r="G53" s="1735"/>
      <c r="H53" s="1735"/>
      <c r="I53" s="1736"/>
      <c r="J53" s="1599">
        <f>SUM(J41:J52)</f>
        <v>176402</v>
      </c>
      <c r="K53" s="1599">
        <f>SUM(K41:K52)</f>
        <v>165517.14000000001</v>
      </c>
      <c r="L53" s="1599">
        <f>L51+L50+L43</f>
        <v>3403.76</v>
      </c>
      <c r="M53" s="1599">
        <f>SUM(M41:M52)</f>
        <v>169758.5</v>
      </c>
    </row>
    <row r="54" spans="2:13">
      <c r="B54" s="1739"/>
      <c r="C54" s="1750" t="s">
        <v>208</v>
      </c>
      <c r="D54" s="1739"/>
      <c r="E54" s="1371"/>
      <c r="F54" s="1371"/>
      <c r="G54" s="1371"/>
      <c r="H54" s="1371"/>
      <c r="I54" s="1371"/>
      <c r="J54" s="1371"/>
      <c r="K54" s="1371"/>
      <c r="L54" s="1371"/>
      <c r="M54" s="1371"/>
    </row>
    <row r="55" spans="2:13" ht="18.75">
      <c r="B55" s="1740"/>
      <c r="C55" s="1745" t="s">
        <v>210</v>
      </c>
      <c r="D55" s="1740" t="s">
        <v>457</v>
      </c>
      <c r="E55" s="1365">
        <v>498</v>
      </c>
      <c r="F55" s="1365">
        <v>190.33</v>
      </c>
      <c r="G55" s="1365"/>
      <c r="H55" s="1365">
        <f>F55+G55</f>
        <v>190.33</v>
      </c>
      <c r="I55" s="1365">
        <v>320</v>
      </c>
      <c r="J55" s="1365">
        <f t="shared" si="6"/>
        <v>159360</v>
      </c>
      <c r="K55" s="1365">
        <f>I55*F55</f>
        <v>60905.599999999999</v>
      </c>
      <c r="L55" s="1365">
        <f t="shared" si="3"/>
        <v>0</v>
      </c>
      <c r="M55" s="1365">
        <f t="shared" si="7"/>
        <v>60905.599999999999</v>
      </c>
    </row>
    <row r="56" spans="2:13" ht="18.75">
      <c r="B56" s="1740"/>
      <c r="C56" s="1745" t="s">
        <v>211</v>
      </c>
      <c r="D56" s="1740" t="s">
        <v>457</v>
      </c>
      <c r="E56" s="1365">
        <v>156</v>
      </c>
      <c r="F56" s="1365">
        <v>366.85</v>
      </c>
      <c r="G56" s="1365"/>
      <c r="H56" s="1365">
        <f>F56+G56</f>
        <v>366.85</v>
      </c>
      <c r="I56" s="1365">
        <v>280</v>
      </c>
      <c r="J56" s="1365">
        <f t="shared" si="6"/>
        <v>43680</v>
      </c>
      <c r="K56" s="1365">
        <f>I56*F56</f>
        <v>102718</v>
      </c>
      <c r="L56" s="1365">
        <f t="shared" si="3"/>
        <v>0</v>
      </c>
      <c r="M56" s="1365">
        <f t="shared" si="7"/>
        <v>102718</v>
      </c>
    </row>
    <row r="57" spans="2:13" s="1529" customFormat="1">
      <c r="B57" s="1955" t="s">
        <v>46</v>
      </c>
      <c r="C57" s="1956"/>
      <c r="D57" s="1956"/>
      <c r="E57" s="1956"/>
      <c r="F57" s="1735"/>
      <c r="G57" s="1735"/>
      <c r="H57" s="1735"/>
      <c r="I57" s="1736"/>
      <c r="J57" s="1599">
        <f>SUM(J55:J56)</f>
        <v>203040</v>
      </c>
      <c r="K57" s="1599">
        <f>SUM(K55:K56)</f>
        <v>163623.6</v>
      </c>
      <c r="L57" s="1599">
        <f>SUM(L55:L56)</f>
        <v>0</v>
      </c>
      <c r="M57" s="1599">
        <f>SUM(M55:M56)</f>
        <v>163623.6</v>
      </c>
    </row>
    <row r="58" spans="2:13">
      <c r="B58" s="1739"/>
      <c r="C58" s="1744" t="s">
        <v>191</v>
      </c>
      <c r="D58" s="1739"/>
      <c r="E58" s="1371"/>
      <c r="F58" s="1371"/>
      <c r="G58" s="1371"/>
      <c r="H58" s="1371"/>
      <c r="I58" s="1371"/>
      <c r="J58" s="1371"/>
      <c r="K58" s="1371"/>
      <c r="L58" s="1371"/>
      <c r="M58" s="1371"/>
    </row>
    <row r="59" spans="2:13" ht="18.75">
      <c r="B59" s="1740">
        <v>3.1</v>
      </c>
      <c r="C59" s="1745" t="s">
        <v>192</v>
      </c>
      <c r="D59" s="1740" t="s">
        <v>457</v>
      </c>
      <c r="E59" s="1365">
        <v>585.4</v>
      </c>
      <c r="F59" s="1365">
        <v>523.08000000000004</v>
      </c>
      <c r="G59" s="1365"/>
      <c r="H59" s="1365">
        <f>F59+G59</f>
        <v>523.08000000000004</v>
      </c>
      <c r="I59" s="1365">
        <v>230</v>
      </c>
      <c r="J59" s="1365">
        <f t="shared" si="6"/>
        <v>134642</v>
      </c>
      <c r="K59" s="1365">
        <f>I59*F59</f>
        <v>120308.4</v>
      </c>
      <c r="L59" s="1365">
        <f t="shared" si="3"/>
        <v>0</v>
      </c>
      <c r="M59" s="1365">
        <f t="shared" si="7"/>
        <v>120308.4</v>
      </c>
    </row>
    <row r="60" spans="2:13" ht="18.75">
      <c r="B60" s="1740">
        <v>3.2</v>
      </c>
      <c r="C60" s="1745" t="s">
        <v>605</v>
      </c>
      <c r="D60" s="1740" t="s">
        <v>457</v>
      </c>
      <c r="E60" s="1365">
        <v>59</v>
      </c>
      <c r="F60" s="1365">
        <v>143.06</v>
      </c>
      <c r="G60" s="1365"/>
      <c r="H60" s="1365">
        <f>F60+G60</f>
        <v>143.06</v>
      </c>
      <c r="I60" s="1365">
        <v>130</v>
      </c>
      <c r="J60" s="1365">
        <f t="shared" si="6"/>
        <v>7670</v>
      </c>
      <c r="K60" s="1365">
        <f>I60*F60</f>
        <v>18597.8</v>
      </c>
      <c r="L60" s="1365">
        <f t="shared" si="3"/>
        <v>0</v>
      </c>
      <c r="M60" s="1365">
        <f t="shared" si="7"/>
        <v>18597.8</v>
      </c>
    </row>
    <row r="61" spans="2:13" hidden="1">
      <c r="B61" s="1740">
        <v>3.3</v>
      </c>
      <c r="C61" s="1745" t="s">
        <v>546</v>
      </c>
      <c r="D61" s="1740" t="s">
        <v>74</v>
      </c>
      <c r="E61" s="1365">
        <v>29</v>
      </c>
      <c r="F61" s="1365">
        <v>0</v>
      </c>
      <c r="G61" s="1365"/>
      <c r="H61" s="1365">
        <f>F61+G61</f>
        <v>0</v>
      </c>
      <c r="I61" s="1365">
        <v>80</v>
      </c>
      <c r="J61" s="1365">
        <f>I61*E61</f>
        <v>2320</v>
      </c>
      <c r="K61" s="1365">
        <f>I61*F61</f>
        <v>0</v>
      </c>
      <c r="L61" s="1365">
        <f>I61*G61</f>
        <v>0</v>
      </c>
      <c r="M61" s="1365">
        <f>L61+K61</f>
        <v>0</v>
      </c>
    </row>
    <row r="62" spans="2:13">
      <c r="B62" s="1742">
        <v>3.4</v>
      </c>
      <c r="C62" s="1747" t="s">
        <v>1265</v>
      </c>
      <c r="D62" s="1742" t="s">
        <v>74</v>
      </c>
      <c r="E62" s="1368">
        <v>64</v>
      </c>
      <c r="F62" s="1368">
        <v>102.22</v>
      </c>
      <c r="G62" s="1368"/>
      <c r="H62" s="1368">
        <f>F62+G62</f>
        <v>102.22</v>
      </c>
      <c r="I62" s="1368">
        <v>100</v>
      </c>
      <c r="J62" s="1368">
        <f>I62*E62</f>
        <v>6400</v>
      </c>
      <c r="K62" s="1368">
        <f>I62*F62</f>
        <v>10222</v>
      </c>
      <c r="L62" s="1368">
        <f>I62*G62</f>
        <v>0</v>
      </c>
      <c r="M62" s="1368">
        <f>L62+K62</f>
        <v>10222</v>
      </c>
    </row>
    <row r="63" spans="2:13" s="1529" customFormat="1">
      <c r="B63" s="1955" t="s">
        <v>46</v>
      </c>
      <c r="C63" s="1956"/>
      <c r="D63" s="1956"/>
      <c r="E63" s="1956"/>
      <c r="F63" s="1735"/>
      <c r="G63" s="1735"/>
      <c r="H63" s="1735"/>
      <c r="I63" s="1736"/>
      <c r="J63" s="1599">
        <f>SUM(J59:J62)</f>
        <v>151032</v>
      </c>
      <c r="K63" s="1599">
        <f>SUM(K59:K62)</f>
        <v>149128.20000000001</v>
      </c>
      <c r="L63" s="1599">
        <f>SUM(L59:L62)</f>
        <v>0</v>
      </c>
      <c r="M63" s="1599">
        <f>SUM(M59:M62)</f>
        <v>149128.20000000001</v>
      </c>
    </row>
    <row r="64" spans="2:13">
      <c r="B64" s="1739"/>
      <c r="C64" s="1750" t="s">
        <v>164</v>
      </c>
      <c r="D64" s="1739"/>
      <c r="E64" s="1371"/>
      <c r="F64" s="1371"/>
      <c r="G64" s="1371"/>
      <c r="H64" s="1371"/>
      <c r="I64" s="1371"/>
      <c r="J64" s="1371"/>
      <c r="K64" s="1371"/>
      <c r="L64" s="1371"/>
      <c r="M64" s="1371"/>
    </row>
    <row r="65" spans="2:13">
      <c r="B65" s="1740">
        <v>4.0999999999999996</v>
      </c>
      <c r="C65" s="1741" t="s">
        <v>165</v>
      </c>
      <c r="D65" s="1740"/>
      <c r="E65" s="1365"/>
      <c r="F65" s="1365"/>
      <c r="G65" s="1365"/>
      <c r="H65" s="1365"/>
      <c r="I65" s="1365"/>
      <c r="J65" s="1365"/>
      <c r="K65" s="1365"/>
      <c r="L65" s="1365"/>
      <c r="M65" s="1365"/>
    </row>
    <row r="66" spans="2:13">
      <c r="B66" s="1740"/>
      <c r="C66" s="1745" t="s">
        <v>354</v>
      </c>
      <c r="D66" s="1740" t="s">
        <v>74</v>
      </c>
      <c r="E66" s="1365">
        <v>817</v>
      </c>
      <c r="F66" s="1365">
        <v>740.43</v>
      </c>
      <c r="G66" s="1365"/>
      <c r="H66" s="1365">
        <f>F66+G66</f>
        <v>740.43</v>
      </c>
      <c r="I66" s="1365">
        <v>22</v>
      </c>
      <c r="J66" s="1365">
        <f t="shared" si="6"/>
        <v>17974</v>
      </c>
      <c r="K66" s="1365">
        <f>I66*F66</f>
        <v>16289.46</v>
      </c>
      <c r="L66" s="1365">
        <f t="shared" si="3"/>
        <v>0</v>
      </c>
      <c r="M66" s="1365">
        <f t="shared" si="7"/>
        <v>16289.46</v>
      </c>
    </row>
    <row r="67" spans="2:13">
      <c r="B67" s="1740"/>
      <c r="C67" s="1745" t="s">
        <v>353</v>
      </c>
      <c r="D67" s="1740" t="s">
        <v>74</v>
      </c>
      <c r="E67" s="1365">
        <v>583</v>
      </c>
      <c r="F67" s="1365">
        <v>632.26</v>
      </c>
      <c r="G67" s="1365"/>
      <c r="H67" s="1365">
        <f>F67+G67</f>
        <v>632.26</v>
      </c>
      <c r="I67" s="1365">
        <v>15</v>
      </c>
      <c r="J67" s="1365">
        <f t="shared" si="6"/>
        <v>8745</v>
      </c>
      <c r="K67" s="1365">
        <f>I67*F67</f>
        <v>9483.9</v>
      </c>
      <c r="L67" s="1365">
        <f t="shared" si="3"/>
        <v>0</v>
      </c>
      <c r="M67" s="1365">
        <f t="shared" si="7"/>
        <v>9483.9</v>
      </c>
    </row>
    <row r="68" spans="2:13">
      <c r="B68" s="1740"/>
      <c r="C68" s="1745" t="s">
        <v>169</v>
      </c>
      <c r="D68" s="1740" t="s">
        <v>74</v>
      </c>
      <c r="E68" s="1365">
        <v>563</v>
      </c>
      <c r="F68" s="1365">
        <v>580.79999999999995</v>
      </c>
      <c r="G68" s="1365"/>
      <c r="H68" s="1365">
        <f>F68+G68</f>
        <v>580.79999999999995</v>
      </c>
      <c r="I68" s="1365">
        <v>32</v>
      </c>
      <c r="J68" s="1365">
        <f t="shared" si="6"/>
        <v>18016</v>
      </c>
      <c r="K68" s="1365">
        <f>I68*F68</f>
        <v>18585.599999999999</v>
      </c>
      <c r="L68" s="1365">
        <f t="shared" si="3"/>
        <v>0</v>
      </c>
      <c r="M68" s="1365">
        <f t="shared" si="7"/>
        <v>18585.599999999999</v>
      </c>
    </row>
    <row r="69" spans="2:13">
      <c r="B69" s="1745">
        <v>4.2</v>
      </c>
      <c r="C69" s="1745" t="s">
        <v>602</v>
      </c>
      <c r="D69" s="1740" t="s">
        <v>74</v>
      </c>
      <c r="E69" s="1365">
        <v>99</v>
      </c>
      <c r="F69" s="1365">
        <v>102.06</v>
      </c>
      <c r="G69" s="1365"/>
      <c r="H69" s="1365">
        <f>F69+G69</f>
        <v>102.06</v>
      </c>
      <c r="I69" s="1365">
        <v>70</v>
      </c>
      <c r="J69" s="1365">
        <f t="shared" si="6"/>
        <v>6930</v>
      </c>
      <c r="K69" s="1365">
        <f>I69*F69</f>
        <v>7144.2</v>
      </c>
      <c r="L69" s="1365">
        <f t="shared" si="3"/>
        <v>0</v>
      </c>
      <c r="M69" s="1365">
        <f t="shared" si="7"/>
        <v>7144.2</v>
      </c>
    </row>
    <row r="70" spans="2:13">
      <c r="B70" s="1745">
        <v>4.3</v>
      </c>
      <c r="C70" s="1745" t="s">
        <v>1472</v>
      </c>
      <c r="D70" s="1740"/>
      <c r="E70" s="1365"/>
      <c r="F70" s="1365"/>
      <c r="G70" s="1365"/>
      <c r="H70" s="1365"/>
      <c r="I70" s="1365"/>
      <c r="J70" s="1365"/>
      <c r="K70" s="1365"/>
      <c r="L70" s="1365"/>
      <c r="M70" s="1365"/>
    </row>
    <row r="71" spans="2:13">
      <c r="B71" s="1745"/>
      <c r="C71" s="1745" t="s">
        <v>1751</v>
      </c>
      <c r="D71" s="1740" t="s">
        <v>72</v>
      </c>
      <c r="E71" s="1365">
        <v>4</v>
      </c>
      <c r="F71" s="1365">
        <v>5</v>
      </c>
      <c r="G71" s="1365"/>
      <c r="H71" s="1365">
        <f>F71+G71</f>
        <v>5</v>
      </c>
      <c r="I71" s="1365">
        <v>4104</v>
      </c>
      <c r="J71" s="1365">
        <f>I71*E71</f>
        <v>16416</v>
      </c>
      <c r="K71" s="1365">
        <f>I71*F71</f>
        <v>20520</v>
      </c>
      <c r="L71" s="1365">
        <f>I71*G71</f>
        <v>0</v>
      </c>
      <c r="M71" s="1365">
        <f>L71+K71</f>
        <v>20520</v>
      </c>
    </row>
    <row r="72" spans="2:13">
      <c r="B72" s="1745"/>
      <c r="C72" s="1745" t="s">
        <v>1752</v>
      </c>
      <c r="D72" s="1740" t="s">
        <v>72</v>
      </c>
      <c r="E72" s="1365">
        <v>4</v>
      </c>
      <c r="F72" s="1365">
        <v>4</v>
      </c>
      <c r="G72" s="1365"/>
      <c r="H72" s="1365">
        <f>F72+G72</f>
        <v>4</v>
      </c>
      <c r="I72" s="1365">
        <v>3591</v>
      </c>
      <c r="J72" s="1365">
        <f>I72*E72</f>
        <v>14364</v>
      </c>
      <c r="K72" s="1365">
        <f>I72*F72</f>
        <v>14364</v>
      </c>
      <c r="L72" s="1365">
        <f>I72*G72</f>
        <v>0</v>
      </c>
      <c r="M72" s="1365">
        <f>L72+K72</f>
        <v>14364</v>
      </c>
    </row>
    <row r="73" spans="2:13">
      <c r="B73" s="1745"/>
      <c r="C73" s="1745" t="s">
        <v>1753</v>
      </c>
      <c r="D73" s="1740" t="s">
        <v>72</v>
      </c>
      <c r="E73" s="1365">
        <v>15</v>
      </c>
      <c r="F73" s="1365">
        <v>15</v>
      </c>
      <c r="G73" s="1365"/>
      <c r="H73" s="1365">
        <f>F73+G73</f>
        <v>15</v>
      </c>
      <c r="I73" s="1365">
        <v>4617</v>
      </c>
      <c r="J73" s="1365">
        <f>I73*E73</f>
        <v>69255</v>
      </c>
      <c r="K73" s="1365">
        <f>I73*F73</f>
        <v>69255</v>
      </c>
      <c r="L73" s="1365">
        <f>I73*G73</f>
        <v>0</v>
      </c>
      <c r="M73" s="1365">
        <f>L73+K73</f>
        <v>69255</v>
      </c>
    </row>
    <row r="74" spans="2:13">
      <c r="B74" s="1747"/>
      <c r="C74" s="1747" t="s">
        <v>1754</v>
      </c>
      <c r="D74" s="1742" t="s">
        <v>72</v>
      </c>
      <c r="E74" s="1368">
        <v>1</v>
      </c>
      <c r="F74" s="1368">
        <v>1</v>
      </c>
      <c r="G74" s="1368">
        <f>'OPD TOS'!D50</f>
        <v>1</v>
      </c>
      <c r="H74" s="1368">
        <f>F74+G74</f>
        <v>2</v>
      </c>
      <c r="I74" s="1368">
        <v>7182</v>
      </c>
      <c r="J74" s="1368">
        <f>I74*E74</f>
        <v>7182</v>
      </c>
      <c r="K74" s="1368">
        <f>I74*F74</f>
        <v>7182</v>
      </c>
      <c r="L74" s="1368">
        <f>I74*G74</f>
        <v>7182</v>
      </c>
      <c r="M74" s="1368">
        <f>L74+K74</f>
        <v>14364</v>
      </c>
    </row>
    <row r="75" spans="2:13" s="1529" customFormat="1">
      <c r="B75" s="1955" t="s">
        <v>46</v>
      </c>
      <c r="C75" s="1956"/>
      <c r="D75" s="1956"/>
      <c r="E75" s="1956"/>
      <c r="F75" s="1735"/>
      <c r="G75" s="1735"/>
      <c r="H75" s="1735"/>
      <c r="I75" s="1736"/>
      <c r="J75" s="1599">
        <f>SUM(J66:J74)</f>
        <v>158882</v>
      </c>
      <c r="K75" s="1599">
        <f>SUM(K66:K74)</f>
        <v>162824.16</v>
      </c>
      <c r="L75" s="1599">
        <f>SUM(L66:L74)</f>
        <v>7182</v>
      </c>
      <c r="M75" s="1599">
        <f>SUM(M66:M74)</f>
        <v>170006.16</v>
      </c>
    </row>
    <row r="76" spans="2:13">
      <c r="B76" s="1739"/>
      <c r="C76" s="1750" t="s">
        <v>563</v>
      </c>
      <c r="D76" s="1739"/>
      <c r="E76" s="1371"/>
      <c r="F76" s="1371"/>
      <c r="G76" s="1371"/>
      <c r="H76" s="1371"/>
      <c r="I76" s="1371"/>
      <c r="J76" s="1371"/>
      <c r="K76" s="1371"/>
      <c r="L76" s="1371"/>
      <c r="M76" s="1371"/>
    </row>
    <row r="77" spans="2:13">
      <c r="B77" s="1740">
        <v>5.0999999999999996</v>
      </c>
      <c r="C77" s="1745" t="s">
        <v>601</v>
      </c>
      <c r="D77" s="1740"/>
      <c r="E77" s="1365"/>
      <c r="F77" s="1365"/>
      <c r="G77" s="1365"/>
      <c r="H77" s="1365"/>
      <c r="I77" s="1365"/>
      <c r="J77" s="1365"/>
      <c r="K77" s="1365"/>
      <c r="L77" s="1365"/>
      <c r="M77" s="1365"/>
    </row>
    <row r="78" spans="2:13">
      <c r="B78" s="1740"/>
      <c r="C78" s="1745" t="s">
        <v>1762</v>
      </c>
      <c r="D78" s="1740" t="s">
        <v>603</v>
      </c>
      <c r="E78" s="1365">
        <v>1</v>
      </c>
      <c r="F78" s="1365">
        <v>1</v>
      </c>
      <c r="G78" s="1365"/>
      <c r="H78" s="1365">
        <f t="shared" ref="H78:H85" si="11">F78+G78</f>
        <v>1</v>
      </c>
      <c r="I78" s="1365">
        <v>2080</v>
      </c>
      <c r="J78" s="1365">
        <f t="shared" si="6"/>
        <v>2080</v>
      </c>
      <c r="K78" s="1365">
        <f t="shared" ref="K78:K85" si="12">I78*F78</f>
        <v>2080</v>
      </c>
      <c r="L78" s="1365">
        <f t="shared" si="3"/>
        <v>0</v>
      </c>
      <c r="M78" s="1365">
        <f t="shared" si="7"/>
        <v>2080</v>
      </c>
    </row>
    <row r="79" spans="2:13">
      <c r="B79" s="1740"/>
      <c r="C79" s="1745" t="s">
        <v>1755</v>
      </c>
      <c r="D79" s="1740" t="s">
        <v>603</v>
      </c>
      <c r="E79" s="1365">
        <v>15</v>
      </c>
      <c r="F79" s="1365">
        <v>14</v>
      </c>
      <c r="G79" s="1365"/>
      <c r="H79" s="1365">
        <f t="shared" si="11"/>
        <v>14</v>
      </c>
      <c r="I79" s="1365">
        <v>3120</v>
      </c>
      <c r="J79" s="1365">
        <f t="shared" si="6"/>
        <v>46800</v>
      </c>
      <c r="K79" s="1365">
        <f t="shared" si="12"/>
        <v>43680</v>
      </c>
      <c r="L79" s="1365">
        <f t="shared" ref="L79:L88" si="13">I79*G79</f>
        <v>0</v>
      </c>
      <c r="M79" s="1365">
        <f t="shared" si="7"/>
        <v>43680</v>
      </c>
    </row>
    <row r="80" spans="2:13">
      <c r="B80" s="1740"/>
      <c r="C80" s="1745" t="s">
        <v>1756</v>
      </c>
      <c r="D80" s="1740" t="s">
        <v>603</v>
      </c>
      <c r="E80" s="1365">
        <v>1</v>
      </c>
      <c r="F80" s="1365">
        <v>2</v>
      </c>
      <c r="G80" s="1365"/>
      <c r="H80" s="1365">
        <f t="shared" si="11"/>
        <v>2</v>
      </c>
      <c r="I80" s="1365">
        <v>975</v>
      </c>
      <c r="J80" s="1365">
        <f t="shared" ref="J80:J85" si="14">I80*E80</f>
        <v>975</v>
      </c>
      <c r="K80" s="1365">
        <f t="shared" si="12"/>
        <v>1950</v>
      </c>
      <c r="L80" s="1365">
        <f t="shared" si="13"/>
        <v>0</v>
      </c>
      <c r="M80" s="1365">
        <f t="shared" ref="M80:M85" si="15">L80+K80</f>
        <v>1950</v>
      </c>
    </row>
    <row r="81" spans="2:13">
      <c r="B81" s="1740"/>
      <c r="C81" s="1745" t="s">
        <v>1757</v>
      </c>
      <c r="D81" s="1740" t="s">
        <v>603</v>
      </c>
      <c r="E81" s="1365">
        <v>5</v>
      </c>
      <c r="F81" s="1365">
        <v>5</v>
      </c>
      <c r="G81" s="1365"/>
      <c r="H81" s="1365">
        <f t="shared" si="11"/>
        <v>5</v>
      </c>
      <c r="I81" s="1365">
        <v>2704</v>
      </c>
      <c r="J81" s="1365">
        <f t="shared" si="14"/>
        <v>13520</v>
      </c>
      <c r="K81" s="1365">
        <f t="shared" si="12"/>
        <v>13520</v>
      </c>
      <c r="L81" s="1365">
        <f t="shared" si="13"/>
        <v>0</v>
      </c>
      <c r="M81" s="1365">
        <f t="shared" si="15"/>
        <v>13520</v>
      </c>
    </row>
    <row r="82" spans="2:13">
      <c r="B82" s="1740"/>
      <c r="C82" s="1745" t="s">
        <v>1758</v>
      </c>
      <c r="D82" s="1740" t="s">
        <v>603</v>
      </c>
      <c r="E82" s="1365">
        <v>1</v>
      </c>
      <c r="F82" s="1365">
        <v>1</v>
      </c>
      <c r="G82" s="1365"/>
      <c r="H82" s="1365">
        <f t="shared" si="11"/>
        <v>1</v>
      </c>
      <c r="I82" s="1365">
        <v>2262</v>
      </c>
      <c r="J82" s="1365">
        <f t="shared" si="14"/>
        <v>2262</v>
      </c>
      <c r="K82" s="1365">
        <f t="shared" si="12"/>
        <v>2262</v>
      </c>
      <c r="L82" s="1365">
        <f t="shared" si="13"/>
        <v>0</v>
      </c>
      <c r="M82" s="1365">
        <f t="shared" si="15"/>
        <v>2262</v>
      </c>
    </row>
    <row r="83" spans="2:13">
      <c r="B83" s="1740">
        <v>5.2</v>
      </c>
      <c r="C83" s="1745" t="s">
        <v>610</v>
      </c>
      <c r="D83" s="1740"/>
      <c r="E83" s="1365"/>
      <c r="F83" s="1365"/>
      <c r="G83" s="1365"/>
      <c r="H83" s="1365"/>
      <c r="I83" s="1365"/>
      <c r="J83" s="1365"/>
      <c r="K83" s="1365"/>
      <c r="L83" s="1365"/>
      <c r="M83" s="1365"/>
    </row>
    <row r="84" spans="2:13">
      <c r="B84" s="1740"/>
      <c r="C84" s="1745" t="s">
        <v>604</v>
      </c>
      <c r="D84" s="1740" t="s">
        <v>603</v>
      </c>
      <c r="E84" s="1365">
        <v>2</v>
      </c>
      <c r="F84" s="1365">
        <v>2</v>
      </c>
      <c r="G84" s="1365">
        <f>'OPD TOS'!D56</f>
        <v>1</v>
      </c>
      <c r="H84" s="1365">
        <f t="shared" si="11"/>
        <v>3</v>
      </c>
      <c r="I84" s="1365">
        <v>4914</v>
      </c>
      <c r="J84" s="1365">
        <f t="shared" si="14"/>
        <v>9828</v>
      </c>
      <c r="K84" s="1365">
        <f t="shared" si="12"/>
        <v>9828</v>
      </c>
      <c r="L84" s="1365">
        <f t="shared" si="13"/>
        <v>4914</v>
      </c>
      <c r="M84" s="1365">
        <f t="shared" si="15"/>
        <v>14742</v>
      </c>
    </row>
    <row r="85" spans="2:13">
      <c r="B85" s="1742"/>
      <c r="C85" s="1747" t="s">
        <v>1759</v>
      </c>
      <c r="D85" s="1742" t="s">
        <v>603</v>
      </c>
      <c r="E85" s="1368">
        <v>1</v>
      </c>
      <c r="F85" s="1368">
        <v>1</v>
      </c>
      <c r="G85" s="1368"/>
      <c r="H85" s="1368">
        <f t="shared" si="11"/>
        <v>1</v>
      </c>
      <c r="I85" s="1368">
        <v>4563</v>
      </c>
      <c r="J85" s="1368">
        <f t="shared" si="14"/>
        <v>4563</v>
      </c>
      <c r="K85" s="1368">
        <f t="shared" si="12"/>
        <v>4563</v>
      </c>
      <c r="L85" s="1368">
        <f t="shared" si="13"/>
        <v>0</v>
      </c>
      <c r="M85" s="1368">
        <f t="shared" si="15"/>
        <v>4563</v>
      </c>
    </row>
    <row r="86" spans="2:13" s="1529" customFormat="1">
      <c r="B86" s="1955" t="s">
        <v>46</v>
      </c>
      <c r="C86" s="1956"/>
      <c r="D86" s="1956"/>
      <c r="E86" s="1956"/>
      <c r="F86" s="1735"/>
      <c r="G86" s="1735"/>
      <c r="H86" s="1735"/>
      <c r="I86" s="1736"/>
      <c r="J86" s="1599">
        <f>SUM(J78:J85)</f>
        <v>80028</v>
      </c>
      <c r="K86" s="1599">
        <f>SUM(K78:K85)</f>
        <v>77883</v>
      </c>
      <c r="L86" s="1599">
        <f>SUM(L78:L85)</f>
        <v>4914</v>
      </c>
      <c r="M86" s="1599">
        <f>SUM(M78:M85)</f>
        <v>82797</v>
      </c>
    </row>
    <row r="87" spans="2:13">
      <c r="B87" s="1739"/>
      <c r="C87" s="1744" t="s">
        <v>213</v>
      </c>
      <c r="D87" s="1739"/>
      <c r="E87" s="1371"/>
      <c r="F87" s="1371"/>
      <c r="G87" s="1371"/>
      <c r="H87" s="1371"/>
      <c r="I87" s="1371"/>
      <c r="J87" s="1371"/>
      <c r="K87" s="1371"/>
      <c r="L87" s="1371"/>
      <c r="M87" s="1371"/>
    </row>
    <row r="88" spans="2:13">
      <c r="B88" s="1740">
        <v>6.1</v>
      </c>
      <c r="C88" s="1751" t="s">
        <v>1269</v>
      </c>
      <c r="D88" s="1740" t="s">
        <v>199</v>
      </c>
      <c r="E88" s="1365">
        <v>430</v>
      </c>
      <c r="F88" s="1365">
        <v>161.87</v>
      </c>
      <c r="G88" s="1365"/>
      <c r="H88" s="1365">
        <f>F88+G88</f>
        <v>161.87</v>
      </c>
      <c r="I88" s="1365">
        <v>90</v>
      </c>
      <c r="J88" s="1365">
        <f>I88*E88</f>
        <v>38700</v>
      </c>
      <c r="K88" s="1365">
        <f>F88*I88</f>
        <v>14568.3</v>
      </c>
      <c r="L88" s="1365">
        <f t="shared" si="13"/>
        <v>0</v>
      </c>
      <c r="M88" s="1365">
        <f>L88+K88</f>
        <v>14568.3</v>
      </c>
    </row>
    <row r="89" spans="2:13">
      <c r="B89" s="1740">
        <v>6.2</v>
      </c>
      <c r="C89" s="1741" t="s">
        <v>339</v>
      </c>
      <c r="D89" s="1740" t="s">
        <v>199</v>
      </c>
      <c r="E89" s="1365">
        <v>789</v>
      </c>
      <c r="F89" s="1365">
        <v>1119.98</v>
      </c>
      <c r="G89" s="1365"/>
      <c r="H89" s="1365">
        <f t="shared" ref="H89:H98" si="16">F89+G89</f>
        <v>1119.98</v>
      </c>
      <c r="I89" s="1365">
        <v>100</v>
      </c>
      <c r="J89" s="1365">
        <f t="shared" ref="J89:J96" si="17">I89*E89</f>
        <v>78900</v>
      </c>
      <c r="K89" s="1365">
        <f t="shared" ref="K89:K96" si="18">F89*I89</f>
        <v>111998</v>
      </c>
      <c r="L89" s="1365">
        <f t="shared" ref="L89:L96" si="19">I89*G89</f>
        <v>0</v>
      </c>
      <c r="M89" s="1365">
        <f t="shared" ref="M89:M96" si="20">L89+K89</f>
        <v>111998</v>
      </c>
    </row>
    <row r="90" spans="2:13">
      <c r="B90" s="1740">
        <v>6.3</v>
      </c>
      <c r="C90" s="1741" t="s">
        <v>1476</v>
      </c>
      <c r="D90" s="1740" t="s">
        <v>199</v>
      </c>
      <c r="E90" s="1365">
        <v>480</v>
      </c>
      <c r="F90" s="1365">
        <v>436.75</v>
      </c>
      <c r="G90" s="1365"/>
      <c r="H90" s="1365">
        <f t="shared" si="16"/>
        <v>436.75</v>
      </c>
      <c r="I90" s="1365">
        <v>270</v>
      </c>
      <c r="J90" s="1365">
        <f t="shared" si="17"/>
        <v>129600</v>
      </c>
      <c r="K90" s="1365">
        <f t="shared" si="18"/>
        <v>117922.5</v>
      </c>
      <c r="L90" s="1365">
        <f t="shared" si="19"/>
        <v>0</v>
      </c>
      <c r="M90" s="1365">
        <f t="shared" si="20"/>
        <v>117922.5</v>
      </c>
    </row>
    <row r="91" spans="2:13">
      <c r="B91" s="1740">
        <v>6.4</v>
      </c>
      <c r="C91" s="1743" t="s">
        <v>1271</v>
      </c>
      <c r="D91" s="1740" t="s">
        <v>199</v>
      </c>
      <c r="E91" s="1368">
        <v>65</v>
      </c>
      <c r="F91" s="1368">
        <v>75.3</v>
      </c>
      <c r="G91" s="1365"/>
      <c r="H91" s="1365">
        <f t="shared" si="16"/>
        <v>75.3</v>
      </c>
      <c r="I91" s="1368">
        <v>290</v>
      </c>
      <c r="J91" s="1365">
        <f t="shared" si="17"/>
        <v>18850</v>
      </c>
      <c r="K91" s="1365">
        <f t="shared" si="18"/>
        <v>21837</v>
      </c>
      <c r="L91" s="1365">
        <f t="shared" si="19"/>
        <v>0</v>
      </c>
      <c r="M91" s="1365">
        <f t="shared" si="20"/>
        <v>21837</v>
      </c>
    </row>
    <row r="92" spans="2:13">
      <c r="B92" s="1740">
        <v>6.5</v>
      </c>
      <c r="C92" s="1743" t="s">
        <v>1480</v>
      </c>
      <c r="D92" s="1740" t="s">
        <v>199</v>
      </c>
      <c r="E92" s="1368">
        <v>480</v>
      </c>
      <c r="F92" s="1368">
        <v>421.39</v>
      </c>
      <c r="G92" s="1368">
        <f>'OPD TOS'!H17</f>
        <v>21.38</v>
      </c>
      <c r="H92" s="1365">
        <f t="shared" si="16"/>
        <v>442.77</v>
      </c>
      <c r="I92" s="1368">
        <v>300</v>
      </c>
      <c r="J92" s="1365">
        <f t="shared" si="17"/>
        <v>144000</v>
      </c>
      <c r="K92" s="1365">
        <f t="shared" si="18"/>
        <v>126417</v>
      </c>
      <c r="L92" s="1365">
        <f t="shared" si="19"/>
        <v>6414</v>
      </c>
      <c r="M92" s="1365">
        <f t="shared" si="20"/>
        <v>132831</v>
      </c>
    </row>
    <row r="93" spans="2:13">
      <c r="B93" s="1740">
        <v>6.6</v>
      </c>
      <c r="C93" s="1743" t="s">
        <v>1185</v>
      </c>
      <c r="D93" s="1742" t="s">
        <v>189</v>
      </c>
      <c r="E93" s="1368">
        <v>450</v>
      </c>
      <c r="F93" s="1368">
        <v>256.58999999999997</v>
      </c>
      <c r="G93" s="1368">
        <f>'OPD TOS'!D76</f>
        <v>44.87</v>
      </c>
      <c r="H93" s="1365">
        <f t="shared" si="16"/>
        <v>301.45999999999998</v>
      </c>
      <c r="I93" s="1368">
        <v>100</v>
      </c>
      <c r="J93" s="1365">
        <f t="shared" si="17"/>
        <v>45000</v>
      </c>
      <c r="K93" s="1365">
        <f t="shared" si="18"/>
        <v>25659</v>
      </c>
      <c r="L93" s="1365">
        <f t="shared" si="19"/>
        <v>4487</v>
      </c>
      <c r="M93" s="1365">
        <f t="shared" si="20"/>
        <v>30146</v>
      </c>
    </row>
    <row r="94" spans="2:13">
      <c r="B94" s="1740">
        <v>6.7</v>
      </c>
      <c r="C94" s="1743" t="s">
        <v>1191</v>
      </c>
      <c r="D94" s="1742" t="s">
        <v>189</v>
      </c>
      <c r="E94" s="1368">
        <v>43</v>
      </c>
      <c r="F94" s="1368">
        <v>31.25</v>
      </c>
      <c r="G94" s="1373"/>
      <c r="H94" s="1365">
        <f t="shared" si="16"/>
        <v>31.25</v>
      </c>
      <c r="I94" s="1368">
        <v>150</v>
      </c>
      <c r="J94" s="1365">
        <f t="shared" si="17"/>
        <v>6450</v>
      </c>
      <c r="K94" s="1365">
        <f t="shared" si="18"/>
        <v>4687.5</v>
      </c>
      <c r="L94" s="1365">
        <f t="shared" si="19"/>
        <v>0</v>
      </c>
      <c r="M94" s="1365">
        <f t="shared" si="20"/>
        <v>4687.5</v>
      </c>
    </row>
    <row r="95" spans="2:13" hidden="1">
      <c r="B95" s="1740">
        <v>6.8</v>
      </c>
      <c r="C95" s="1743" t="s">
        <v>1186</v>
      </c>
      <c r="D95" s="1740" t="s">
        <v>199</v>
      </c>
      <c r="E95" s="1368">
        <v>67</v>
      </c>
      <c r="F95" s="1368">
        <v>0</v>
      </c>
      <c r="G95" s="1373"/>
      <c r="H95" s="1365">
        <f t="shared" si="16"/>
        <v>0</v>
      </c>
      <c r="I95" s="1368">
        <v>70</v>
      </c>
      <c r="J95" s="1365">
        <f t="shared" si="17"/>
        <v>4690</v>
      </c>
      <c r="K95" s="1365">
        <f t="shared" si="18"/>
        <v>0</v>
      </c>
      <c r="L95" s="1365">
        <f t="shared" si="19"/>
        <v>0</v>
      </c>
      <c r="M95" s="1365">
        <f t="shared" si="20"/>
        <v>0</v>
      </c>
    </row>
    <row r="96" spans="2:13">
      <c r="B96" s="1740">
        <v>6.9</v>
      </c>
      <c r="C96" s="1743" t="s">
        <v>607</v>
      </c>
      <c r="D96" s="1740" t="s">
        <v>199</v>
      </c>
      <c r="E96" s="1368">
        <v>122</v>
      </c>
      <c r="F96" s="1368">
        <v>122.16</v>
      </c>
      <c r="G96" s="1373"/>
      <c r="H96" s="1365">
        <f t="shared" si="16"/>
        <v>122.16</v>
      </c>
      <c r="I96" s="1368">
        <v>320</v>
      </c>
      <c r="J96" s="1365">
        <f t="shared" si="17"/>
        <v>39040</v>
      </c>
      <c r="K96" s="1365">
        <f t="shared" si="18"/>
        <v>39091.199999999997</v>
      </c>
      <c r="L96" s="1365">
        <f t="shared" si="19"/>
        <v>0</v>
      </c>
      <c r="M96" s="1365">
        <f t="shared" si="20"/>
        <v>39091.199999999997</v>
      </c>
    </row>
    <row r="97" spans="2:13">
      <c r="B97" s="1365">
        <v>6.1</v>
      </c>
      <c r="C97" s="1369" t="s">
        <v>1270</v>
      </c>
      <c r="D97" s="1368" t="s">
        <v>189</v>
      </c>
      <c r="E97" s="1368">
        <v>128</v>
      </c>
      <c r="F97" s="1368">
        <v>101.4</v>
      </c>
      <c r="G97" s="1373"/>
      <c r="H97" s="1365">
        <f t="shared" si="16"/>
        <v>101.4</v>
      </c>
      <c r="I97" s="1368">
        <v>100</v>
      </c>
      <c r="J97" s="1365">
        <f>I97*E97</f>
        <v>12800</v>
      </c>
      <c r="K97" s="1365">
        <f>F97*I97</f>
        <v>10140</v>
      </c>
      <c r="L97" s="1365">
        <f>I97*G97</f>
        <v>0</v>
      </c>
      <c r="M97" s="1365">
        <f>L97+K97</f>
        <v>10140</v>
      </c>
    </row>
    <row r="98" spans="2:13" hidden="1">
      <c r="B98" s="1368">
        <v>6.11</v>
      </c>
      <c r="C98" s="1369" t="s">
        <v>1272</v>
      </c>
      <c r="D98" s="1368" t="s">
        <v>189</v>
      </c>
      <c r="E98" s="1368">
        <v>128</v>
      </c>
      <c r="F98" s="1374">
        <v>0</v>
      </c>
      <c r="G98" s="1373"/>
      <c r="H98" s="1368">
        <f t="shared" si="16"/>
        <v>0</v>
      </c>
      <c r="I98" s="1368">
        <v>105</v>
      </c>
      <c r="J98" s="1368">
        <f>I98*E98</f>
        <v>13440</v>
      </c>
      <c r="K98" s="1368">
        <f>F98*I98</f>
        <v>0</v>
      </c>
      <c r="L98" s="1368">
        <f>I98*G98</f>
        <v>0</v>
      </c>
      <c r="M98" s="1368">
        <f>L98+K98</f>
        <v>0</v>
      </c>
    </row>
    <row r="99" spans="2:13" s="1529" customFormat="1">
      <c r="B99" s="1927" t="s">
        <v>46</v>
      </c>
      <c r="C99" s="1928"/>
      <c r="D99" s="1928"/>
      <c r="E99" s="1928"/>
      <c r="F99" s="1735"/>
      <c r="G99" s="1735"/>
      <c r="H99" s="1735"/>
      <c r="I99" s="1736"/>
      <c r="J99" s="1599">
        <f>SUM(J88:J98)</f>
        <v>531470</v>
      </c>
      <c r="K99" s="1599">
        <f>SUM(K88:K98)</f>
        <v>472320.5</v>
      </c>
      <c r="L99" s="1599">
        <f>SUM(L88:L98)</f>
        <v>10901</v>
      </c>
      <c r="M99" s="1599">
        <f>SUM(M88:M98)</f>
        <v>483221.5</v>
      </c>
    </row>
    <row r="100" spans="2:13">
      <c r="B100" s="1371"/>
      <c r="C100" s="1364" t="s">
        <v>1172</v>
      </c>
      <c r="D100" s="1371"/>
      <c r="E100" s="1371"/>
      <c r="F100" s="1371"/>
      <c r="G100" s="1371"/>
      <c r="H100" s="1371"/>
      <c r="I100" s="1371"/>
      <c r="J100" s="1371"/>
      <c r="K100" s="1371"/>
      <c r="L100" s="1371"/>
      <c r="M100" s="1371"/>
    </row>
    <row r="101" spans="2:13" ht="31.5">
      <c r="B101" s="1740">
        <v>7.1</v>
      </c>
      <c r="C101" s="1741" t="s">
        <v>1457</v>
      </c>
      <c r="D101" s="1740" t="s">
        <v>199</v>
      </c>
      <c r="E101" s="1365">
        <v>395</v>
      </c>
      <c r="F101" s="1365">
        <v>559.99</v>
      </c>
      <c r="G101" s="1365"/>
      <c r="H101" s="1365">
        <f>F101+G101</f>
        <v>559.99</v>
      </c>
      <c r="I101" s="1365">
        <v>26</v>
      </c>
      <c r="J101" s="1365">
        <f>I101*E101</f>
        <v>10270</v>
      </c>
      <c r="K101" s="1365">
        <f>F101*I101</f>
        <v>14559.74</v>
      </c>
      <c r="L101" s="1365">
        <f>I101*G101</f>
        <v>0</v>
      </c>
      <c r="M101" s="1365">
        <f>L101+K101</f>
        <v>14559.74</v>
      </c>
    </row>
    <row r="102" spans="2:13" hidden="1">
      <c r="B102" s="1740">
        <v>7.2</v>
      </c>
      <c r="C102" s="1741" t="s">
        <v>1173</v>
      </c>
      <c r="D102" s="1740" t="s">
        <v>199</v>
      </c>
      <c r="E102" s="1365">
        <v>395</v>
      </c>
      <c r="F102" s="1365">
        <v>0</v>
      </c>
      <c r="G102" s="1365"/>
      <c r="H102" s="1365">
        <f>F102+G102</f>
        <v>0</v>
      </c>
      <c r="I102" s="1365">
        <v>26</v>
      </c>
      <c r="J102" s="1365">
        <f>I102*E102</f>
        <v>10270</v>
      </c>
      <c r="K102" s="1365">
        <f>F102*I102</f>
        <v>0</v>
      </c>
      <c r="L102" s="1365">
        <f>I102*G102</f>
        <v>0</v>
      </c>
      <c r="M102" s="1365">
        <f>L102+K102</f>
        <v>0</v>
      </c>
    </row>
    <row r="103" spans="2:13">
      <c r="B103" s="1742">
        <v>7.3</v>
      </c>
      <c r="C103" s="1743" t="s">
        <v>1174</v>
      </c>
      <c r="D103" s="1742" t="s">
        <v>199</v>
      </c>
      <c r="E103" s="1368">
        <v>430</v>
      </c>
      <c r="F103" s="1368">
        <v>45.26</v>
      </c>
      <c r="G103" s="1368"/>
      <c r="H103" s="1368">
        <f>F103+G103</f>
        <v>45.26</v>
      </c>
      <c r="I103" s="1365">
        <v>26</v>
      </c>
      <c r="J103" s="1368">
        <f>I103*E103</f>
        <v>11180</v>
      </c>
      <c r="K103" s="1368">
        <f>F103*I103</f>
        <v>1176.76</v>
      </c>
      <c r="L103" s="1368">
        <f>I103*G103</f>
        <v>0</v>
      </c>
      <c r="M103" s="1368">
        <f>L103+K103</f>
        <v>1176.76</v>
      </c>
    </row>
    <row r="104" spans="2:13" s="1529" customFormat="1">
      <c r="B104" s="1955" t="s">
        <v>46</v>
      </c>
      <c r="C104" s="1956"/>
      <c r="D104" s="1956"/>
      <c r="E104" s="1956"/>
      <c r="F104" s="1735"/>
      <c r="G104" s="1735"/>
      <c r="H104" s="1735"/>
      <c r="I104" s="1736"/>
      <c r="J104" s="1599">
        <f>SUM(J101:J103)</f>
        <v>31720</v>
      </c>
      <c r="K104" s="1599">
        <f>SUM(K101:K103)</f>
        <v>15736.5</v>
      </c>
      <c r="L104" s="1599">
        <f>SUM(L101:L103)</f>
        <v>0</v>
      </c>
      <c r="M104" s="1599">
        <f>SUM(M101:M103)</f>
        <v>15736.5</v>
      </c>
    </row>
    <row r="105" spans="2:13">
      <c r="B105" s="1739"/>
      <c r="C105" s="1744" t="s">
        <v>1158</v>
      </c>
      <c r="D105" s="1739"/>
      <c r="E105" s="1371"/>
      <c r="F105" s="1371"/>
      <c r="G105" s="1371"/>
      <c r="H105" s="1371"/>
      <c r="I105" s="1371"/>
      <c r="J105" s="1371"/>
      <c r="K105" s="1371"/>
      <c r="L105" s="1371"/>
      <c r="M105" s="1371"/>
    </row>
    <row r="106" spans="2:13">
      <c r="B106" s="1740">
        <v>8.1</v>
      </c>
      <c r="C106" s="1741" t="s">
        <v>1160</v>
      </c>
      <c r="D106" s="1740" t="s">
        <v>222</v>
      </c>
      <c r="E106" s="1365">
        <v>12</v>
      </c>
      <c r="F106" s="1365">
        <v>44.96</v>
      </c>
      <c r="G106" s="1368"/>
      <c r="H106" s="1368">
        <f>F106+G106</f>
        <v>44.96</v>
      </c>
      <c r="I106" s="1365">
        <v>220</v>
      </c>
      <c r="J106" s="1365">
        <f>I106*E106</f>
        <v>2640</v>
      </c>
      <c r="K106" s="1365">
        <f>F106*I106</f>
        <v>9891.2000000000007</v>
      </c>
      <c r="L106" s="1365">
        <f>I106*G106</f>
        <v>0</v>
      </c>
      <c r="M106" s="1365">
        <f>L106+K106</f>
        <v>9891.2000000000007</v>
      </c>
    </row>
    <row r="107" spans="2:13">
      <c r="B107" s="1740">
        <v>8.1999999999999993</v>
      </c>
      <c r="C107" s="1741" t="s">
        <v>1482</v>
      </c>
      <c r="D107" s="1740" t="s">
        <v>222</v>
      </c>
      <c r="E107" s="1365">
        <v>63</v>
      </c>
      <c r="F107" s="1365"/>
      <c r="G107" s="1365"/>
      <c r="H107" s="1368">
        <f>F107+G107</f>
        <v>0</v>
      </c>
      <c r="I107" s="1365">
        <v>360</v>
      </c>
      <c r="J107" s="1365">
        <f>I107*E107</f>
        <v>22680</v>
      </c>
      <c r="K107" s="1365">
        <f>F107*I107</f>
        <v>0</v>
      </c>
      <c r="L107" s="1365">
        <f>I107*G107</f>
        <v>0</v>
      </c>
      <c r="M107" s="1365">
        <f>L107+K107</f>
        <v>0</v>
      </c>
    </row>
    <row r="108" spans="2:13" s="1529" customFormat="1">
      <c r="B108" s="1927" t="s">
        <v>46</v>
      </c>
      <c r="C108" s="1928"/>
      <c r="D108" s="1928"/>
      <c r="E108" s="1928"/>
      <c r="F108" s="1735"/>
      <c r="G108" s="1735"/>
      <c r="H108" s="1735"/>
      <c r="I108" s="1736"/>
      <c r="J108" s="1599">
        <f>SUM(J106:J107)</f>
        <v>25320</v>
      </c>
      <c r="K108" s="1599">
        <f>SUM(K106:K107)</f>
        <v>9891.2000000000007</v>
      </c>
      <c r="L108" s="1599">
        <f>SUM(L106:L107)</f>
        <v>0</v>
      </c>
      <c r="M108" s="1599">
        <f>SUM(M106:M107)</f>
        <v>9891.2000000000007</v>
      </c>
    </row>
    <row r="109" spans="2:13">
      <c r="B109" s="1739"/>
      <c r="C109" s="1438" t="s">
        <v>1299</v>
      </c>
      <c r="D109" s="1371"/>
      <c r="E109" s="1371"/>
      <c r="F109" s="1371"/>
      <c r="G109" s="1371"/>
      <c r="H109" s="1371"/>
      <c r="I109" s="1371"/>
      <c r="J109" s="1371"/>
      <c r="K109" s="1371"/>
      <c r="L109" s="1371"/>
      <c r="M109" s="1371"/>
    </row>
    <row r="110" spans="2:13">
      <c r="B110" s="1740">
        <v>9.1</v>
      </c>
      <c r="C110" s="1366" t="s">
        <v>1302</v>
      </c>
      <c r="D110" s="1365"/>
      <c r="E110" s="1365"/>
      <c r="F110" s="1365"/>
      <c r="G110" s="1373"/>
      <c r="H110" s="1365"/>
      <c r="I110" s="1365"/>
      <c r="J110" s="1365"/>
      <c r="K110" s="1365"/>
      <c r="L110" s="1365"/>
      <c r="M110" s="1365"/>
    </row>
    <row r="111" spans="2:13">
      <c r="B111" s="1740"/>
      <c r="C111" s="1366" t="s">
        <v>1300</v>
      </c>
      <c r="D111" s="1365" t="s">
        <v>1303</v>
      </c>
      <c r="E111" s="1365">
        <v>20</v>
      </c>
      <c r="F111" s="1365">
        <v>14.85</v>
      </c>
      <c r="G111" s="1373"/>
      <c r="H111" s="1365">
        <f>F111+G111</f>
        <v>14.85</v>
      </c>
      <c r="I111" s="1365">
        <v>65</v>
      </c>
      <c r="J111" s="1365">
        <f>I111*E111</f>
        <v>1300</v>
      </c>
      <c r="K111" s="1365">
        <f>F111*I111</f>
        <v>965.25</v>
      </c>
      <c r="L111" s="1365">
        <f>I111*G111</f>
        <v>0</v>
      </c>
      <c r="M111" s="1365">
        <f>L111+K111</f>
        <v>965.25</v>
      </c>
    </row>
    <row r="112" spans="2:13">
      <c r="B112" s="1740"/>
      <c r="C112" s="1366" t="s">
        <v>1292</v>
      </c>
      <c r="D112" s="1365" t="s">
        <v>1303</v>
      </c>
      <c r="E112" s="1365">
        <v>14</v>
      </c>
      <c r="F112" s="1365">
        <v>48.74</v>
      </c>
      <c r="G112" s="1373"/>
      <c r="H112" s="1365">
        <f>F112+G112</f>
        <v>48.74</v>
      </c>
      <c r="I112" s="1365">
        <v>75</v>
      </c>
      <c r="J112" s="1365">
        <f>I112*E112</f>
        <v>1050</v>
      </c>
      <c r="K112" s="1365">
        <f>F112*I112</f>
        <v>3655.5</v>
      </c>
      <c r="L112" s="1365">
        <f>I112*G112</f>
        <v>0</v>
      </c>
      <c r="M112" s="1365">
        <f>L112+K112</f>
        <v>3655.5</v>
      </c>
    </row>
    <row r="113" spans="2:13" ht="31.5">
      <c r="B113" s="1740">
        <v>9.5</v>
      </c>
      <c r="C113" s="1366" t="s">
        <v>1304</v>
      </c>
      <c r="D113" s="1365"/>
      <c r="E113" s="1365"/>
      <c r="F113" s="1365"/>
      <c r="G113" s="1373"/>
      <c r="H113" s="1365"/>
      <c r="I113" s="1365"/>
      <c r="J113" s="1365"/>
      <c r="K113" s="1365"/>
      <c r="L113" s="1365"/>
      <c r="M113" s="1365"/>
    </row>
    <row r="114" spans="2:13">
      <c r="B114" s="1740"/>
      <c r="C114" s="1366" t="s">
        <v>1305</v>
      </c>
      <c r="D114" s="1365" t="s">
        <v>1303</v>
      </c>
      <c r="E114" s="1365">
        <v>5</v>
      </c>
      <c r="F114" s="1365">
        <v>82.85</v>
      </c>
      <c r="G114" s="1373"/>
      <c r="H114" s="1365">
        <f>F114+G114</f>
        <v>82.85</v>
      </c>
      <c r="I114" s="1365">
        <v>60</v>
      </c>
      <c r="J114" s="1365">
        <f>I114*E114</f>
        <v>300</v>
      </c>
      <c r="K114" s="1365">
        <f>F114*I114</f>
        <v>4971</v>
      </c>
      <c r="L114" s="1365">
        <f>I114*G114</f>
        <v>0</v>
      </c>
      <c r="M114" s="1365">
        <f>L114+K114</f>
        <v>4971</v>
      </c>
    </row>
    <row r="115" spans="2:13">
      <c r="B115" s="1740"/>
      <c r="C115" s="1366" t="s">
        <v>1306</v>
      </c>
      <c r="D115" s="1365" t="s">
        <v>1303</v>
      </c>
      <c r="E115" s="1365">
        <v>8</v>
      </c>
      <c r="F115" s="1365">
        <v>12.6</v>
      </c>
      <c r="G115" s="1373"/>
      <c r="H115" s="1365">
        <f>F115+G115</f>
        <v>12.6</v>
      </c>
      <c r="I115" s="1365">
        <v>90</v>
      </c>
      <c r="J115" s="1365">
        <f>I115*E115</f>
        <v>720</v>
      </c>
      <c r="K115" s="1365">
        <f>F115*I115</f>
        <v>1134</v>
      </c>
      <c r="L115" s="1365">
        <f>I115*G115</f>
        <v>0</v>
      </c>
      <c r="M115" s="1365">
        <f>L115+K115</f>
        <v>1134</v>
      </c>
    </row>
    <row r="116" spans="2:13">
      <c r="B116" s="1740"/>
      <c r="C116" s="1366" t="s">
        <v>1307</v>
      </c>
      <c r="D116" s="1365" t="s">
        <v>1303</v>
      </c>
      <c r="E116" s="1365">
        <v>20</v>
      </c>
      <c r="F116" s="1365">
        <v>13.2</v>
      </c>
      <c r="G116" s="1373"/>
      <c r="H116" s="1365">
        <f>F116+G116</f>
        <v>13.2</v>
      </c>
      <c r="I116" s="1365">
        <v>120</v>
      </c>
      <c r="J116" s="1365">
        <f>I116*E116</f>
        <v>2400</v>
      </c>
      <c r="K116" s="1365">
        <f>F116*I116</f>
        <v>1584</v>
      </c>
      <c r="L116" s="1365">
        <f>I116*G116</f>
        <v>0</v>
      </c>
      <c r="M116" s="1365">
        <f>L116+K116</f>
        <v>1584</v>
      </c>
    </row>
    <row r="117" spans="2:13" ht="31.5">
      <c r="B117" s="1740">
        <v>9.6</v>
      </c>
      <c r="C117" s="1366" t="s">
        <v>1766</v>
      </c>
      <c r="D117" s="1365" t="s">
        <v>72</v>
      </c>
      <c r="E117" s="1365">
        <v>12</v>
      </c>
      <c r="F117" s="1365"/>
      <c r="G117" s="1373">
        <f>'OPD TOS'!D81</f>
        <v>17</v>
      </c>
      <c r="H117" s="1365">
        <f t="shared" ref="H117:H123" si="21">F117+G117</f>
        <v>17</v>
      </c>
      <c r="I117" s="1365">
        <v>600</v>
      </c>
      <c r="J117" s="1365">
        <f>I117*E117</f>
        <v>7200</v>
      </c>
      <c r="K117" s="1365">
        <f t="shared" ref="K117:K123" si="22">F117*I117</f>
        <v>0</v>
      </c>
      <c r="L117" s="1365">
        <f>I117*G117</f>
        <v>10200</v>
      </c>
      <c r="M117" s="1365">
        <f t="shared" ref="M117:M123" si="23">L117+K117</f>
        <v>10200</v>
      </c>
    </row>
    <row r="118" spans="2:13" ht="31.5">
      <c r="B118" s="1740">
        <v>9.6999999999999993</v>
      </c>
      <c r="C118" s="1366" t="s">
        <v>1767</v>
      </c>
      <c r="D118" s="1365" t="s">
        <v>72</v>
      </c>
      <c r="E118" s="1365">
        <v>5</v>
      </c>
      <c r="F118" s="1365"/>
      <c r="G118" s="1373">
        <f>'OPD TOS'!D85</f>
        <v>5</v>
      </c>
      <c r="H118" s="1365">
        <f t="shared" si="21"/>
        <v>5</v>
      </c>
      <c r="I118" s="1365">
        <v>900</v>
      </c>
      <c r="J118" s="1365">
        <f t="shared" ref="J118:J123" si="24">I118*E118</f>
        <v>4500</v>
      </c>
      <c r="K118" s="1365">
        <f t="shared" si="22"/>
        <v>0</v>
      </c>
      <c r="L118" s="1365">
        <f t="shared" ref="L118:L123" si="25">I118*G118</f>
        <v>4500</v>
      </c>
      <c r="M118" s="1365">
        <f t="shared" si="23"/>
        <v>4500</v>
      </c>
    </row>
    <row r="119" spans="2:13">
      <c r="B119" s="1740">
        <v>9.9</v>
      </c>
      <c r="C119" s="1366" t="s">
        <v>1888</v>
      </c>
      <c r="D119" s="1365" t="s">
        <v>72</v>
      </c>
      <c r="E119" s="1365">
        <v>12</v>
      </c>
      <c r="F119" s="1365"/>
      <c r="G119" s="1373">
        <f>'OPD TOS'!D89</f>
        <v>5</v>
      </c>
      <c r="H119" s="1365">
        <f t="shared" si="21"/>
        <v>5</v>
      </c>
      <c r="I119" s="1365">
        <v>90</v>
      </c>
      <c r="J119" s="1365">
        <f t="shared" ref="J119" si="26">I119*E119</f>
        <v>1080</v>
      </c>
      <c r="K119" s="1365">
        <f t="shared" ref="K119" si="27">F119*I119</f>
        <v>0</v>
      </c>
      <c r="L119" s="1365">
        <f t="shared" ref="L119" si="28">I119*G119</f>
        <v>450</v>
      </c>
      <c r="M119" s="1365">
        <f t="shared" ref="M119" si="29">L119+K119</f>
        <v>450</v>
      </c>
    </row>
    <row r="120" spans="2:13">
      <c r="B120" s="1365">
        <v>9.1</v>
      </c>
      <c r="C120" s="1367" t="s">
        <v>1773</v>
      </c>
      <c r="D120" s="1365" t="s">
        <v>72</v>
      </c>
      <c r="E120" s="1365">
        <v>7</v>
      </c>
      <c r="F120" s="1365"/>
      <c r="G120" s="1373">
        <f>'OPD TOS'!D93</f>
        <v>17</v>
      </c>
      <c r="H120" s="1365">
        <f t="shared" si="21"/>
        <v>17</v>
      </c>
      <c r="I120" s="1365">
        <v>200</v>
      </c>
      <c r="J120" s="1365">
        <f t="shared" si="24"/>
        <v>1400</v>
      </c>
      <c r="K120" s="1365">
        <f t="shared" si="22"/>
        <v>0</v>
      </c>
      <c r="L120" s="1365">
        <f t="shared" si="25"/>
        <v>3400</v>
      </c>
      <c r="M120" s="1365">
        <f t="shared" si="23"/>
        <v>3400</v>
      </c>
    </row>
    <row r="121" spans="2:13">
      <c r="B121" s="1365">
        <v>9.16</v>
      </c>
      <c r="C121" s="1366" t="s">
        <v>1768</v>
      </c>
      <c r="D121" s="1365" t="s">
        <v>72</v>
      </c>
      <c r="E121" s="1365">
        <v>3</v>
      </c>
      <c r="F121" s="1365"/>
      <c r="G121" s="1373">
        <f>'OPD TOS'!D97</f>
        <v>3</v>
      </c>
      <c r="H121" s="1365">
        <f t="shared" si="21"/>
        <v>3</v>
      </c>
      <c r="I121" s="1365">
        <v>120</v>
      </c>
      <c r="J121" s="1365">
        <f t="shared" si="24"/>
        <v>360</v>
      </c>
      <c r="K121" s="1365">
        <f t="shared" si="22"/>
        <v>0</v>
      </c>
      <c r="L121" s="1365">
        <f t="shared" si="25"/>
        <v>360</v>
      </c>
      <c r="M121" s="1365">
        <f t="shared" si="23"/>
        <v>360</v>
      </c>
    </row>
    <row r="122" spans="2:13">
      <c r="B122" s="1365">
        <v>9.18</v>
      </c>
      <c r="C122" s="1366" t="s">
        <v>1778</v>
      </c>
      <c r="D122" s="1365" t="s">
        <v>1303</v>
      </c>
      <c r="E122" s="1365">
        <v>48</v>
      </c>
      <c r="F122" s="1365"/>
      <c r="G122" s="1373">
        <f>'OPD TOS'!D101</f>
        <v>51.2</v>
      </c>
      <c r="H122" s="1365">
        <f t="shared" si="21"/>
        <v>51.2</v>
      </c>
      <c r="I122" s="1365">
        <v>90</v>
      </c>
      <c r="J122" s="1365">
        <f t="shared" si="24"/>
        <v>4320</v>
      </c>
      <c r="K122" s="1365">
        <f t="shared" si="22"/>
        <v>0</v>
      </c>
      <c r="L122" s="1365">
        <f t="shared" si="25"/>
        <v>4608</v>
      </c>
      <c r="M122" s="1365">
        <f t="shared" si="23"/>
        <v>4608</v>
      </c>
    </row>
    <row r="123" spans="2:13" ht="31.5">
      <c r="B123" s="1365">
        <v>9.1999999999999993</v>
      </c>
      <c r="C123" s="1366" t="s">
        <v>1769</v>
      </c>
      <c r="D123" s="1365" t="s">
        <v>72</v>
      </c>
      <c r="E123" s="1365">
        <v>7</v>
      </c>
      <c r="F123" s="1365"/>
      <c r="G123" s="1373">
        <f>'OPD TOS'!D105</f>
        <v>7</v>
      </c>
      <c r="H123" s="1365">
        <f t="shared" si="21"/>
        <v>7</v>
      </c>
      <c r="I123" s="1365">
        <v>900</v>
      </c>
      <c r="J123" s="1365">
        <f t="shared" si="24"/>
        <v>6300</v>
      </c>
      <c r="K123" s="1365">
        <f t="shared" si="22"/>
        <v>0</v>
      </c>
      <c r="L123" s="1365">
        <f t="shared" si="25"/>
        <v>6300</v>
      </c>
      <c r="M123" s="1365">
        <f t="shared" si="23"/>
        <v>6300</v>
      </c>
    </row>
    <row r="124" spans="2:13" s="1529" customFormat="1">
      <c r="B124" s="1927" t="s">
        <v>46</v>
      </c>
      <c r="C124" s="1928"/>
      <c r="D124" s="1928"/>
      <c r="E124" s="1928"/>
      <c r="F124" s="1735"/>
      <c r="G124" s="1735"/>
      <c r="H124" s="1735"/>
      <c r="I124" s="1736"/>
      <c r="J124" s="1599">
        <f>SUM(J111:J123)</f>
        <v>30930</v>
      </c>
      <c r="K124" s="1599">
        <f>SUM(K111:K123)</f>
        <v>12309.75</v>
      </c>
      <c r="L124" s="1599">
        <f>SUM(L111:L123)</f>
        <v>29818</v>
      </c>
      <c r="M124" s="1599">
        <f>SUM(M111:M123)</f>
        <v>42127.75</v>
      </c>
    </row>
    <row r="125" spans="2:13">
      <c r="B125" s="1371"/>
      <c r="C125" s="1364" t="s">
        <v>1188</v>
      </c>
      <c r="D125" s="1371"/>
      <c r="E125" s="1371"/>
      <c r="F125" s="1371"/>
      <c r="G125" s="1371"/>
      <c r="H125" s="1371"/>
      <c r="I125" s="1371"/>
      <c r="J125" s="1371"/>
      <c r="K125" s="1371"/>
      <c r="L125" s="1371"/>
      <c r="M125" s="1371"/>
    </row>
    <row r="126" spans="2:13">
      <c r="B126" s="1365">
        <v>2</v>
      </c>
      <c r="C126" s="1366" t="s">
        <v>1189</v>
      </c>
      <c r="D126" s="1365"/>
      <c r="E126" s="1365"/>
      <c r="F126" s="1365"/>
      <c r="G126" s="1365"/>
      <c r="H126" s="1365"/>
      <c r="I126" s="1365"/>
      <c r="J126" s="1365"/>
      <c r="K126" s="1365"/>
      <c r="L126" s="1365"/>
      <c r="M126" s="1365"/>
    </row>
    <row r="127" spans="2:13" ht="47.25">
      <c r="B127" s="1365">
        <v>2.0099999999999998</v>
      </c>
      <c r="C127" s="1366" t="s">
        <v>1194</v>
      </c>
      <c r="D127" s="1365" t="s">
        <v>1150</v>
      </c>
      <c r="E127" s="1365">
        <v>62</v>
      </c>
      <c r="F127" s="1365">
        <v>62</v>
      </c>
      <c r="G127" s="1365"/>
      <c r="H127" s="1365">
        <f>F127+G127</f>
        <v>62</v>
      </c>
      <c r="I127" s="1365">
        <v>200</v>
      </c>
      <c r="J127" s="1365">
        <f>I127*E127</f>
        <v>12400</v>
      </c>
      <c r="K127" s="1365">
        <f>F127*I127</f>
        <v>12400</v>
      </c>
      <c r="L127" s="1365">
        <f>I127*G127</f>
        <v>0</v>
      </c>
      <c r="M127" s="1365">
        <f>L127+K127</f>
        <v>12400</v>
      </c>
    </row>
    <row r="128" spans="2:13">
      <c r="B128" s="1365">
        <v>3</v>
      </c>
      <c r="C128" s="1366" t="s">
        <v>1308</v>
      </c>
      <c r="D128" s="1365"/>
      <c r="E128" s="1365"/>
      <c r="F128" s="1365"/>
      <c r="G128" s="1365"/>
      <c r="H128" s="1365"/>
      <c r="I128" s="1365"/>
      <c r="J128" s="1365"/>
      <c r="K128" s="1365"/>
      <c r="L128" s="1365"/>
      <c r="M128" s="1365"/>
    </row>
    <row r="129" spans="2:13">
      <c r="B129" s="1365">
        <v>3.02</v>
      </c>
      <c r="C129" s="1366" t="s">
        <v>1309</v>
      </c>
      <c r="D129" s="1365" t="s">
        <v>1150</v>
      </c>
      <c r="E129" s="1365">
        <v>16</v>
      </c>
      <c r="F129" s="1365">
        <v>3</v>
      </c>
      <c r="G129" s="1365"/>
      <c r="H129" s="1365">
        <f>F129+G129</f>
        <v>3</v>
      </c>
      <c r="I129" s="1365">
        <v>120</v>
      </c>
      <c r="J129" s="1365">
        <f>I129*E129</f>
        <v>1920</v>
      </c>
      <c r="K129" s="1365">
        <f>F129*I129</f>
        <v>360</v>
      </c>
      <c r="L129" s="1365">
        <f>I129*G129</f>
        <v>0</v>
      </c>
      <c r="M129" s="1365">
        <f>L129+K129</f>
        <v>360</v>
      </c>
    </row>
    <row r="130" spans="2:13">
      <c r="B130" s="1365">
        <v>3.03</v>
      </c>
      <c r="C130" s="1366" t="s">
        <v>1310</v>
      </c>
      <c r="D130" s="1365" t="s">
        <v>1150</v>
      </c>
      <c r="E130" s="1365">
        <v>4</v>
      </c>
      <c r="F130" s="1365">
        <v>4</v>
      </c>
      <c r="G130" s="1365"/>
      <c r="H130" s="1365">
        <f>F130+G130</f>
        <v>4</v>
      </c>
      <c r="I130" s="1365">
        <v>80</v>
      </c>
      <c r="J130" s="1365">
        <f>I130*E130</f>
        <v>320</v>
      </c>
      <c r="K130" s="1365">
        <f>F130*I130</f>
        <v>320</v>
      </c>
      <c r="L130" s="1365">
        <f>I130*G130</f>
        <v>0</v>
      </c>
      <c r="M130" s="1365">
        <f>L130+K130</f>
        <v>320</v>
      </c>
    </row>
    <row r="131" spans="2:13">
      <c r="B131" s="1365">
        <v>4</v>
      </c>
      <c r="C131" s="1366" t="s">
        <v>1190</v>
      </c>
      <c r="D131" s="1365"/>
      <c r="E131" s="1365"/>
      <c r="F131" s="1365"/>
      <c r="G131" s="1365"/>
      <c r="H131" s="1365"/>
      <c r="I131" s="1365"/>
      <c r="J131" s="1365"/>
      <c r="K131" s="1365"/>
      <c r="L131" s="1365"/>
      <c r="M131" s="1365"/>
    </row>
    <row r="132" spans="2:13" ht="63">
      <c r="B132" s="1365">
        <v>4.01</v>
      </c>
      <c r="C132" s="1366" t="s">
        <v>1195</v>
      </c>
      <c r="D132" s="1365" t="s">
        <v>1150</v>
      </c>
      <c r="E132" s="1365">
        <v>30</v>
      </c>
      <c r="F132" s="1365">
        <v>30</v>
      </c>
      <c r="G132" s="1365"/>
      <c r="H132" s="1365">
        <f>F132+G132</f>
        <v>30</v>
      </c>
      <c r="I132" s="1365">
        <v>100</v>
      </c>
      <c r="J132" s="1365">
        <f>I132*E132</f>
        <v>3000</v>
      </c>
      <c r="K132" s="1365">
        <f>F132*I132</f>
        <v>3000</v>
      </c>
      <c r="L132" s="1365">
        <f>I132*G132</f>
        <v>0</v>
      </c>
      <c r="M132" s="1365">
        <f>L132+K132</f>
        <v>3000</v>
      </c>
    </row>
    <row r="133" spans="2:13">
      <c r="B133" s="1365">
        <v>5</v>
      </c>
      <c r="C133" s="1366" t="s">
        <v>1162</v>
      </c>
      <c r="D133" s="1365"/>
      <c r="E133" s="1365"/>
      <c r="F133" s="1365"/>
      <c r="G133" s="1365"/>
      <c r="H133" s="1365"/>
      <c r="I133" s="1365"/>
      <c r="J133" s="1365"/>
      <c r="K133" s="1365"/>
      <c r="L133" s="1365"/>
      <c r="M133" s="1365"/>
    </row>
    <row r="134" spans="2:13">
      <c r="B134" s="1368">
        <v>5.01</v>
      </c>
      <c r="C134" s="1369" t="s">
        <v>1311</v>
      </c>
      <c r="D134" s="1368" t="s">
        <v>1150</v>
      </c>
      <c r="E134" s="1368">
        <v>30</v>
      </c>
      <c r="F134" s="1368">
        <v>32</v>
      </c>
      <c r="G134" s="1373"/>
      <c r="H134" s="1368">
        <f>F134+G134</f>
        <v>32</v>
      </c>
      <c r="I134" s="1368">
        <v>100</v>
      </c>
      <c r="J134" s="1368">
        <f>I134*E134</f>
        <v>3000</v>
      </c>
      <c r="K134" s="1368">
        <f>F134*I134</f>
        <v>3200</v>
      </c>
      <c r="L134" s="1368">
        <f>I134*G134</f>
        <v>0</v>
      </c>
      <c r="M134" s="1368">
        <f>L134+K134</f>
        <v>3200</v>
      </c>
    </row>
    <row r="135" spans="2:13">
      <c r="B135" s="1368">
        <v>6</v>
      </c>
      <c r="C135" s="1369" t="s">
        <v>1782</v>
      </c>
      <c r="D135" s="1368"/>
      <c r="E135" s="1368"/>
      <c r="F135" s="1368"/>
      <c r="G135" s="1373"/>
      <c r="H135" s="1368"/>
      <c r="I135" s="1368"/>
      <c r="J135" s="1368"/>
      <c r="K135" s="1368"/>
      <c r="L135" s="1368"/>
      <c r="M135" s="1368"/>
    </row>
    <row r="136" spans="2:13">
      <c r="B136" s="1368">
        <v>6.01</v>
      </c>
      <c r="C136" s="1369" t="s">
        <v>1783</v>
      </c>
      <c r="D136" s="1368" t="s">
        <v>1150</v>
      </c>
      <c r="E136" s="1368">
        <v>14</v>
      </c>
      <c r="F136" s="1368"/>
      <c r="G136" s="1373">
        <f>'OPD TOS'!D111</f>
        <v>14</v>
      </c>
      <c r="H136" s="1368">
        <f t="shared" ref="H136:H146" si="30">F136+G136</f>
        <v>14</v>
      </c>
      <c r="I136" s="1368">
        <v>130</v>
      </c>
      <c r="J136" s="1368">
        <f t="shared" ref="J136:J141" si="31">I136*E136</f>
        <v>1820</v>
      </c>
      <c r="K136" s="1368">
        <f t="shared" ref="K136" si="32">F136*I136</f>
        <v>0</v>
      </c>
      <c r="L136" s="1368">
        <f t="shared" ref="L136" si="33">I136*G136</f>
        <v>1820</v>
      </c>
      <c r="M136" s="1368">
        <f t="shared" ref="M136" si="34">L136+K136</f>
        <v>1820</v>
      </c>
    </row>
    <row r="137" spans="2:13">
      <c r="B137" s="1368">
        <v>7</v>
      </c>
      <c r="C137" s="1369" t="s">
        <v>1314</v>
      </c>
      <c r="D137" s="1368"/>
      <c r="E137" s="1368"/>
      <c r="F137" s="1368"/>
      <c r="G137" s="1373"/>
      <c r="H137" s="1368"/>
      <c r="I137" s="1368"/>
      <c r="J137" s="1368"/>
      <c r="K137" s="1368"/>
      <c r="L137" s="1368"/>
      <c r="M137" s="1368"/>
    </row>
    <row r="138" spans="2:13">
      <c r="B138" s="1368">
        <v>7.01</v>
      </c>
      <c r="C138" s="1369" t="s">
        <v>1693</v>
      </c>
      <c r="D138" s="1368" t="s">
        <v>1150</v>
      </c>
      <c r="E138" s="1368">
        <v>22</v>
      </c>
      <c r="F138" s="1368"/>
      <c r="G138" s="1373">
        <f>'OPD TOS'!H66</f>
        <v>22</v>
      </c>
      <c r="H138" s="1368">
        <f t="shared" si="30"/>
        <v>22</v>
      </c>
      <c r="I138" s="1368">
        <v>700</v>
      </c>
      <c r="J138" s="1368">
        <f t="shared" si="31"/>
        <v>15400</v>
      </c>
      <c r="K138" s="1368">
        <f t="shared" ref="K138:K141" si="35">F138*I138</f>
        <v>0</v>
      </c>
      <c r="L138" s="1368">
        <f t="shared" ref="L138:L141" si="36">I138*G138</f>
        <v>15400</v>
      </c>
      <c r="M138" s="1368">
        <f t="shared" ref="M138:M141" si="37">L138+K138</f>
        <v>15400</v>
      </c>
    </row>
    <row r="139" spans="2:13">
      <c r="B139" s="1368">
        <v>7.02</v>
      </c>
      <c r="C139" s="1369" t="s">
        <v>1315</v>
      </c>
      <c r="D139" s="1368" t="s">
        <v>1150</v>
      </c>
      <c r="E139" s="1368">
        <v>30</v>
      </c>
      <c r="F139" s="1368"/>
      <c r="G139" s="1373">
        <f>'OPD TOS'!H70</f>
        <v>30</v>
      </c>
      <c r="H139" s="1368">
        <f t="shared" si="30"/>
        <v>30</v>
      </c>
      <c r="I139" s="1368">
        <v>450</v>
      </c>
      <c r="J139" s="1368">
        <f t="shared" si="31"/>
        <v>13500</v>
      </c>
      <c r="K139" s="1368">
        <f t="shared" si="35"/>
        <v>0</v>
      </c>
      <c r="L139" s="1368">
        <f t="shared" si="36"/>
        <v>13500</v>
      </c>
      <c r="M139" s="1368">
        <f t="shared" si="37"/>
        <v>13500</v>
      </c>
    </row>
    <row r="140" spans="2:13">
      <c r="B140" s="1368">
        <v>7.03</v>
      </c>
      <c r="C140" s="1369" t="s">
        <v>1790</v>
      </c>
      <c r="D140" s="1368" t="s">
        <v>1150</v>
      </c>
      <c r="E140" s="1368">
        <v>5</v>
      </c>
      <c r="F140" s="1368"/>
      <c r="G140" s="1373">
        <f>'OPD TOS'!H74</f>
        <v>5</v>
      </c>
      <c r="H140" s="1368">
        <f t="shared" si="30"/>
        <v>5</v>
      </c>
      <c r="I140" s="1368">
        <v>250</v>
      </c>
      <c r="J140" s="1368">
        <f t="shared" si="31"/>
        <v>1250</v>
      </c>
      <c r="K140" s="1368">
        <f t="shared" si="35"/>
        <v>0</v>
      </c>
      <c r="L140" s="1368">
        <f t="shared" si="36"/>
        <v>1250</v>
      </c>
      <c r="M140" s="1368">
        <f t="shared" si="37"/>
        <v>1250</v>
      </c>
    </row>
    <row r="141" spans="2:13">
      <c r="B141" s="1368">
        <v>7.04</v>
      </c>
      <c r="C141" s="1369" t="s">
        <v>1791</v>
      </c>
      <c r="D141" s="1368" t="s">
        <v>1150</v>
      </c>
      <c r="E141" s="1368">
        <v>5</v>
      </c>
      <c r="F141" s="1368"/>
      <c r="G141" s="1373">
        <f>'OPD TOS'!H78</f>
        <v>5</v>
      </c>
      <c r="H141" s="1368">
        <f t="shared" si="30"/>
        <v>5</v>
      </c>
      <c r="I141" s="1368">
        <v>250</v>
      </c>
      <c r="J141" s="1368">
        <f t="shared" si="31"/>
        <v>1250</v>
      </c>
      <c r="K141" s="1368">
        <f t="shared" si="35"/>
        <v>0</v>
      </c>
      <c r="L141" s="1368">
        <f t="shared" si="36"/>
        <v>1250</v>
      </c>
      <c r="M141" s="1368">
        <f t="shared" si="37"/>
        <v>1250</v>
      </c>
    </row>
    <row r="142" spans="2:13">
      <c r="B142" s="1368">
        <v>8</v>
      </c>
      <c r="C142" s="1369" t="s">
        <v>1787</v>
      </c>
      <c r="D142" s="1368"/>
      <c r="E142" s="1368"/>
      <c r="F142" s="1368"/>
      <c r="G142" s="1373"/>
      <c r="H142" s="1368"/>
      <c r="I142" s="1368"/>
      <c r="J142" s="1368"/>
      <c r="K142" s="1368"/>
      <c r="L142" s="1368"/>
      <c r="M142" s="1368"/>
    </row>
    <row r="143" spans="2:13">
      <c r="B143" s="1368">
        <v>8.01</v>
      </c>
      <c r="C143" s="1369" t="s">
        <v>1788</v>
      </c>
      <c r="D143" s="1368" t="s">
        <v>1789</v>
      </c>
      <c r="E143" s="1368">
        <v>1</v>
      </c>
      <c r="F143" s="1368"/>
      <c r="G143" s="1373">
        <f>'OPD TOS'!H83</f>
        <v>1</v>
      </c>
      <c r="H143" s="1368">
        <f t="shared" si="30"/>
        <v>1</v>
      </c>
      <c r="I143" s="1368">
        <v>130</v>
      </c>
      <c r="J143" s="1368">
        <f t="shared" ref="J143" si="38">I143*E143</f>
        <v>130</v>
      </c>
      <c r="K143" s="1368">
        <f t="shared" ref="K143" si="39">F143*I143</f>
        <v>0</v>
      </c>
      <c r="L143" s="1368">
        <f t="shared" ref="L143" si="40">I143*G143</f>
        <v>130</v>
      </c>
      <c r="M143" s="1368">
        <f t="shared" ref="M143" si="41">L143+K143</f>
        <v>130</v>
      </c>
    </row>
    <row r="144" spans="2:13">
      <c r="B144" s="1368">
        <v>11</v>
      </c>
      <c r="C144" s="1369" t="s">
        <v>1804</v>
      </c>
      <c r="D144" s="1368"/>
      <c r="E144" s="1368"/>
      <c r="F144" s="1368"/>
      <c r="G144" s="1373"/>
      <c r="H144" s="1368"/>
      <c r="I144" s="1368"/>
      <c r="J144" s="1368"/>
      <c r="K144" s="1368"/>
      <c r="L144" s="1368"/>
      <c r="M144" s="1368"/>
    </row>
    <row r="145" spans="2:13" ht="31.5">
      <c r="B145" s="1368">
        <v>11.01</v>
      </c>
      <c r="C145" s="1369" t="s">
        <v>1807</v>
      </c>
      <c r="D145" s="1368" t="s">
        <v>1805</v>
      </c>
      <c r="E145" s="1368">
        <v>1</v>
      </c>
      <c r="F145" s="1368"/>
      <c r="G145" s="1373">
        <f>'OPD TOS'!H88</f>
        <v>1</v>
      </c>
      <c r="H145" s="1368">
        <f t="shared" si="30"/>
        <v>1</v>
      </c>
      <c r="I145" s="1368">
        <v>2000</v>
      </c>
      <c r="J145" s="1368">
        <f t="shared" ref="J145:J146" si="42">I145*E145</f>
        <v>2000</v>
      </c>
      <c r="K145" s="1368">
        <f t="shared" ref="K145:K146" si="43">F145*I145</f>
        <v>0</v>
      </c>
      <c r="L145" s="1368">
        <f t="shared" ref="L145:L146" si="44">I145*G145</f>
        <v>2000</v>
      </c>
      <c r="M145" s="1368">
        <f t="shared" ref="M145:M146" si="45">L145+K145</f>
        <v>2000</v>
      </c>
    </row>
    <row r="146" spans="2:13">
      <c r="B146" s="1368">
        <v>11.02</v>
      </c>
      <c r="C146" s="1369" t="s">
        <v>1806</v>
      </c>
      <c r="D146" s="1368" t="s">
        <v>189</v>
      </c>
      <c r="E146" s="1368">
        <v>35</v>
      </c>
      <c r="F146" s="1368"/>
      <c r="G146" s="1373">
        <f>'OPD TOS'!H92</f>
        <v>38.200000000000003</v>
      </c>
      <c r="H146" s="1368">
        <f t="shared" si="30"/>
        <v>38.200000000000003</v>
      </c>
      <c r="I146" s="1368">
        <v>120</v>
      </c>
      <c r="J146" s="1368">
        <f t="shared" si="42"/>
        <v>4200</v>
      </c>
      <c r="K146" s="1368">
        <f t="shared" si="43"/>
        <v>0</v>
      </c>
      <c r="L146" s="1368">
        <f t="shared" si="44"/>
        <v>4584</v>
      </c>
      <c r="M146" s="1368">
        <f t="shared" si="45"/>
        <v>4584</v>
      </c>
    </row>
    <row r="147" spans="2:13">
      <c r="B147" s="1368"/>
      <c r="C147" s="1369"/>
      <c r="D147" s="1368"/>
      <c r="E147" s="1368"/>
      <c r="F147" s="1368"/>
      <c r="G147" s="1373"/>
      <c r="H147" s="1368"/>
      <c r="I147" s="1368"/>
      <c r="J147" s="1368"/>
      <c r="K147" s="1368"/>
      <c r="L147" s="1368"/>
      <c r="M147" s="1368"/>
    </row>
    <row r="148" spans="2:13">
      <c r="B148" s="1368"/>
      <c r="C148" s="1369"/>
      <c r="D148" s="1368"/>
      <c r="E148" s="1368"/>
      <c r="F148" s="1368"/>
      <c r="G148" s="1373"/>
      <c r="H148" s="1368"/>
      <c r="I148" s="1368"/>
      <c r="J148" s="1368"/>
      <c r="K148" s="1368"/>
      <c r="L148" s="1368"/>
      <c r="M148" s="1368"/>
    </row>
    <row r="149" spans="2:13" s="1529" customFormat="1">
      <c r="B149" s="1927" t="s">
        <v>46</v>
      </c>
      <c r="C149" s="1928"/>
      <c r="D149" s="1928"/>
      <c r="E149" s="1928"/>
      <c r="F149" s="1735"/>
      <c r="G149" s="1735"/>
      <c r="H149" s="1735"/>
      <c r="I149" s="1736"/>
      <c r="J149" s="1599">
        <f>SUM(J127:J148)</f>
        <v>60190</v>
      </c>
      <c r="K149" s="1731">
        <f t="shared" ref="K149:M149" si="46">SUM(K127:K148)</f>
        <v>19280</v>
      </c>
      <c r="L149" s="1731">
        <f t="shared" si="46"/>
        <v>39934</v>
      </c>
      <c r="M149" s="1731">
        <f t="shared" si="46"/>
        <v>59214</v>
      </c>
    </row>
    <row r="150" spans="2:13">
      <c r="H150" s="1375"/>
      <c r="I150" s="1375"/>
    </row>
    <row r="151" spans="2:13">
      <c r="H151" s="1375"/>
      <c r="I151" s="1375"/>
    </row>
    <row r="152" spans="2:13">
      <c r="H152" s="1375"/>
      <c r="I152" s="1375"/>
    </row>
    <row r="153" spans="2:13">
      <c r="H153" s="1375"/>
      <c r="I153" s="1375"/>
    </row>
    <row r="154" spans="2:13">
      <c r="H154" s="1375"/>
      <c r="I154" s="1375"/>
    </row>
    <row r="155" spans="2:13">
      <c r="H155" s="1375"/>
      <c r="I155" s="1375"/>
    </row>
    <row r="156" spans="2:13">
      <c r="H156" s="1375"/>
      <c r="I156" s="1375"/>
    </row>
    <row r="157" spans="2:13">
      <c r="H157" s="1375"/>
      <c r="I157" s="1375"/>
    </row>
    <row r="158" spans="2:13">
      <c r="H158" s="1375"/>
      <c r="I158" s="1375"/>
    </row>
    <row r="159" spans="2:13">
      <c r="H159" s="1375"/>
      <c r="I159" s="1375"/>
    </row>
    <row r="160" spans="2:13">
      <c r="H160" s="1375"/>
      <c r="I160" s="1375"/>
    </row>
    <row r="161" spans="8:9">
      <c r="H161" s="1375"/>
      <c r="I161" s="1375"/>
    </row>
    <row r="162" spans="8:9">
      <c r="H162" s="1375"/>
      <c r="I162" s="1375"/>
    </row>
    <row r="163" spans="8:9">
      <c r="H163" s="1375"/>
      <c r="I163" s="1375"/>
    </row>
    <row r="164" spans="8:9">
      <c r="H164" s="1375"/>
      <c r="I164" s="1375"/>
    </row>
    <row r="165" spans="8:9">
      <c r="H165" s="1375"/>
      <c r="I165" s="1375"/>
    </row>
    <row r="166" spans="8:9">
      <c r="H166" s="1375"/>
      <c r="I166" s="1375"/>
    </row>
    <row r="167" spans="8:9">
      <c r="H167" s="1375"/>
      <c r="I167" s="1375"/>
    </row>
    <row r="168" spans="8:9">
      <c r="H168" s="1375"/>
      <c r="I168" s="1375"/>
    </row>
    <row r="169" spans="8:9">
      <c r="H169" s="1375"/>
      <c r="I169" s="1375"/>
    </row>
    <row r="170" spans="8:9">
      <c r="H170" s="1375"/>
      <c r="I170" s="1375"/>
    </row>
    <row r="171" spans="8:9">
      <c r="H171" s="1375"/>
      <c r="I171" s="1375"/>
    </row>
    <row r="172" spans="8:9">
      <c r="H172" s="1375"/>
      <c r="I172" s="1375"/>
    </row>
    <row r="173" spans="8:9">
      <c r="H173" s="1375"/>
      <c r="I173" s="1375"/>
    </row>
    <row r="174" spans="8:9">
      <c r="H174" s="1375"/>
      <c r="I174" s="1375"/>
    </row>
    <row r="175" spans="8:9">
      <c r="H175" s="1375"/>
      <c r="I175" s="1375"/>
    </row>
    <row r="176" spans="8:9">
      <c r="H176" s="1375"/>
      <c r="I176" s="1375"/>
    </row>
    <row r="177" spans="8:9">
      <c r="H177" s="1375"/>
      <c r="I177" s="1375"/>
    </row>
    <row r="178" spans="8:9">
      <c r="H178" s="1375"/>
      <c r="I178" s="1375"/>
    </row>
    <row r="179" spans="8:9">
      <c r="H179" s="1375"/>
      <c r="I179" s="1375"/>
    </row>
    <row r="180" spans="8:9">
      <c r="H180" s="1375"/>
      <c r="I180" s="1375"/>
    </row>
    <row r="181" spans="8:9">
      <c r="H181" s="1375"/>
      <c r="I181" s="1375"/>
    </row>
    <row r="182" spans="8:9">
      <c r="H182" s="1375"/>
      <c r="I182" s="1375"/>
    </row>
    <row r="183" spans="8:9">
      <c r="H183" s="1375"/>
      <c r="I183" s="1375"/>
    </row>
    <row r="184" spans="8:9">
      <c r="H184" s="1375"/>
      <c r="I184" s="1375"/>
    </row>
    <row r="185" spans="8:9">
      <c r="H185" s="1375"/>
      <c r="I185" s="1375"/>
    </row>
    <row r="186" spans="8:9">
      <c r="H186" s="1375"/>
      <c r="I186" s="1375"/>
    </row>
    <row r="187" spans="8:9">
      <c r="H187" s="1375"/>
      <c r="I187" s="1375"/>
    </row>
    <row r="188" spans="8:9">
      <c r="H188" s="1375"/>
      <c r="I188" s="1375"/>
    </row>
    <row r="189" spans="8:9">
      <c r="H189" s="1375"/>
      <c r="I189" s="1375"/>
    </row>
    <row r="190" spans="8:9">
      <c r="H190" s="1375"/>
      <c r="I190" s="1375"/>
    </row>
    <row r="191" spans="8:9">
      <c r="H191" s="1375"/>
      <c r="I191" s="1375"/>
    </row>
    <row r="192" spans="8:9">
      <c r="H192" s="1375"/>
      <c r="I192" s="1375"/>
    </row>
    <row r="193" spans="8:9">
      <c r="H193" s="1375"/>
      <c r="I193" s="1375"/>
    </row>
    <row r="194" spans="8:9">
      <c r="H194" s="1375"/>
      <c r="I194" s="1375"/>
    </row>
    <row r="195" spans="8:9">
      <c r="H195" s="1375"/>
      <c r="I195" s="1375"/>
    </row>
    <row r="196" spans="8:9">
      <c r="H196" s="1375"/>
      <c r="I196" s="1375"/>
    </row>
    <row r="197" spans="8:9">
      <c r="H197" s="1375"/>
      <c r="I197" s="1375"/>
    </row>
    <row r="198" spans="8:9">
      <c r="H198" s="1375"/>
      <c r="I198" s="1375"/>
    </row>
    <row r="199" spans="8:9">
      <c r="H199" s="1375"/>
      <c r="I199" s="1375"/>
    </row>
    <row r="200" spans="8:9">
      <c r="H200" s="1375"/>
      <c r="I200" s="1375"/>
    </row>
    <row r="201" spans="8:9">
      <c r="H201" s="1375"/>
      <c r="I201" s="1375"/>
    </row>
    <row r="202" spans="8:9">
      <c r="H202" s="1375"/>
      <c r="I202" s="1375"/>
    </row>
    <row r="203" spans="8:9">
      <c r="H203" s="1375"/>
      <c r="I203" s="1375"/>
    </row>
    <row r="204" spans="8:9">
      <c r="H204" s="1375"/>
      <c r="I204" s="1375"/>
    </row>
    <row r="205" spans="8:9">
      <c r="H205" s="1375"/>
      <c r="I205" s="1375"/>
    </row>
    <row r="206" spans="8:9">
      <c r="H206" s="1375"/>
      <c r="I206" s="1375"/>
    </row>
    <row r="207" spans="8:9">
      <c r="H207" s="1375"/>
      <c r="I207" s="1375"/>
    </row>
    <row r="208" spans="8:9">
      <c r="H208" s="1375"/>
      <c r="I208" s="1375"/>
    </row>
    <row r="209" spans="8:9">
      <c r="H209" s="1375"/>
      <c r="I209" s="1375"/>
    </row>
    <row r="210" spans="8:9">
      <c r="H210" s="1375"/>
      <c r="I210" s="1375"/>
    </row>
    <row r="211" spans="8:9">
      <c r="H211" s="1375"/>
      <c r="I211" s="1375"/>
    </row>
    <row r="212" spans="8:9">
      <c r="H212" s="1375"/>
      <c r="I212" s="1375"/>
    </row>
    <row r="213" spans="8:9">
      <c r="H213" s="1375"/>
      <c r="I213" s="1375"/>
    </row>
    <row r="214" spans="8:9">
      <c r="H214" s="1375"/>
      <c r="I214" s="1375"/>
    </row>
    <row r="215" spans="8:9">
      <c r="H215" s="1375"/>
      <c r="I215" s="1375"/>
    </row>
    <row r="216" spans="8:9">
      <c r="H216" s="1375"/>
      <c r="I216" s="1375"/>
    </row>
    <row r="217" spans="8:9">
      <c r="H217" s="1375"/>
      <c r="I217" s="1375"/>
    </row>
    <row r="218" spans="8:9">
      <c r="H218" s="1375"/>
      <c r="I218" s="1375"/>
    </row>
    <row r="219" spans="8:9">
      <c r="H219" s="1375"/>
      <c r="I219" s="1375"/>
    </row>
    <row r="220" spans="8:9">
      <c r="H220" s="1375"/>
      <c r="I220" s="1375"/>
    </row>
    <row r="221" spans="8:9">
      <c r="H221" s="1375"/>
      <c r="I221" s="1375"/>
    </row>
    <row r="222" spans="8:9">
      <c r="H222" s="1375"/>
      <c r="I222" s="1375"/>
    </row>
    <row r="223" spans="8:9">
      <c r="H223" s="1375"/>
      <c r="I223" s="1375"/>
    </row>
    <row r="224" spans="8:9">
      <c r="H224" s="1375"/>
      <c r="I224" s="1375"/>
    </row>
    <row r="225" spans="8:9">
      <c r="H225" s="1375"/>
      <c r="I225" s="1375"/>
    </row>
    <row r="226" spans="8:9">
      <c r="H226" s="1375"/>
      <c r="I226" s="1375"/>
    </row>
    <row r="227" spans="8:9">
      <c r="H227" s="1375"/>
      <c r="I227" s="1375"/>
    </row>
    <row r="228" spans="8:9">
      <c r="H228" s="1375"/>
      <c r="I228" s="1375"/>
    </row>
    <row r="229" spans="8:9">
      <c r="H229" s="1375"/>
      <c r="I229" s="1375"/>
    </row>
    <row r="230" spans="8:9">
      <c r="H230" s="1375"/>
      <c r="I230" s="1375"/>
    </row>
    <row r="231" spans="8:9">
      <c r="H231" s="1375"/>
      <c r="I231" s="1375"/>
    </row>
    <row r="232" spans="8:9">
      <c r="H232" s="1375"/>
      <c r="I232" s="1375"/>
    </row>
    <row r="233" spans="8:9">
      <c r="H233" s="1375"/>
      <c r="I233" s="1375"/>
    </row>
    <row r="234" spans="8:9">
      <c r="H234" s="1375"/>
      <c r="I234" s="1375"/>
    </row>
    <row r="235" spans="8:9">
      <c r="H235" s="1375"/>
      <c r="I235" s="1375"/>
    </row>
    <row r="236" spans="8:9">
      <c r="H236" s="1375"/>
      <c r="I236" s="1375"/>
    </row>
    <row r="237" spans="8:9">
      <c r="H237" s="1375"/>
      <c r="I237" s="1375"/>
    </row>
    <row r="238" spans="8:9">
      <c r="H238" s="1375"/>
      <c r="I238" s="1375"/>
    </row>
    <row r="239" spans="8:9">
      <c r="H239" s="1375"/>
      <c r="I239" s="1375"/>
    </row>
    <row r="240" spans="8:9">
      <c r="H240" s="1375"/>
      <c r="I240" s="1375"/>
    </row>
    <row r="241" spans="8:9">
      <c r="H241" s="1375"/>
      <c r="I241" s="1375"/>
    </row>
    <row r="242" spans="8:9">
      <c r="H242" s="1375"/>
      <c r="I242" s="1375"/>
    </row>
    <row r="243" spans="8:9">
      <c r="H243" s="1375"/>
      <c r="I243" s="1375"/>
    </row>
    <row r="244" spans="8:9">
      <c r="H244" s="1375"/>
      <c r="I244" s="1375"/>
    </row>
    <row r="245" spans="8:9">
      <c r="H245" s="1375"/>
      <c r="I245" s="1375"/>
    </row>
    <row r="246" spans="8:9">
      <c r="H246" s="1375"/>
      <c r="I246" s="1375"/>
    </row>
    <row r="247" spans="8:9">
      <c r="H247" s="1375"/>
      <c r="I247" s="1375"/>
    </row>
    <row r="248" spans="8:9">
      <c r="H248" s="1375"/>
      <c r="I248" s="1375"/>
    </row>
    <row r="249" spans="8:9">
      <c r="H249" s="1375"/>
      <c r="I249" s="1375"/>
    </row>
    <row r="250" spans="8:9">
      <c r="H250" s="1375"/>
      <c r="I250" s="1375"/>
    </row>
    <row r="251" spans="8:9">
      <c r="H251" s="1375"/>
      <c r="I251" s="1375"/>
    </row>
    <row r="252" spans="8:9">
      <c r="H252" s="1375"/>
      <c r="I252" s="1375"/>
    </row>
    <row r="253" spans="8:9">
      <c r="H253" s="1375"/>
      <c r="I253" s="1375"/>
    </row>
    <row r="254" spans="8:9">
      <c r="H254" s="1375"/>
      <c r="I254" s="1375"/>
    </row>
    <row r="255" spans="8:9">
      <c r="H255" s="1375"/>
      <c r="I255" s="1375"/>
    </row>
    <row r="256" spans="8:9">
      <c r="H256" s="1375"/>
      <c r="I256" s="1375"/>
    </row>
    <row r="257" spans="8:9">
      <c r="H257" s="1375"/>
      <c r="I257" s="1375"/>
    </row>
    <row r="258" spans="8:9">
      <c r="H258" s="1375"/>
      <c r="I258" s="1375"/>
    </row>
    <row r="259" spans="8:9">
      <c r="H259" s="1375"/>
      <c r="I259" s="1375"/>
    </row>
    <row r="260" spans="8:9">
      <c r="H260" s="1375"/>
      <c r="I260" s="1375"/>
    </row>
    <row r="261" spans="8:9">
      <c r="H261" s="1375"/>
      <c r="I261" s="1375"/>
    </row>
    <row r="262" spans="8:9">
      <c r="H262" s="1375"/>
      <c r="I262" s="1375"/>
    </row>
    <row r="263" spans="8:9">
      <c r="H263" s="1375"/>
      <c r="I263" s="1375"/>
    </row>
    <row r="264" spans="8:9">
      <c r="H264" s="1375"/>
      <c r="I264" s="1375"/>
    </row>
    <row r="265" spans="8:9">
      <c r="H265" s="1375"/>
      <c r="I265" s="1375"/>
    </row>
    <row r="266" spans="8:9">
      <c r="H266" s="1375"/>
      <c r="I266" s="1375"/>
    </row>
    <row r="267" spans="8:9">
      <c r="H267" s="1375"/>
      <c r="I267" s="1375"/>
    </row>
    <row r="268" spans="8:9">
      <c r="H268" s="1375"/>
      <c r="I268" s="1375"/>
    </row>
    <row r="269" spans="8:9">
      <c r="H269" s="1375"/>
      <c r="I269" s="1375"/>
    </row>
    <row r="270" spans="8:9">
      <c r="H270" s="1375"/>
      <c r="I270" s="1375"/>
    </row>
    <row r="271" spans="8:9">
      <c r="H271" s="1375"/>
      <c r="I271" s="1375"/>
    </row>
    <row r="272" spans="8:9">
      <c r="H272" s="1375"/>
      <c r="I272" s="1375"/>
    </row>
    <row r="273" spans="8:9">
      <c r="H273" s="1375"/>
      <c r="I273" s="1375"/>
    </row>
    <row r="274" spans="8:9">
      <c r="H274" s="1375"/>
      <c r="I274" s="1375"/>
    </row>
    <row r="275" spans="8:9">
      <c r="H275" s="1375"/>
      <c r="I275" s="1375"/>
    </row>
    <row r="276" spans="8:9">
      <c r="H276" s="1375"/>
      <c r="I276" s="1375"/>
    </row>
    <row r="277" spans="8:9">
      <c r="H277" s="1375"/>
      <c r="I277" s="1375"/>
    </row>
    <row r="278" spans="8:9">
      <c r="H278" s="1375"/>
      <c r="I278" s="1375"/>
    </row>
    <row r="279" spans="8:9">
      <c r="H279" s="1375"/>
      <c r="I279" s="1375"/>
    </row>
    <row r="280" spans="8:9">
      <c r="H280" s="1375"/>
      <c r="I280" s="1375"/>
    </row>
    <row r="281" spans="8:9">
      <c r="H281" s="1375"/>
      <c r="I281" s="1375"/>
    </row>
    <row r="282" spans="8:9">
      <c r="H282" s="1375"/>
      <c r="I282" s="1375"/>
    </row>
    <row r="283" spans="8:9">
      <c r="H283" s="1375"/>
      <c r="I283" s="1375"/>
    </row>
    <row r="284" spans="8:9">
      <c r="H284" s="1375"/>
      <c r="I284" s="1375"/>
    </row>
    <row r="285" spans="8:9">
      <c r="H285" s="1375"/>
      <c r="I285" s="1375"/>
    </row>
    <row r="286" spans="8:9">
      <c r="H286" s="1375"/>
      <c r="I286" s="1375"/>
    </row>
    <row r="287" spans="8:9">
      <c r="H287" s="1375"/>
      <c r="I287" s="1375"/>
    </row>
    <row r="288" spans="8:9">
      <c r="H288" s="1375"/>
      <c r="I288" s="1375"/>
    </row>
    <row r="289" spans="8:9">
      <c r="H289" s="1375"/>
      <c r="I289" s="1375"/>
    </row>
    <row r="290" spans="8:9">
      <c r="H290" s="1375"/>
      <c r="I290" s="1375"/>
    </row>
    <row r="291" spans="8:9">
      <c r="H291" s="1375"/>
      <c r="I291" s="1375"/>
    </row>
    <row r="292" spans="8:9">
      <c r="H292" s="1375"/>
      <c r="I292" s="1375"/>
    </row>
    <row r="293" spans="8:9">
      <c r="H293" s="1375"/>
      <c r="I293" s="1375"/>
    </row>
    <row r="294" spans="8:9">
      <c r="H294" s="1375"/>
      <c r="I294" s="1375"/>
    </row>
    <row r="295" spans="8:9">
      <c r="H295" s="1375"/>
      <c r="I295" s="1375"/>
    </row>
    <row r="296" spans="8:9">
      <c r="H296" s="1375"/>
      <c r="I296" s="1375"/>
    </row>
    <row r="297" spans="8:9">
      <c r="H297" s="1375"/>
      <c r="I297" s="1375"/>
    </row>
    <row r="298" spans="8:9">
      <c r="H298" s="1375"/>
      <c r="I298" s="1375"/>
    </row>
    <row r="299" spans="8:9">
      <c r="H299" s="1375"/>
      <c r="I299" s="1375"/>
    </row>
    <row r="300" spans="8:9">
      <c r="H300" s="1375"/>
      <c r="I300" s="1375"/>
    </row>
    <row r="301" spans="8:9">
      <c r="H301" s="1375"/>
      <c r="I301" s="1375"/>
    </row>
    <row r="302" spans="8:9">
      <c r="H302" s="1375"/>
      <c r="I302" s="1375"/>
    </row>
    <row r="303" spans="8:9">
      <c r="H303" s="1375"/>
      <c r="I303" s="1375"/>
    </row>
    <row r="304" spans="8:9">
      <c r="H304" s="1375"/>
      <c r="I304" s="1375"/>
    </row>
    <row r="305" spans="8:9">
      <c r="H305" s="1375"/>
      <c r="I305" s="1375"/>
    </row>
    <row r="306" spans="8:9">
      <c r="H306" s="1375"/>
      <c r="I306" s="1375"/>
    </row>
    <row r="307" spans="8:9">
      <c r="H307" s="1375"/>
      <c r="I307" s="1375"/>
    </row>
    <row r="308" spans="8:9">
      <c r="H308" s="1375"/>
      <c r="I308" s="1375"/>
    </row>
    <row r="309" spans="8:9">
      <c r="H309" s="1375"/>
      <c r="I309" s="1375"/>
    </row>
    <row r="310" spans="8:9">
      <c r="H310" s="1375"/>
      <c r="I310" s="1375"/>
    </row>
    <row r="311" spans="8:9">
      <c r="H311" s="1375"/>
      <c r="I311" s="1375"/>
    </row>
    <row r="312" spans="8:9">
      <c r="H312" s="1375"/>
      <c r="I312" s="1375"/>
    </row>
    <row r="313" spans="8:9">
      <c r="H313" s="1375"/>
      <c r="I313" s="1375"/>
    </row>
    <row r="314" spans="8:9">
      <c r="H314" s="1375"/>
      <c r="I314" s="1375"/>
    </row>
    <row r="315" spans="8:9">
      <c r="H315" s="1375"/>
      <c r="I315" s="1375"/>
    </row>
    <row r="316" spans="8:9">
      <c r="H316" s="1375"/>
      <c r="I316" s="1375"/>
    </row>
    <row r="317" spans="8:9">
      <c r="H317" s="1375"/>
      <c r="I317" s="1375"/>
    </row>
    <row r="318" spans="8:9">
      <c r="H318" s="1375"/>
      <c r="I318" s="1375"/>
    </row>
    <row r="319" spans="8:9">
      <c r="H319" s="1375"/>
      <c r="I319" s="1375"/>
    </row>
    <row r="320" spans="8:9">
      <c r="H320" s="1375"/>
      <c r="I320" s="1375"/>
    </row>
    <row r="321" spans="8:9">
      <c r="H321" s="1375"/>
      <c r="I321" s="1375"/>
    </row>
    <row r="322" spans="8:9">
      <c r="H322" s="1375"/>
      <c r="I322" s="1375"/>
    </row>
    <row r="323" spans="8:9">
      <c r="H323" s="1375"/>
      <c r="I323" s="1375"/>
    </row>
    <row r="324" spans="8:9">
      <c r="H324" s="1375"/>
      <c r="I324" s="1375"/>
    </row>
    <row r="325" spans="8:9">
      <c r="H325" s="1375"/>
      <c r="I325" s="1375"/>
    </row>
    <row r="326" spans="8:9">
      <c r="H326" s="1375"/>
      <c r="I326" s="1375"/>
    </row>
    <row r="327" spans="8:9">
      <c r="H327" s="1375"/>
      <c r="I327" s="1375"/>
    </row>
    <row r="328" spans="8:9">
      <c r="H328" s="1375"/>
      <c r="I328" s="1375"/>
    </row>
    <row r="329" spans="8:9">
      <c r="H329" s="1375"/>
      <c r="I329" s="1375"/>
    </row>
    <row r="330" spans="8:9">
      <c r="H330" s="1375"/>
      <c r="I330" s="1375"/>
    </row>
    <row r="331" spans="8:9">
      <c r="H331" s="1375"/>
      <c r="I331" s="1375"/>
    </row>
    <row r="332" spans="8:9">
      <c r="H332" s="1375"/>
      <c r="I332" s="1375"/>
    </row>
    <row r="333" spans="8:9">
      <c r="H333" s="1375"/>
      <c r="I333" s="1375"/>
    </row>
    <row r="334" spans="8:9">
      <c r="H334" s="1375"/>
      <c r="I334" s="1375"/>
    </row>
    <row r="335" spans="8:9">
      <c r="H335" s="1375"/>
      <c r="I335" s="1375"/>
    </row>
    <row r="336" spans="8:9">
      <c r="H336" s="1375"/>
      <c r="I336" s="1375"/>
    </row>
    <row r="337" spans="8:9">
      <c r="H337" s="1375"/>
      <c r="I337" s="1375"/>
    </row>
    <row r="338" spans="8:9">
      <c r="H338" s="1375"/>
      <c r="I338" s="1375"/>
    </row>
    <row r="339" spans="8:9">
      <c r="H339" s="1375"/>
      <c r="I339" s="1375"/>
    </row>
    <row r="340" spans="8:9">
      <c r="H340" s="1375"/>
      <c r="I340" s="1375"/>
    </row>
    <row r="341" spans="8:9">
      <c r="H341" s="1375"/>
      <c r="I341" s="1375"/>
    </row>
    <row r="342" spans="8:9">
      <c r="H342" s="1375"/>
      <c r="I342" s="1375"/>
    </row>
    <row r="343" spans="8:9">
      <c r="H343" s="1375"/>
      <c r="I343" s="1375"/>
    </row>
    <row r="344" spans="8:9">
      <c r="H344" s="1375"/>
      <c r="I344" s="1375"/>
    </row>
    <row r="345" spans="8:9">
      <c r="H345" s="1375"/>
      <c r="I345" s="1375"/>
    </row>
    <row r="346" spans="8:9">
      <c r="H346" s="1375"/>
      <c r="I346" s="1375"/>
    </row>
    <row r="347" spans="8:9">
      <c r="H347" s="1375"/>
      <c r="I347" s="1375"/>
    </row>
    <row r="348" spans="8:9">
      <c r="H348" s="1375"/>
      <c r="I348" s="1375"/>
    </row>
    <row r="349" spans="8:9">
      <c r="H349" s="1375"/>
      <c r="I349" s="1375"/>
    </row>
    <row r="350" spans="8:9">
      <c r="H350" s="1375"/>
      <c r="I350" s="1375"/>
    </row>
    <row r="351" spans="8:9">
      <c r="H351" s="1375"/>
      <c r="I351" s="1375"/>
    </row>
    <row r="352" spans="8:9">
      <c r="H352" s="1375"/>
      <c r="I352" s="1375"/>
    </row>
    <row r="353" spans="8:9">
      <c r="H353" s="1375"/>
      <c r="I353" s="1375"/>
    </row>
    <row r="354" spans="8:9">
      <c r="H354" s="1375"/>
      <c r="I354" s="1375"/>
    </row>
    <row r="355" spans="8:9">
      <c r="H355" s="1375"/>
      <c r="I355" s="1375"/>
    </row>
    <row r="356" spans="8:9">
      <c r="H356" s="1375"/>
      <c r="I356" s="1375"/>
    </row>
    <row r="357" spans="8:9">
      <c r="H357" s="1375"/>
      <c r="I357" s="1375"/>
    </row>
    <row r="358" spans="8:9">
      <c r="H358" s="1375"/>
      <c r="I358" s="1375"/>
    </row>
    <row r="359" spans="8:9">
      <c r="H359" s="1375"/>
      <c r="I359" s="1375"/>
    </row>
    <row r="360" spans="8:9">
      <c r="H360" s="1375"/>
      <c r="I360" s="1375"/>
    </row>
    <row r="361" spans="8:9">
      <c r="H361" s="1375"/>
      <c r="I361" s="1375"/>
    </row>
    <row r="362" spans="8:9">
      <c r="H362" s="1375"/>
      <c r="I362" s="1375"/>
    </row>
    <row r="363" spans="8:9">
      <c r="H363" s="1375"/>
      <c r="I363" s="1375"/>
    </row>
    <row r="364" spans="8:9">
      <c r="H364" s="1375"/>
      <c r="I364" s="1375"/>
    </row>
    <row r="365" spans="8:9">
      <c r="H365" s="1375"/>
      <c r="I365" s="1375"/>
    </row>
    <row r="366" spans="8:9">
      <c r="H366" s="1375"/>
      <c r="I366" s="1375"/>
    </row>
    <row r="367" spans="8:9">
      <c r="H367" s="1375"/>
      <c r="I367" s="1375"/>
    </row>
    <row r="368" spans="8:9">
      <c r="H368" s="1375"/>
      <c r="I368" s="1375"/>
    </row>
    <row r="369" spans="8:9">
      <c r="H369" s="1375"/>
      <c r="I369" s="1375"/>
    </row>
    <row r="370" spans="8:9">
      <c r="H370" s="1375"/>
      <c r="I370" s="1375"/>
    </row>
    <row r="371" spans="8:9">
      <c r="H371" s="1375"/>
      <c r="I371" s="1375"/>
    </row>
    <row r="372" spans="8:9">
      <c r="H372" s="1375"/>
      <c r="I372" s="1375"/>
    </row>
    <row r="373" spans="8:9">
      <c r="H373" s="1375"/>
      <c r="I373" s="1375"/>
    </row>
    <row r="374" spans="8:9">
      <c r="H374" s="1375"/>
      <c r="I374" s="1375"/>
    </row>
    <row r="375" spans="8:9">
      <c r="H375" s="1375"/>
      <c r="I375" s="1375"/>
    </row>
    <row r="376" spans="8:9">
      <c r="H376" s="1375"/>
      <c r="I376" s="1375"/>
    </row>
    <row r="377" spans="8:9">
      <c r="H377" s="1375"/>
      <c r="I377" s="1375"/>
    </row>
    <row r="378" spans="8:9">
      <c r="H378" s="1375"/>
      <c r="I378" s="1375"/>
    </row>
    <row r="379" spans="8:9">
      <c r="H379" s="1375"/>
      <c r="I379" s="1375"/>
    </row>
    <row r="380" spans="8:9">
      <c r="H380" s="1375"/>
      <c r="I380" s="1375"/>
    </row>
    <row r="381" spans="8:9">
      <c r="H381" s="1375"/>
      <c r="I381" s="1375"/>
    </row>
    <row r="382" spans="8:9">
      <c r="H382" s="1375"/>
      <c r="I382" s="1375"/>
    </row>
    <row r="383" spans="8:9">
      <c r="H383" s="1375"/>
      <c r="I383" s="1375"/>
    </row>
    <row r="384" spans="8:9">
      <c r="H384" s="1375"/>
      <c r="I384" s="1375"/>
    </row>
    <row r="385" spans="8:9">
      <c r="H385" s="1375"/>
      <c r="I385" s="1375"/>
    </row>
    <row r="386" spans="8:9">
      <c r="H386" s="1375"/>
      <c r="I386" s="1375"/>
    </row>
    <row r="387" spans="8:9">
      <c r="H387" s="1375"/>
      <c r="I387" s="1375"/>
    </row>
    <row r="388" spans="8:9">
      <c r="H388" s="1375"/>
      <c r="I388" s="1375"/>
    </row>
    <row r="389" spans="8:9">
      <c r="H389" s="1375"/>
      <c r="I389" s="1375"/>
    </row>
    <row r="390" spans="8:9">
      <c r="H390" s="1375"/>
      <c r="I390" s="1375"/>
    </row>
    <row r="391" spans="8:9">
      <c r="H391" s="1375"/>
      <c r="I391" s="1375"/>
    </row>
    <row r="392" spans="8:9">
      <c r="H392" s="1375"/>
      <c r="I392" s="1375"/>
    </row>
    <row r="393" spans="8:9">
      <c r="H393" s="1375"/>
      <c r="I393" s="1375"/>
    </row>
    <row r="394" spans="8:9">
      <c r="H394" s="1375"/>
      <c r="I394" s="1375"/>
    </row>
    <row r="395" spans="8:9">
      <c r="H395" s="1375"/>
      <c r="I395" s="1375"/>
    </row>
    <row r="396" spans="8:9">
      <c r="H396" s="1375"/>
      <c r="I396" s="1375"/>
    </row>
    <row r="397" spans="8:9">
      <c r="H397" s="1375"/>
      <c r="I397" s="1375"/>
    </row>
    <row r="398" spans="8:9">
      <c r="H398" s="1375"/>
      <c r="I398" s="1375"/>
    </row>
    <row r="399" spans="8:9">
      <c r="H399" s="1375"/>
      <c r="I399" s="1375"/>
    </row>
    <row r="400" spans="8:9">
      <c r="H400" s="1375"/>
      <c r="I400" s="1375"/>
    </row>
    <row r="401" spans="8:9">
      <c r="H401" s="1375"/>
      <c r="I401" s="1375"/>
    </row>
    <row r="402" spans="8:9">
      <c r="H402" s="1375"/>
      <c r="I402" s="1375"/>
    </row>
    <row r="403" spans="8:9">
      <c r="H403" s="1375"/>
      <c r="I403" s="1375"/>
    </row>
    <row r="404" spans="8:9">
      <c r="H404" s="1375"/>
      <c r="I404" s="1375"/>
    </row>
    <row r="405" spans="8:9">
      <c r="H405" s="1375"/>
      <c r="I405" s="1375"/>
    </row>
    <row r="406" spans="8:9">
      <c r="H406" s="1375"/>
      <c r="I406" s="1375"/>
    </row>
    <row r="407" spans="8:9">
      <c r="H407" s="1375"/>
      <c r="I407" s="1375"/>
    </row>
    <row r="408" spans="8:9">
      <c r="H408" s="1375"/>
      <c r="I408" s="1375"/>
    </row>
    <row r="409" spans="8:9">
      <c r="H409" s="1375"/>
      <c r="I409" s="1375"/>
    </row>
    <row r="410" spans="8:9">
      <c r="H410" s="1375"/>
      <c r="I410" s="1375"/>
    </row>
    <row r="411" spans="8:9">
      <c r="H411" s="1375"/>
      <c r="I411" s="1375"/>
    </row>
    <row r="412" spans="8:9">
      <c r="H412" s="1375"/>
      <c r="I412" s="1375"/>
    </row>
    <row r="413" spans="8:9">
      <c r="H413" s="1375"/>
      <c r="I413" s="1375"/>
    </row>
    <row r="414" spans="8:9">
      <c r="H414" s="1375"/>
      <c r="I414" s="1375"/>
    </row>
    <row r="415" spans="8:9">
      <c r="H415" s="1375"/>
      <c r="I415" s="1375"/>
    </row>
    <row r="416" spans="8:9">
      <c r="H416" s="1375"/>
      <c r="I416" s="1375"/>
    </row>
    <row r="417" spans="8:9">
      <c r="H417" s="1375"/>
      <c r="I417" s="1375"/>
    </row>
    <row r="418" spans="8:9">
      <c r="H418" s="1375"/>
      <c r="I418" s="1375"/>
    </row>
    <row r="419" spans="8:9">
      <c r="H419" s="1375"/>
      <c r="I419" s="1375"/>
    </row>
    <row r="420" spans="8:9">
      <c r="H420" s="1375"/>
      <c r="I420" s="1375"/>
    </row>
    <row r="421" spans="8:9">
      <c r="H421" s="1375"/>
      <c r="I421" s="1375"/>
    </row>
    <row r="422" spans="8:9">
      <c r="H422" s="1375"/>
      <c r="I422" s="1375"/>
    </row>
    <row r="423" spans="8:9">
      <c r="H423" s="1375"/>
      <c r="I423" s="1375"/>
    </row>
    <row r="424" spans="8:9">
      <c r="H424" s="1375"/>
      <c r="I424" s="1375"/>
    </row>
    <row r="425" spans="8:9">
      <c r="H425" s="1375"/>
      <c r="I425" s="1375"/>
    </row>
    <row r="426" spans="8:9">
      <c r="H426" s="1375"/>
      <c r="I426" s="1375"/>
    </row>
    <row r="427" spans="8:9">
      <c r="H427" s="1375"/>
      <c r="I427" s="1375"/>
    </row>
    <row r="428" spans="8:9">
      <c r="H428" s="1375"/>
      <c r="I428" s="1375"/>
    </row>
    <row r="429" spans="8:9">
      <c r="H429" s="1375"/>
      <c r="I429" s="1375"/>
    </row>
    <row r="430" spans="8:9">
      <c r="H430" s="1375"/>
      <c r="I430" s="1375"/>
    </row>
    <row r="431" spans="8:9">
      <c r="H431" s="1375"/>
      <c r="I431" s="1375"/>
    </row>
    <row r="432" spans="8:9">
      <c r="H432" s="1375"/>
      <c r="I432" s="1375"/>
    </row>
    <row r="433" spans="8:9">
      <c r="H433" s="1375"/>
      <c r="I433" s="1375"/>
    </row>
    <row r="434" spans="8:9">
      <c r="H434" s="1375"/>
      <c r="I434" s="1375"/>
    </row>
    <row r="435" spans="8:9">
      <c r="H435" s="1375"/>
      <c r="I435" s="1375"/>
    </row>
    <row r="436" spans="8:9">
      <c r="H436" s="1375"/>
      <c r="I436" s="1375"/>
    </row>
    <row r="437" spans="8:9">
      <c r="H437" s="1375"/>
      <c r="I437" s="1375"/>
    </row>
    <row r="438" spans="8:9">
      <c r="H438" s="1375"/>
      <c r="I438" s="1375"/>
    </row>
    <row r="439" spans="8:9">
      <c r="H439" s="1375"/>
      <c r="I439" s="1375"/>
    </row>
    <row r="440" spans="8:9">
      <c r="H440" s="1375"/>
      <c r="I440" s="1375"/>
    </row>
    <row r="441" spans="8:9">
      <c r="H441" s="1375"/>
      <c r="I441" s="1375"/>
    </row>
    <row r="442" spans="8:9">
      <c r="H442" s="1375"/>
      <c r="I442" s="1375"/>
    </row>
    <row r="443" spans="8:9">
      <c r="H443" s="1375"/>
      <c r="I443" s="1375"/>
    </row>
    <row r="444" spans="8:9">
      <c r="H444" s="1375"/>
      <c r="I444" s="1375"/>
    </row>
    <row r="445" spans="8:9">
      <c r="H445" s="1375"/>
      <c r="I445" s="1375"/>
    </row>
    <row r="446" spans="8:9">
      <c r="H446" s="1375"/>
      <c r="I446" s="1375"/>
    </row>
    <row r="447" spans="8:9">
      <c r="H447" s="1375"/>
      <c r="I447" s="1375"/>
    </row>
    <row r="448" spans="8:9">
      <c r="H448" s="1375"/>
      <c r="I448" s="1375"/>
    </row>
    <row r="449" spans="8:9">
      <c r="H449" s="1375"/>
      <c r="I449" s="1375"/>
    </row>
    <row r="450" spans="8:9">
      <c r="H450" s="1375"/>
      <c r="I450" s="1375"/>
    </row>
    <row r="451" spans="8:9">
      <c r="H451" s="1375"/>
      <c r="I451" s="1375"/>
    </row>
    <row r="452" spans="8:9">
      <c r="H452" s="1375"/>
      <c r="I452" s="1375"/>
    </row>
    <row r="453" spans="8:9">
      <c r="H453" s="1375"/>
      <c r="I453" s="1375"/>
    </row>
    <row r="454" spans="8:9">
      <c r="H454" s="1375"/>
      <c r="I454" s="1375"/>
    </row>
    <row r="455" spans="8:9">
      <c r="H455" s="1375"/>
      <c r="I455" s="1375"/>
    </row>
    <row r="456" spans="8:9">
      <c r="H456" s="1375"/>
      <c r="I456" s="1375"/>
    </row>
    <row r="457" spans="8:9">
      <c r="H457" s="1375"/>
      <c r="I457" s="1375"/>
    </row>
    <row r="458" spans="8:9">
      <c r="H458" s="1375"/>
      <c r="I458" s="1375"/>
    </row>
    <row r="459" spans="8:9">
      <c r="H459" s="1375"/>
      <c r="I459" s="1375"/>
    </row>
    <row r="460" spans="8:9">
      <c r="H460" s="1375"/>
      <c r="I460" s="1375"/>
    </row>
    <row r="461" spans="8:9">
      <c r="H461" s="1375"/>
      <c r="I461" s="1375"/>
    </row>
    <row r="462" spans="8:9">
      <c r="H462" s="1375"/>
      <c r="I462" s="1375"/>
    </row>
    <row r="463" spans="8:9">
      <c r="H463" s="1375"/>
      <c r="I463" s="1375"/>
    </row>
    <row r="464" spans="8:9">
      <c r="H464" s="1375"/>
      <c r="I464" s="1375"/>
    </row>
    <row r="465" spans="8:9">
      <c r="H465" s="1375"/>
      <c r="I465" s="1375"/>
    </row>
    <row r="466" spans="8:9">
      <c r="H466" s="1375"/>
      <c r="I466" s="1375"/>
    </row>
    <row r="467" spans="8:9">
      <c r="H467" s="1375"/>
      <c r="I467" s="1375"/>
    </row>
    <row r="468" spans="8:9">
      <c r="H468" s="1375"/>
      <c r="I468" s="1375"/>
    </row>
    <row r="469" spans="8:9">
      <c r="H469" s="1375"/>
      <c r="I469" s="1375"/>
    </row>
    <row r="470" spans="8:9">
      <c r="H470" s="1375"/>
      <c r="I470" s="1375"/>
    </row>
    <row r="471" spans="8:9">
      <c r="H471" s="1375"/>
      <c r="I471" s="1375"/>
    </row>
    <row r="472" spans="8:9">
      <c r="H472" s="1375"/>
      <c r="I472" s="1375"/>
    </row>
    <row r="473" spans="8:9">
      <c r="H473" s="1375"/>
      <c r="I473" s="1375"/>
    </row>
    <row r="474" spans="8:9">
      <c r="H474" s="1375"/>
      <c r="I474" s="1375"/>
    </row>
    <row r="475" spans="8:9">
      <c r="H475" s="1375"/>
      <c r="I475" s="1375"/>
    </row>
    <row r="476" spans="8:9">
      <c r="H476" s="1375"/>
      <c r="I476" s="1375"/>
    </row>
    <row r="477" spans="8:9">
      <c r="H477" s="1375"/>
      <c r="I477" s="1375"/>
    </row>
    <row r="478" spans="8:9">
      <c r="H478" s="1375"/>
      <c r="I478" s="1375"/>
    </row>
    <row r="479" spans="8:9">
      <c r="H479" s="1375"/>
      <c r="I479" s="1375"/>
    </row>
    <row r="480" spans="8:9">
      <c r="H480" s="1375"/>
      <c r="I480" s="1375"/>
    </row>
    <row r="481" spans="8:9">
      <c r="H481" s="1375"/>
      <c r="I481" s="1375"/>
    </row>
    <row r="482" spans="8:9">
      <c r="H482" s="1375"/>
      <c r="I482" s="1375"/>
    </row>
    <row r="483" spans="8:9">
      <c r="H483" s="1375"/>
      <c r="I483" s="1375"/>
    </row>
    <row r="484" spans="8:9">
      <c r="H484" s="1375"/>
      <c r="I484" s="1375"/>
    </row>
    <row r="485" spans="8:9">
      <c r="H485" s="1375"/>
      <c r="I485" s="1375"/>
    </row>
    <row r="486" spans="8:9">
      <c r="H486" s="1375"/>
      <c r="I486" s="1375"/>
    </row>
    <row r="487" spans="8:9">
      <c r="H487" s="1375"/>
      <c r="I487" s="1375"/>
    </row>
    <row r="488" spans="8:9">
      <c r="H488" s="1375"/>
      <c r="I488" s="1375"/>
    </row>
    <row r="489" spans="8:9">
      <c r="H489" s="1375"/>
      <c r="I489" s="1375"/>
    </row>
    <row r="490" spans="8:9">
      <c r="H490" s="1375"/>
      <c r="I490" s="1375"/>
    </row>
    <row r="491" spans="8:9">
      <c r="H491" s="1375"/>
      <c r="I491" s="1375"/>
    </row>
    <row r="492" spans="8:9">
      <c r="H492" s="1375"/>
      <c r="I492" s="1375"/>
    </row>
    <row r="493" spans="8:9">
      <c r="H493" s="1375"/>
      <c r="I493" s="1375"/>
    </row>
    <row r="494" spans="8:9">
      <c r="H494" s="1375"/>
      <c r="I494" s="1375"/>
    </row>
    <row r="495" spans="8:9">
      <c r="H495" s="1375"/>
      <c r="I495" s="1375"/>
    </row>
    <row r="496" spans="8:9">
      <c r="H496" s="1375"/>
      <c r="I496" s="1375"/>
    </row>
    <row r="497" spans="8:9">
      <c r="H497" s="1375"/>
      <c r="I497" s="1375"/>
    </row>
    <row r="498" spans="8:9">
      <c r="H498" s="1375"/>
      <c r="I498" s="1375"/>
    </row>
    <row r="499" spans="8:9">
      <c r="H499" s="1375"/>
      <c r="I499" s="1375"/>
    </row>
    <row r="500" spans="8:9">
      <c r="H500" s="1375"/>
      <c r="I500" s="1375"/>
    </row>
    <row r="501" spans="8:9">
      <c r="H501" s="1375"/>
      <c r="I501" s="1375"/>
    </row>
    <row r="502" spans="8:9">
      <c r="H502" s="1375"/>
      <c r="I502" s="1375"/>
    </row>
    <row r="503" spans="8:9">
      <c r="H503" s="1375"/>
      <c r="I503" s="1375"/>
    </row>
    <row r="504" spans="8:9">
      <c r="H504" s="1375"/>
      <c r="I504" s="1375"/>
    </row>
    <row r="505" spans="8:9">
      <c r="H505" s="1375"/>
      <c r="I505" s="1375"/>
    </row>
    <row r="506" spans="8:9">
      <c r="H506" s="1375"/>
      <c r="I506" s="1375"/>
    </row>
    <row r="507" spans="8:9">
      <c r="H507" s="1375"/>
      <c r="I507" s="1375"/>
    </row>
    <row r="508" spans="8:9">
      <c r="H508" s="1375"/>
      <c r="I508" s="1375"/>
    </row>
    <row r="509" spans="8:9">
      <c r="H509" s="1375"/>
      <c r="I509" s="1375"/>
    </row>
    <row r="510" spans="8:9">
      <c r="H510" s="1375"/>
      <c r="I510" s="1375"/>
    </row>
    <row r="511" spans="8:9">
      <c r="H511" s="1375"/>
      <c r="I511" s="1375"/>
    </row>
    <row r="512" spans="8:9">
      <c r="H512" s="1375"/>
      <c r="I512" s="1375"/>
    </row>
    <row r="513" spans="8:9">
      <c r="H513" s="1375"/>
      <c r="I513" s="1375"/>
    </row>
    <row r="514" spans="8:9">
      <c r="H514" s="1375"/>
      <c r="I514" s="1375"/>
    </row>
    <row r="515" spans="8:9">
      <c r="H515" s="1375"/>
      <c r="I515" s="1375"/>
    </row>
    <row r="516" spans="8:9">
      <c r="H516" s="1375"/>
      <c r="I516" s="1375"/>
    </row>
    <row r="517" spans="8:9">
      <c r="H517" s="1375"/>
      <c r="I517" s="1375"/>
    </row>
    <row r="518" spans="8:9">
      <c r="H518" s="1375"/>
      <c r="I518" s="1375"/>
    </row>
    <row r="519" spans="8:9">
      <c r="H519" s="1375"/>
      <c r="I519" s="1375"/>
    </row>
    <row r="520" spans="8:9">
      <c r="H520" s="1375"/>
      <c r="I520" s="1375"/>
    </row>
    <row r="521" spans="8:9">
      <c r="H521" s="1375"/>
      <c r="I521" s="1375"/>
    </row>
    <row r="522" spans="8:9">
      <c r="H522" s="1375"/>
      <c r="I522" s="1375"/>
    </row>
    <row r="523" spans="8:9">
      <c r="H523" s="1375"/>
      <c r="I523" s="1375"/>
    </row>
    <row r="524" spans="8:9">
      <c r="H524" s="1375"/>
      <c r="I524" s="1375"/>
    </row>
    <row r="525" spans="8:9">
      <c r="H525" s="1375"/>
      <c r="I525" s="1375"/>
    </row>
    <row r="526" spans="8:9">
      <c r="H526" s="1375"/>
      <c r="I526" s="1375"/>
    </row>
    <row r="527" spans="8:9">
      <c r="H527" s="1375"/>
      <c r="I527" s="1375"/>
    </row>
    <row r="528" spans="8:9">
      <c r="H528" s="1375"/>
      <c r="I528" s="1375"/>
    </row>
    <row r="529" spans="8:9">
      <c r="H529" s="1375"/>
      <c r="I529" s="1375"/>
    </row>
    <row r="530" spans="8:9">
      <c r="H530" s="1375"/>
      <c r="I530" s="1375"/>
    </row>
    <row r="531" spans="8:9">
      <c r="H531" s="1375"/>
      <c r="I531" s="1375"/>
    </row>
    <row r="532" spans="8:9">
      <c r="H532" s="1375"/>
      <c r="I532" s="1375"/>
    </row>
    <row r="533" spans="8:9">
      <c r="H533" s="1375"/>
      <c r="I533" s="1375"/>
    </row>
    <row r="534" spans="8:9">
      <c r="H534" s="1375"/>
      <c r="I534" s="1375"/>
    </row>
    <row r="535" spans="8:9">
      <c r="H535" s="1375"/>
      <c r="I535" s="1375"/>
    </row>
    <row r="536" spans="8:9">
      <c r="H536" s="1375"/>
      <c r="I536" s="1375"/>
    </row>
    <row r="537" spans="8:9">
      <c r="H537" s="1375"/>
      <c r="I537" s="1375"/>
    </row>
    <row r="538" spans="8:9">
      <c r="H538" s="1375"/>
      <c r="I538" s="1375"/>
    </row>
    <row r="539" spans="8:9">
      <c r="H539" s="1375"/>
      <c r="I539" s="1375"/>
    </row>
    <row r="540" spans="8:9">
      <c r="H540" s="1375"/>
      <c r="I540" s="1375"/>
    </row>
    <row r="541" spans="8:9">
      <c r="H541" s="1375"/>
      <c r="I541" s="1375"/>
    </row>
    <row r="542" spans="8:9">
      <c r="H542" s="1375"/>
      <c r="I542" s="1375"/>
    </row>
    <row r="543" spans="8:9">
      <c r="H543" s="1375"/>
      <c r="I543" s="1375"/>
    </row>
    <row r="544" spans="8:9">
      <c r="H544" s="1375"/>
      <c r="I544" s="1375"/>
    </row>
    <row r="545" spans="8:9">
      <c r="H545" s="1375"/>
      <c r="I545" s="1375"/>
    </row>
    <row r="546" spans="8:9">
      <c r="H546" s="1375"/>
      <c r="I546" s="1375"/>
    </row>
    <row r="547" spans="8:9">
      <c r="H547" s="1375"/>
      <c r="I547" s="1375"/>
    </row>
    <row r="548" spans="8:9">
      <c r="H548" s="1375"/>
      <c r="I548" s="1375"/>
    </row>
    <row r="549" spans="8:9">
      <c r="H549" s="1375"/>
      <c r="I549" s="1375"/>
    </row>
    <row r="550" spans="8:9">
      <c r="H550" s="1375"/>
      <c r="I550" s="1375"/>
    </row>
    <row r="551" spans="8:9">
      <c r="H551" s="1375"/>
      <c r="I551" s="1375"/>
    </row>
    <row r="552" spans="8:9">
      <c r="H552" s="1375"/>
      <c r="I552" s="1375"/>
    </row>
    <row r="553" spans="8:9">
      <c r="H553" s="1375"/>
      <c r="I553" s="1375"/>
    </row>
    <row r="554" spans="8:9">
      <c r="H554" s="1375"/>
      <c r="I554" s="1375"/>
    </row>
    <row r="555" spans="8:9">
      <c r="H555" s="1375"/>
      <c r="I555" s="1375"/>
    </row>
    <row r="556" spans="8:9">
      <c r="H556" s="1375"/>
      <c r="I556" s="1375"/>
    </row>
    <row r="557" spans="8:9">
      <c r="H557" s="1375"/>
      <c r="I557" s="1375"/>
    </row>
    <row r="558" spans="8:9">
      <c r="H558" s="1375"/>
      <c r="I558" s="1375"/>
    </row>
    <row r="559" spans="8:9">
      <c r="H559" s="1375"/>
      <c r="I559" s="1375"/>
    </row>
    <row r="560" spans="8:9">
      <c r="H560" s="1375"/>
      <c r="I560" s="1375"/>
    </row>
    <row r="561" spans="8:9">
      <c r="H561" s="1375"/>
      <c r="I561" s="1375"/>
    </row>
    <row r="562" spans="8:9">
      <c r="H562" s="1375"/>
      <c r="I562" s="1375"/>
    </row>
    <row r="563" spans="8:9">
      <c r="H563" s="1375"/>
      <c r="I563" s="1375"/>
    </row>
    <row r="564" spans="8:9">
      <c r="H564" s="1375"/>
      <c r="I564" s="1375"/>
    </row>
    <row r="565" spans="8:9">
      <c r="H565" s="1375"/>
      <c r="I565" s="1375"/>
    </row>
    <row r="566" spans="8:9">
      <c r="H566" s="1375"/>
      <c r="I566" s="1375"/>
    </row>
    <row r="567" spans="8:9">
      <c r="H567" s="1375"/>
      <c r="I567" s="1375"/>
    </row>
    <row r="568" spans="8:9">
      <c r="H568" s="1375"/>
      <c r="I568" s="1375"/>
    </row>
    <row r="569" spans="8:9">
      <c r="H569" s="1375"/>
      <c r="I569" s="1375"/>
    </row>
    <row r="570" spans="8:9">
      <c r="H570" s="1375"/>
      <c r="I570" s="1375"/>
    </row>
    <row r="571" spans="8:9">
      <c r="H571" s="1375"/>
      <c r="I571" s="1375"/>
    </row>
    <row r="572" spans="8:9">
      <c r="H572" s="1375"/>
      <c r="I572" s="1375"/>
    </row>
    <row r="573" spans="8:9">
      <c r="H573" s="1375"/>
      <c r="I573" s="1375"/>
    </row>
    <row r="574" spans="8:9">
      <c r="H574" s="1375"/>
      <c r="I574" s="1375"/>
    </row>
    <row r="575" spans="8:9">
      <c r="H575" s="1375"/>
      <c r="I575" s="1375"/>
    </row>
    <row r="576" spans="8:9">
      <c r="H576" s="1375"/>
      <c r="I576" s="1375"/>
    </row>
    <row r="577" spans="8:9">
      <c r="H577" s="1375"/>
      <c r="I577" s="1375"/>
    </row>
    <row r="578" spans="8:9">
      <c r="H578" s="1375"/>
      <c r="I578" s="1375"/>
    </row>
    <row r="579" spans="8:9">
      <c r="H579" s="1375"/>
      <c r="I579" s="1375"/>
    </row>
    <row r="580" spans="8:9">
      <c r="H580" s="1375"/>
      <c r="I580" s="1375"/>
    </row>
    <row r="581" spans="8:9">
      <c r="H581" s="1375"/>
      <c r="I581" s="1375"/>
    </row>
    <row r="582" spans="8:9">
      <c r="H582" s="1375"/>
      <c r="I582" s="1375"/>
    </row>
    <row r="583" spans="8:9">
      <c r="H583" s="1375"/>
      <c r="I583" s="1375"/>
    </row>
    <row r="584" spans="8:9">
      <c r="H584" s="1375"/>
      <c r="I584" s="1375"/>
    </row>
    <row r="585" spans="8:9">
      <c r="H585" s="1375"/>
      <c r="I585" s="1375"/>
    </row>
    <row r="586" spans="8:9">
      <c r="H586" s="1375"/>
      <c r="I586" s="1375"/>
    </row>
    <row r="587" spans="8:9">
      <c r="H587" s="1375"/>
      <c r="I587" s="1375"/>
    </row>
    <row r="588" spans="8:9">
      <c r="H588" s="1375"/>
      <c r="I588" s="1375"/>
    </row>
    <row r="589" spans="8:9">
      <c r="H589" s="1375"/>
      <c r="I589" s="1375"/>
    </row>
    <row r="590" spans="8:9">
      <c r="H590" s="1375"/>
      <c r="I590" s="1375"/>
    </row>
    <row r="591" spans="8:9">
      <c r="H591" s="1375"/>
      <c r="I591" s="1375"/>
    </row>
    <row r="592" spans="8:9">
      <c r="H592" s="1375"/>
      <c r="I592" s="1375"/>
    </row>
    <row r="593" spans="8:9">
      <c r="H593" s="1375"/>
      <c r="I593" s="1375"/>
    </row>
    <row r="594" spans="8:9">
      <c r="H594" s="1375"/>
      <c r="I594" s="1375"/>
    </row>
    <row r="595" spans="8:9">
      <c r="H595" s="1375"/>
      <c r="I595" s="1375"/>
    </row>
    <row r="596" spans="8:9">
      <c r="H596" s="1375"/>
      <c r="I596" s="1375"/>
    </row>
    <row r="597" spans="8:9">
      <c r="H597" s="1375"/>
      <c r="I597" s="1375"/>
    </row>
    <row r="598" spans="8:9">
      <c r="H598" s="1375"/>
      <c r="I598" s="1375"/>
    </row>
    <row r="599" spans="8:9">
      <c r="H599" s="1375"/>
      <c r="I599" s="1375"/>
    </row>
    <row r="600" spans="8:9">
      <c r="H600" s="1375"/>
      <c r="I600" s="1375"/>
    </row>
    <row r="601" spans="8:9">
      <c r="H601" s="1375"/>
      <c r="I601" s="1375"/>
    </row>
    <row r="602" spans="8:9">
      <c r="H602" s="1375"/>
      <c r="I602" s="1375"/>
    </row>
    <row r="603" spans="8:9">
      <c r="H603" s="1375"/>
      <c r="I603" s="1375"/>
    </row>
    <row r="604" spans="8:9">
      <c r="H604" s="1375"/>
      <c r="I604" s="1375"/>
    </row>
    <row r="605" spans="8:9">
      <c r="H605" s="1375"/>
      <c r="I605" s="1375"/>
    </row>
    <row r="606" spans="8:9">
      <c r="H606" s="1375"/>
      <c r="I606" s="1375"/>
    </row>
    <row r="607" spans="8:9">
      <c r="H607" s="1375"/>
      <c r="I607" s="1375"/>
    </row>
    <row r="608" spans="8:9">
      <c r="H608" s="1375"/>
      <c r="I608" s="1375"/>
    </row>
    <row r="609" spans="8:9">
      <c r="H609" s="1375"/>
      <c r="I609" s="1375"/>
    </row>
    <row r="610" spans="8:9">
      <c r="H610" s="1375"/>
      <c r="I610" s="1375"/>
    </row>
    <row r="611" spans="8:9">
      <c r="H611" s="1375"/>
      <c r="I611" s="1375"/>
    </row>
    <row r="612" spans="8:9">
      <c r="H612" s="1375"/>
      <c r="I612" s="1375"/>
    </row>
    <row r="613" spans="8:9">
      <c r="H613" s="1375"/>
      <c r="I613" s="1375"/>
    </row>
    <row r="614" spans="8:9">
      <c r="H614" s="1375"/>
      <c r="I614" s="1375"/>
    </row>
    <row r="615" spans="8:9">
      <c r="H615" s="1375"/>
      <c r="I615" s="1375"/>
    </row>
    <row r="616" spans="8:9">
      <c r="H616" s="1375"/>
      <c r="I616" s="1375"/>
    </row>
    <row r="617" spans="8:9">
      <c r="H617" s="1375"/>
      <c r="I617" s="1375"/>
    </row>
    <row r="618" spans="8:9">
      <c r="H618" s="1375"/>
      <c r="I618" s="1375"/>
    </row>
    <row r="619" spans="8:9">
      <c r="H619" s="1375"/>
      <c r="I619" s="1375"/>
    </row>
    <row r="620" spans="8:9">
      <c r="H620" s="1375"/>
      <c r="I620" s="1375"/>
    </row>
    <row r="621" spans="8:9">
      <c r="H621" s="1375"/>
      <c r="I621" s="1375"/>
    </row>
    <row r="622" spans="8:9">
      <c r="H622" s="1375"/>
      <c r="I622" s="1375"/>
    </row>
  </sheetData>
  <mergeCells count="28">
    <mergeCell ref="B19:E19"/>
    <mergeCell ref="B33:E33"/>
    <mergeCell ref="B37:E37"/>
    <mergeCell ref="B53:E53"/>
    <mergeCell ref="B57:E57"/>
    <mergeCell ref="B63:E63"/>
    <mergeCell ref="B86:E86"/>
    <mergeCell ref="B149:E149"/>
    <mergeCell ref="B124:E124"/>
    <mergeCell ref="B108:E108"/>
    <mergeCell ref="B104:E104"/>
    <mergeCell ref="B99:E99"/>
    <mergeCell ref="B75:E75"/>
    <mergeCell ref="B1:C1"/>
    <mergeCell ref="B2:C2"/>
    <mergeCell ref="B3:C3"/>
    <mergeCell ref="B4:D4"/>
    <mergeCell ref="B5:C5"/>
    <mergeCell ref="F5:M5"/>
    <mergeCell ref="B7:M7"/>
    <mergeCell ref="E9:E10"/>
    <mergeCell ref="K9:M9"/>
    <mergeCell ref="F9:H9"/>
    <mergeCell ref="I9:I10"/>
    <mergeCell ref="J9:J10"/>
    <mergeCell ref="C9:C10"/>
    <mergeCell ref="B9:B10"/>
    <mergeCell ref="D9:D10"/>
  </mergeCells>
  <printOptions horizontalCentered="1"/>
  <pageMargins left="0.2" right="0.2" top="0.5" bottom="0.5" header="0.8" footer="0.3"/>
  <pageSetup paperSize="9" scale="70" orientation="landscape" r:id="rId1"/>
  <headerFooter>
    <oddHeader>Page &amp;P of &amp;N</oddHeader>
    <oddFooter>&amp;LContractor: - &amp;USelam D.
Office Engineer&amp;CConsultant: - &amp;U______________&amp;RClient: - __________________</oddFooter>
  </headerFooter>
  <rowBreaks count="3" manualBreakCount="3">
    <brk id="37" max="13" man="1"/>
    <brk id="63" max="13" man="1"/>
    <brk id="99" max="1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opLeftCell="A21" zoomScale="82" zoomScaleNormal="100" zoomScaleSheetLayoutView="82" workbookViewId="0">
      <selection activeCell="A123" sqref="A123:H183"/>
    </sheetView>
  </sheetViews>
  <sheetFormatPr defaultRowHeight="15"/>
  <cols>
    <col min="1" max="1" width="8.140625" customWidth="1"/>
    <col min="2" max="2" width="10.28515625" customWidth="1"/>
    <col min="3" max="3" width="12.28515625" customWidth="1"/>
    <col min="4" max="4" width="42.42578125" customWidth="1"/>
    <col min="5" max="5" width="7.7109375" customWidth="1"/>
    <col min="6" max="6" width="10.140625" customWidth="1"/>
    <col min="7" max="7" width="10.85546875" customWidth="1"/>
    <col min="8" max="8" width="39.28515625" customWidth="1"/>
  </cols>
  <sheetData>
    <row r="1" spans="1:8" ht="18.75">
      <c r="A1" s="1958" t="s">
        <v>889</v>
      </c>
      <c r="B1" s="1958"/>
      <c r="C1" s="1958"/>
      <c r="D1" s="1958"/>
      <c r="E1" s="1958"/>
      <c r="F1" s="1958"/>
      <c r="G1" s="1958"/>
      <c r="H1" s="1958"/>
    </row>
    <row r="2" spans="1:8" ht="15.75">
      <c r="A2" s="1957" t="s">
        <v>753</v>
      </c>
      <c r="B2" s="1957"/>
      <c r="C2" s="1957" t="s">
        <v>179</v>
      </c>
      <c r="D2" s="1957"/>
      <c r="E2" s="219"/>
      <c r="F2" s="335"/>
      <c r="G2" s="334"/>
      <c r="H2" s="219"/>
    </row>
    <row r="3" spans="1:8" ht="15.75">
      <c r="A3" s="1957" t="s">
        <v>754</v>
      </c>
      <c r="B3" s="1957"/>
      <c r="C3" s="1957"/>
      <c r="D3" s="1957"/>
      <c r="E3" s="219"/>
      <c r="F3" s="219"/>
      <c r="G3" s="1959"/>
      <c r="H3" s="1959"/>
    </row>
    <row r="4" spans="1:8" ht="15.75">
      <c r="A4" s="1957" t="s">
        <v>755</v>
      </c>
      <c r="B4" s="1957"/>
      <c r="C4" s="1957"/>
      <c r="D4" s="1957"/>
      <c r="E4" s="219"/>
      <c r="F4" s="219"/>
      <c r="G4" s="219" t="s">
        <v>3</v>
      </c>
      <c r="H4" s="336" t="s">
        <v>898</v>
      </c>
    </row>
    <row r="5" spans="1:8" ht="15.75">
      <c r="A5" s="1957" t="s">
        <v>756</v>
      </c>
      <c r="B5" s="1957"/>
      <c r="C5" s="1957"/>
      <c r="D5" s="1957"/>
      <c r="E5" s="219"/>
      <c r="F5" s="219"/>
      <c r="G5" s="219" t="s">
        <v>899</v>
      </c>
      <c r="H5" s="672">
        <v>1</v>
      </c>
    </row>
    <row r="6" spans="1:8" ht="15.75">
      <c r="A6" s="1957" t="s">
        <v>70</v>
      </c>
      <c r="B6" s="1957"/>
      <c r="C6" s="1957"/>
      <c r="D6" s="1957"/>
      <c r="E6" s="219"/>
      <c r="F6" s="219"/>
      <c r="G6" s="219"/>
      <c r="H6" s="219"/>
    </row>
    <row r="7" spans="1:8" ht="15.75">
      <c r="A7" s="337"/>
      <c r="B7" s="338"/>
      <c r="C7" s="339"/>
      <c r="D7" s="338"/>
      <c r="E7" s="338"/>
      <c r="F7" s="338"/>
      <c r="G7" s="338"/>
      <c r="H7" s="338"/>
    </row>
    <row r="8" spans="1:8" ht="16.5" thickBot="1">
      <c r="A8" s="340" t="s">
        <v>174</v>
      </c>
      <c r="B8" s="341" t="s">
        <v>175</v>
      </c>
      <c r="C8" s="341" t="s">
        <v>176</v>
      </c>
      <c r="D8" s="341" t="s">
        <v>7</v>
      </c>
      <c r="E8" s="340" t="s">
        <v>174</v>
      </c>
      <c r="F8" s="341" t="s">
        <v>175</v>
      </c>
      <c r="G8" s="341" t="s">
        <v>176</v>
      </c>
      <c r="H8" s="341" t="s">
        <v>7</v>
      </c>
    </row>
    <row r="9" spans="1:8" ht="21.75" thickTop="1" thickBot="1">
      <c r="A9" s="342"/>
      <c r="B9" s="343"/>
      <c r="C9" s="344"/>
      <c r="D9" s="678" t="s">
        <v>757</v>
      </c>
      <c r="E9" s="347"/>
      <c r="F9" s="347"/>
      <c r="G9" s="357">
        <f>A60*B60*B61</f>
        <v>15.8</v>
      </c>
      <c r="H9" s="351"/>
    </row>
    <row r="10" spans="1:8" ht="19.5" thickTop="1">
      <c r="A10" s="347"/>
      <c r="B10" s="348"/>
      <c r="C10" s="349"/>
      <c r="D10" s="677" t="s">
        <v>758</v>
      </c>
      <c r="E10" s="347">
        <v>1</v>
      </c>
      <c r="F10" s="348">
        <v>0.9</v>
      </c>
      <c r="G10" s="347"/>
      <c r="H10" s="351"/>
    </row>
    <row r="11" spans="1:8" ht="16.5" thickBot="1">
      <c r="A11" s="347">
        <v>1</v>
      </c>
      <c r="B11" s="347">
        <v>2.5</v>
      </c>
      <c r="C11" s="347"/>
      <c r="D11" s="354" t="s">
        <v>759</v>
      </c>
      <c r="E11" s="347"/>
      <c r="F11" s="348">
        <v>0.25</v>
      </c>
      <c r="G11" s="347"/>
      <c r="H11" s="351"/>
    </row>
    <row r="12" spans="1:8" ht="17.25" thickTop="1" thickBot="1">
      <c r="A12" s="347"/>
      <c r="B12" s="347">
        <v>2.35</v>
      </c>
      <c r="C12" s="347"/>
      <c r="D12" s="347"/>
      <c r="E12" s="347"/>
      <c r="F12" s="347"/>
      <c r="G12" s="357">
        <f>F10*F11*E10</f>
        <v>0.23</v>
      </c>
      <c r="H12" s="351"/>
    </row>
    <row r="13" spans="1:8" ht="17.25" thickTop="1" thickBot="1">
      <c r="A13" s="347"/>
      <c r="B13" s="347"/>
      <c r="C13" s="357">
        <f>B11*B12*A11</f>
        <v>5.88</v>
      </c>
      <c r="D13" s="347"/>
      <c r="E13" s="347">
        <v>1</v>
      </c>
      <c r="F13" s="348">
        <v>1.3</v>
      </c>
      <c r="G13" s="347"/>
      <c r="H13" s="351"/>
    </row>
    <row r="14" spans="1:8" ht="17.25" thickTop="1" thickBot="1">
      <c r="A14" s="347">
        <v>4</v>
      </c>
      <c r="B14" s="347">
        <v>4.7</v>
      </c>
      <c r="C14" s="347"/>
      <c r="D14" s="347"/>
      <c r="E14" s="347"/>
      <c r="F14" s="348">
        <v>0.25</v>
      </c>
      <c r="G14" s="347"/>
      <c r="H14" s="351"/>
    </row>
    <row r="15" spans="1:8" ht="17.25" thickTop="1" thickBot="1">
      <c r="A15" s="347"/>
      <c r="B15" s="347">
        <v>2.35</v>
      </c>
      <c r="C15" s="347"/>
      <c r="D15" s="347"/>
      <c r="E15" s="347"/>
      <c r="F15" s="347"/>
      <c r="G15" s="357">
        <f>F13*F14*E13</f>
        <v>0.33</v>
      </c>
      <c r="H15" s="351"/>
    </row>
    <row r="16" spans="1:8" ht="17.25" thickTop="1" thickBot="1">
      <c r="A16" s="347"/>
      <c r="B16" s="347"/>
      <c r="C16" s="357">
        <f>B14*B15*A14</f>
        <v>44.18</v>
      </c>
      <c r="D16" s="347"/>
      <c r="E16" s="347"/>
      <c r="F16" s="355"/>
      <c r="G16" s="668">
        <f>SUM(G9:G15)</f>
        <v>16.36</v>
      </c>
      <c r="H16" s="354" t="s">
        <v>943</v>
      </c>
    </row>
    <row r="17" spans="1:8" ht="16.5" thickTop="1">
      <c r="A17" s="347">
        <v>1</v>
      </c>
      <c r="B17" s="347">
        <v>4.8</v>
      </c>
      <c r="C17" s="347"/>
      <c r="D17" s="354"/>
      <c r="E17" s="347">
        <v>1</v>
      </c>
      <c r="F17" s="348">
        <v>2.95</v>
      </c>
      <c r="G17" s="347"/>
      <c r="H17" s="353" t="s">
        <v>911</v>
      </c>
    </row>
    <row r="18" spans="1:8" ht="16.5" thickBot="1">
      <c r="A18" s="347"/>
      <c r="B18" s="347">
        <v>2.35</v>
      </c>
      <c r="C18" s="347"/>
      <c r="D18" s="347"/>
      <c r="E18" s="347"/>
      <c r="F18" s="348">
        <v>3.95</v>
      </c>
      <c r="G18" s="347"/>
      <c r="H18" s="351"/>
    </row>
    <row r="19" spans="1:8" ht="17.25" thickTop="1" thickBot="1">
      <c r="A19" s="347"/>
      <c r="B19" s="347"/>
      <c r="C19" s="357">
        <f>B17*B18*A17</f>
        <v>11.28</v>
      </c>
      <c r="D19" s="347"/>
      <c r="E19" s="347"/>
      <c r="F19" s="347"/>
      <c r="G19" s="357">
        <f>F17*F18*E17</f>
        <v>11.65</v>
      </c>
      <c r="H19" s="353"/>
    </row>
    <row r="20" spans="1:8" ht="16.5" thickTop="1">
      <c r="A20" s="347">
        <v>1</v>
      </c>
      <c r="B20" s="347">
        <v>5.75</v>
      </c>
      <c r="C20" s="347"/>
      <c r="D20" s="347"/>
      <c r="E20" s="347">
        <v>1</v>
      </c>
      <c r="F20" s="348">
        <v>0.9</v>
      </c>
      <c r="G20" s="347"/>
      <c r="H20" s="351"/>
    </row>
    <row r="21" spans="1:8" ht="16.5" thickBot="1">
      <c r="A21" s="347"/>
      <c r="B21" s="347">
        <v>2.35</v>
      </c>
      <c r="C21" s="347"/>
      <c r="D21" s="347"/>
      <c r="E21" s="347"/>
      <c r="F21" s="348">
        <v>0.25</v>
      </c>
      <c r="G21" s="347"/>
      <c r="H21" s="351"/>
    </row>
    <row r="22" spans="1:8" ht="17.25" thickTop="1" thickBot="1">
      <c r="A22" s="347"/>
      <c r="B22" s="347"/>
      <c r="C22" s="357">
        <f>B20*B21*A20</f>
        <v>13.51</v>
      </c>
      <c r="D22" s="347"/>
      <c r="E22" s="347"/>
      <c r="F22" s="347"/>
      <c r="G22" s="357">
        <f>F20*F21*E20</f>
        <v>0.23</v>
      </c>
      <c r="H22" s="351"/>
    </row>
    <row r="23" spans="1:8" ht="17.25" thickTop="1" thickBot="1">
      <c r="A23" s="347"/>
      <c r="B23" s="347"/>
      <c r="C23" s="668">
        <f>SUM(C13:C22)</f>
        <v>74.849999999999994</v>
      </c>
      <c r="D23" s="354" t="s">
        <v>943</v>
      </c>
      <c r="E23" s="347"/>
      <c r="F23" s="355"/>
      <c r="G23" s="668">
        <f>SUM(G17:G22)</f>
        <v>11.88</v>
      </c>
      <c r="H23" s="354" t="s">
        <v>943</v>
      </c>
    </row>
    <row r="24" spans="1:8" ht="16.5" thickTop="1">
      <c r="A24" s="347"/>
      <c r="B24" s="347"/>
      <c r="C24" s="347"/>
      <c r="D24" s="347"/>
      <c r="E24" s="347">
        <v>3</v>
      </c>
      <c r="F24" s="348">
        <v>2.8</v>
      </c>
      <c r="G24" s="347"/>
      <c r="H24" s="364" t="s">
        <v>910</v>
      </c>
    </row>
    <row r="25" spans="1:8" ht="16.5" thickBot="1">
      <c r="A25" s="347">
        <v>1</v>
      </c>
      <c r="B25" s="348">
        <v>3.95</v>
      </c>
      <c r="C25" s="349"/>
      <c r="D25" s="350" t="s">
        <v>893</v>
      </c>
      <c r="E25" s="347"/>
      <c r="F25" s="348">
        <v>3.95</v>
      </c>
      <c r="G25" s="347"/>
      <c r="H25" s="364"/>
    </row>
    <row r="26" spans="1:8" ht="17.25" thickTop="1" thickBot="1">
      <c r="A26" s="347"/>
      <c r="B26" s="348">
        <v>2.5</v>
      </c>
      <c r="C26" s="349"/>
      <c r="D26" s="350"/>
      <c r="E26" s="347"/>
      <c r="F26" s="347"/>
      <c r="G26" s="357">
        <f>F24*F25*E24</f>
        <v>33.18</v>
      </c>
      <c r="H26" s="364"/>
    </row>
    <row r="27" spans="1:8" ht="17.25" thickTop="1" thickBot="1">
      <c r="A27" s="347"/>
      <c r="B27" s="347"/>
      <c r="C27" s="357">
        <f>B25*B26*A25</f>
        <v>9.8800000000000008</v>
      </c>
      <c r="D27" s="354"/>
      <c r="E27" s="347">
        <v>3</v>
      </c>
      <c r="F27" s="348">
        <v>0.9</v>
      </c>
      <c r="G27" s="347"/>
      <c r="H27" s="364"/>
    </row>
    <row r="28" spans="1:8" ht="17.25" thickTop="1" thickBot="1">
      <c r="A28" s="347">
        <v>1</v>
      </c>
      <c r="B28" s="348">
        <v>3.95</v>
      </c>
      <c r="C28" s="347"/>
      <c r="D28" s="347"/>
      <c r="E28" s="347"/>
      <c r="F28" s="348">
        <v>0.25</v>
      </c>
      <c r="G28" s="347"/>
      <c r="H28" s="364"/>
    </row>
    <row r="29" spans="1:8" ht="17.25" thickTop="1" thickBot="1">
      <c r="A29" s="347"/>
      <c r="B29" s="348">
        <v>1.25</v>
      </c>
      <c r="C29" s="347"/>
      <c r="D29" s="347"/>
      <c r="E29" s="347"/>
      <c r="F29" s="347"/>
      <c r="G29" s="357">
        <f>F27*F28*E27</f>
        <v>0.68</v>
      </c>
      <c r="H29" s="364"/>
    </row>
    <row r="30" spans="1:8" ht="17.25" thickTop="1" thickBot="1">
      <c r="A30" s="347"/>
      <c r="B30" s="347"/>
      <c r="C30" s="357">
        <f>B28*B29*A28</f>
        <v>4.9400000000000004</v>
      </c>
      <c r="D30" s="347"/>
      <c r="E30" s="347"/>
      <c r="F30" s="347"/>
      <c r="G30" s="668">
        <f>SUM(G24:G29)</f>
        <v>33.86</v>
      </c>
      <c r="H30" s="354" t="s">
        <v>943</v>
      </c>
    </row>
    <row r="31" spans="1:8" ht="17.25" thickTop="1" thickBot="1">
      <c r="A31" s="347"/>
      <c r="B31" s="347"/>
      <c r="C31" s="668">
        <f>SUM(C24:C30)</f>
        <v>14.82</v>
      </c>
      <c r="D31" s="354" t="s">
        <v>943</v>
      </c>
      <c r="E31" s="347">
        <v>1</v>
      </c>
      <c r="F31" s="348">
        <v>2.0499999999999998</v>
      </c>
      <c r="G31" s="347"/>
      <c r="H31" s="359" t="s">
        <v>107</v>
      </c>
    </row>
    <row r="32" spans="1:8" ht="17.25" thickTop="1" thickBot="1">
      <c r="A32" s="347">
        <v>1</v>
      </c>
      <c r="B32" s="348">
        <v>4</v>
      </c>
      <c r="C32" s="347"/>
      <c r="D32" s="354" t="s">
        <v>894</v>
      </c>
      <c r="E32" s="347"/>
      <c r="F32" s="348">
        <v>3.95</v>
      </c>
      <c r="G32" s="347"/>
      <c r="H32" s="365"/>
    </row>
    <row r="33" spans="1:8" ht="17.25" thickTop="1" thickBot="1">
      <c r="A33" s="347"/>
      <c r="B33" s="348">
        <v>2.5</v>
      </c>
      <c r="C33" s="347"/>
      <c r="D33" s="347"/>
      <c r="E33" s="347"/>
      <c r="F33" s="347"/>
      <c r="G33" s="357">
        <f>F31*F32*E31</f>
        <v>8.1</v>
      </c>
      <c r="H33" s="365"/>
    </row>
    <row r="34" spans="1:8" ht="17.25" thickTop="1" thickBot="1">
      <c r="A34" s="347"/>
      <c r="B34" s="347"/>
      <c r="C34" s="669">
        <f>B32*B33*A32</f>
        <v>10</v>
      </c>
      <c r="D34" s="354" t="s">
        <v>943</v>
      </c>
      <c r="E34" s="347">
        <v>1</v>
      </c>
      <c r="F34" s="348">
        <v>0.8</v>
      </c>
      <c r="G34" s="347"/>
      <c r="H34" s="365"/>
    </row>
    <row r="35" spans="1:8" ht="20.25" thickTop="1" thickBot="1">
      <c r="A35" s="347"/>
      <c r="B35" s="347"/>
      <c r="C35" s="675">
        <f>C34+C31+C23</f>
        <v>99.67</v>
      </c>
      <c r="D35" s="680" t="s">
        <v>916</v>
      </c>
      <c r="E35" s="347"/>
      <c r="F35" s="348">
        <v>0.25</v>
      </c>
      <c r="G35" s="347"/>
      <c r="H35" s="365"/>
    </row>
    <row r="36" spans="1:8" ht="17.25" thickTop="1" thickBot="1">
      <c r="A36" s="347"/>
      <c r="B36" s="347"/>
      <c r="C36" s="347"/>
      <c r="D36" s="347"/>
      <c r="E36" s="347"/>
      <c r="F36" s="347"/>
      <c r="G36" s="357">
        <f>F34*F35*E34</f>
        <v>0.2</v>
      </c>
      <c r="H36" s="365"/>
    </row>
    <row r="37" spans="1:8" ht="20.25" thickTop="1" thickBot="1">
      <c r="A37" s="347"/>
      <c r="B37" s="347"/>
      <c r="C37" s="347"/>
      <c r="D37" s="677" t="s">
        <v>895</v>
      </c>
      <c r="E37" s="347"/>
      <c r="F37" s="348"/>
      <c r="G37" s="668">
        <f>SUM(G31:G36)</f>
        <v>8.3000000000000007</v>
      </c>
      <c r="H37" s="354" t="s">
        <v>943</v>
      </c>
    </row>
    <row r="38" spans="1:8" ht="16.5" thickTop="1">
      <c r="A38" s="347"/>
      <c r="B38" s="347"/>
      <c r="C38" s="347"/>
      <c r="D38" s="354" t="s">
        <v>896</v>
      </c>
      <c r="E38" s="347">
        <v>1</v>
      </c>
      <c r="F38" s="348">
        <v>2.5</v>
      </c>
      <c r="G38" s="347"/>
      <c r="H38" s="359" t="s">
        <v>909</v>
      </c>
    </row>
    <row r="39" spans="1:8" ht="16.5" thickBot="1">
      <c r="A39" s="347">
        <v>1</v>
      </c>
      <c r="B39" s="348">
        <v>4.5999999999999996</v>
      </c>
      <c r="C39" s="347"/>
      <c r="D39" s="347"/>
      <c r="E39" s="347"/>
      <c r="F39" s="348">
        <v>1.8</v>
      </c>
      <c r="G39" s="347"/>
      <c r="H39" s="365"/>
    </row>
    <row r="40" spans="1:8" ht="17.25" thickTop="1" thickBot="1">
      <c r="A40" s="347"/>
      <c r="B40" s="348">
        <v>3.95</v>
      </c>
      <c r="C40" s="347"/>
      <c r="D40" s="347"/>
      <c r="E40" s="347"/>
      <c r="F40" s="347"/>
      <c r="G40" s="357">
        <f>F38*F39*E38</f>
        <v>4.5</v>
      </c>
      <c r="H40" s="365"/>
    </row>
    <row r="41" spans="1:8" ht="17.25" thickTop="1" thickBot="1">
      <c r="A41" s="347"/>
      <c r="B41" s="347"/>
      <c r="C41" s="357">
        <f>B39*B40*A39</f>
        <v>18.170000000000002</v>
      </c>
      <c r="D41" s="347"/>
      <c r="E41" s="347">
        <v>1</v>
      </c>
      <c r="F41" s="348">
        <v>0.9</v>
      </c>
      <c r="G41" s="347"/>
      <c r="H41" s="365"/>
    </row>
    <row r="42" spans="1:8" ht="17.25" thickTop="1" thickBot="1">
      <c r="A42" s="347">
        <v>1</v>
      </c>
      <c r="B42" s="348">
        <v>0.9</v>
      </c>
      <c r="C42" s="347"/>
      <c r="D42" s="347"/>
      <c r="E42" s="347"/>
      <c r="F42" s="348">
        <v>0.25</v>
      </c>
      <c r="G42" s="347"/>
      <c r="H42" s="365"/>
    </row>
    <row r="43" spans="1:8" ht="17.25" thickTop="1" thickBot="1">
      <c r="A43" s="347"/>
      <c r="B43" s="348">
        <v>0.25</v>
      </c>
      <c r="C43" s="347"/>
      <c r="D43" s="347"/>
      <c r="E43" s="347"/>
      <c r="F43" s="347"/>
      <c r="G43" s="357">
        <f>F41*F42*E41</f>
        <v>0.23</v>
      </c>
      <c r="H43" s="365"/>
    </row>
    <row r="44" spans="1:8" ht="17.25" thickTop="1" thickBot="1">
      <c r="A44" s="347"/>
      <c r="B44" s="347"/>
      <c r="C44" s="357">
        <f>B42*B43*A42</f>
        <v>0.23</v>
      </c>
      <c r="D44" s="347"/>
      <c r="E44" s="347">
        <v>1</v>
      </c>
      <c r="F44" s="348">
        <v>0.9</v>
      </c>
      <c r="G44" s="347"/>
      <c r="H44" s="365"/>
    </row>
    <row r="45" spans="1:8" ht="17.25" thickTop="1" thickBot="1">
      <c r="A45" s="347"/>
      <c r="B45" s="347"/>
      <c r="C45" s="668">
        <f>SUM(C39:C44)</f>
        <v>18.399999999999999</v>
      </c>
      <c r="D45" s="354" t="s">
        <v>943</v>
      </c>
      <c r="E45" s="347"/>
      <c r="F45" s="348">
        <v>0.2</v>
      </c>
      <c r="G45" s="347"/>
      <c r="H45" s="365"/>
    </row>
    <row r="46" spans="1:8" ht="17.25" thickTop="1" thickBot="1">
      <c r="A46" s="347">
        <v>1</v>
      </c>
      <c r="B46" s="348">
        <v>2.95</v>
      </c>
      <c r="C46" s="347"/>
      <c r="D46" s="354" t="s">
        <v>914</v>
      </c>
      <c r="E46" s="347"/>
      <c r="F46" s="347"/>
      <c r="G46" s="357">
        <f>F44*F45*E44</f>
        <v>0.18</v>
      </c>
      <c r="H46" s="365"/>
    </row>
    <row r="47" spans="1:8" ht="17.25" thickTop="1" thickBot="1">
      <c r="A47" s="347"/>
      <c r="B47" s="348">
        <v>3.95</v>
      </c>
      <c r="C47" s="347"/>
      <c r="D47" s="347"/>
      <c r="E47" s="366"/>
      <c r="F47" s="348"/>
      <c r="G47" s="668">
        <f>SUM(G38:G46)</f>
        <v>4.91</v>
      </c>
      <c r="H47" s="354" t="s">
        <v>943</v>
      </c>
    </row>
    <row r="48" spans="1:8" ht="17.25" thickTop="1" thickBot="1">
      <c r="A48" s="347"/>
      <c r="B48" s="347"/>
      <c r="C48" s="357">
        <f>B46*B47*A46</f>
        <v>11.65</v>
      </c>
      <c r="D48" s="347"/>
      <c r="E48" s="347">
        <v>1</v>
      </c>
      <c r="F48" s="348">
        <v>2.65</v>
      </c>
      <c r="G48" s="347"/>
      <c r="H48" s="359" t="s">
        <v>908</v>
      </c>
    </row>
    <row r="49" spans="1:8" ht="17.25" thickTop="1" thickBot="1">
      <c r="A49" s="347">
        <v>1</v>
      </c>
      <c r="B49" s="348">
        <v>0.9</v>
      </c>
      <c r="C49" s="347"/>
      <c r="D49" s="347"/>
      <c r="E49" s="347"/>
      <c r="F49" s="348">
        <v>1.7</v>
      </c>
      <c r="G49" s="347"/>
      <c r="H49" s="347"/>
    </row>
    <row r="50" spans="1:8" ht="17.25" thickTop="1" thickBot="1">
      <c r="A50" s="347"/>
      <c r="B50" s="348">
        <v>0.25</v>
      </c>
      <c r="C50" s="347"/>
      <c r="D50" s="347"/>
      <c r="E50" s="347"/>
      <c r="F50" s="347"/>
      <c r="G50" s="669">
        <f>F48*F49*E48</f>
        <v>4.51</v>
      </c>
      <c r="H50" s="354" t="s">
        <v>943</v>
      </c>
    </row>
    <row r="51" spans="1:8" ht="17.25" thickTop="1" thickBot="1">
      <c r="A51" s="347"/>
      <c r="B51" s="347"/>
      <c r="C51" s="357">
        <f>B49*B50*A49</f>
        <v>0.23</v>
      </c>
      <c r="D51" s="347"/>
      <c r="E51" s="347">
        <v>1</v>
      </c>
      <c r="F51" s="348">
        <v>3.8</v>
      </c>
      <c r="G51" s="347"/>
      <c r="H51" s="359" t="s">
        <v>894</v>
      </c>
    </row>
    <row r="52" spans="1:8" ht="17.25" thickTop="1" thickBot="1">
      <c r="A52" s="347"/>
      <c r="B52" s="347"/>
      <c r="C52" s="668">
        <f>SUM(C46:C51)</f>
        <v>11.88</v>
      </c>
      <c r="D52" s="354" t="s">
        <v>943</v>
      </c>
      <c r="E52" s="347"/>
      <c r="F52" s="348">
        <v>4</v>
      </c>
      <c r="G52" s="347"/>
      <c r="H52" s="365"/>
    </row>
    <row r="53" spans="1:8" ht="17.25" thickTop="1" thickBot="1">
      <c r="A53" s="347">
        <v>1</v>
      </c>
      <c r="B53" s="348">
        <v>2.95</v>
      </c>
      <c r="C53" s="347"/>
      <c r="D53" s="354" t="s">
        <v>913</v>
      </c>
      <c r="E53" s="347"/>
      <c r="F53" s="347"/>
      <c r="G53" s="357">
        <f>F51*F52*E51</f>
        <v>15.2</v>
      </c>
      <c r="H53" s="365"/>
    </row>
    <row r="54" spans="1:8" ht="17.25" thickTop="1" thickBot="1">
      <c r="A54" s="347"/>
      <c r="B54" s="348">
        <v>3.95</v>
      </c>
      <c r="C54" s="347"/>
      <c r="D54" s="347"/>
      <c r="E54" s="347">
        <v>1</v>
      </c>
      <c r="F54" s="348">
        <v>1.3</v>
      </c>
      <c r="G54" s="347"/>
      <c r="H54" s="365"/>
    </row>
    <row r="55" spans="1:8" ht="17.25" thickTop="1" thickBot="1">
      <c r="A55" s="347"/>
      <c r="B55" s="347"/>
      <c r="C55" s="357">
        <f>B53*B54*A53</f>
        <v>11.65</v>
      </c>
      <c r="D55" s="347"/>
      <c r="E55" s="347"/>
      <c r="F55" s="348">
        <v>0.25</v>
      </c>
      <c r="G55" s="347"/>
      <c r="H55" s="365"/>
    </row>
    <row r="56" spans="1:8" ht="17.25" thickTop="1" thickBot="1">
      <c r="A56" s="347">
        <v>1</v>
      </c>
      <c r="B56" s="348">
        <v>0.9</v>
      </c>
      <c r="C56" s="347"/>
      <c r="D56" s="347"/>
      <c r="E56" s="347"/>
      <c r="F56" s="347"/>
      <c r="G56" s="347">
        <f>F54*F55*E54</f>
        <v>0.33</v>
      </c>
      <c r="H56" s="365"/>
    </row>
    <row r="57" spans="1:8" ht="17.25" thickTop="1" thickBot="1">
      <c r="A57" s="347"/>
      <c r="B57" s="348">
        <v>0.25</v>
      </c>
      <c r="C57" s="347"/>
      <c r="D57" s="347"/>
      <c r="E57" s="546"/>
      <c r="F57" s="546"/>
      <c r="G57" s="668">
        <f>SUM(G51:G56)</f>
        <v>15.53</v>
      </c>
      <c r="H57" s="354" t="s">
        <v>943</v>
      </c>
    </row>
    <row r="58" spans="1:8" ht="17.25" thickTop="1" thickBot="1">
      <c r="A58" s="347"/>
      <c r="B58" s="347"/>
      <c r="C58" s="357">
        <f>B56*B57*A56</f>
        <v>0.23</v>
      </c>
      <c r="D58" s="347"/>
      <c r="E58" s="347">
        <v>1</v>
      </c>
      <c r="F58" s="348">
        <v>5.35</v>
      </c>
      <c r="G58" s="347"/>
      <c r="H58" s="359" t="s">
        <v>907</v>
      </c>
    </row>
    <row r="59" spans="1:8" ht="17.25" thickTop="1" thickBot="1">
      <c r="A59" s="347"/>
      <c r="B59" s="347"/>
      <c r="C59" s="668">
        <f>SUM(C53:C58)</f>
        <v>11.88</v>
      </c>
      <c r="D59" s="354" t="s">
        <v>943</v>
      </c>
      <c r="E59" s="347"/>
      <c r="F59" s="348">
        <v>4</v>
      </c>
      <c r="G59" s="347"/>
      <c r="H59" s="365"/>
    </row>
    <row r="60" spans="1:8" ht="17.25" thickTop="1" thickBot="1">
      <c r="A60" s="347">
        <v>1</v>
      </c>
      <c r="B60" s="348">
        <v>4</v>
      </c>
      <c r="C60" s="347"/>
      <c r="D60" s="679" t="s">
        <v>912</v>
      </c>
      <c r="E60" s="347"/>
      <c r="F60" s="347"/>
      <c r="G60" s="357">
        <f>F58*F59*E58</f>
        <v>21.4</v>
      </c>
      <c r="H60" s="347"/>
    </row>
    <row r="61" spans="1:8" ht="16.5" thickTop="1">
      <c r="A61" s="670"/>
      <c r="B61" s="369">
        <v>3.95</v>
      </c>
      <c r="C61" s="670"/>
      <c r="D61" s="673"/>
      <c r="E61" s="674"/>
      <c r="F61" s="674"/>
      <c r="G61" s="674"/>
      <c r="H61" s="674"/>
    </row>
    <row r="62" spans="1:8" ht="18.75">
      <c r="A62" s="1958" t="s">
        <v>889</v>
      </c>
      <c r="B62" s="1958"/>
      <c r="C62" s="1958"/>
      <c r="D62" s="1958"/>
      <c r="E62" s="1958"/>
      <c r="F62" s="1958"/>
      <c r="G62" s="1958"/>
      <c r="H62" s="1958"/>
    </row>
    <row r="63" spans="1:8" ht="15.75">
      <c r="A63" s="1957" t="s">
        <v>753</v>
      </c>
      <c r="B63" s="1957"/>
      <c r="C63" s="1957" t="s">
        <v>179</v>
      </c>
      <c r="D63" s="1957"/>
      <c r="E63" s="219"/>
      <c r="F63" s="335"/>
      <c r="G63" s="334"/>
      <c r="H63" s="219"/>
    </row>
    <row r="64" spans="1:8" ht="15.75">
      <c r="A64" s="1957" t="s">
        <v>754</v>
      </c>
      <c r="B64" s="1957"/>
      <c r="C64" s="1957"/>
      <c r="D64" s="1957"/>
      <c r="E64" s="219"/>
      <c r="F64" s="219"/>
      <c r="G64" s="1959"/>
      <c r="H64" s="1959"/>
    </row>
    <row r="65" spans="1:8" ht="15.75">
      <c r="A65" s="1957" t="s">
        <v>755</v>
      </c>
      <c r="B65" s="1957"/>
      <c r="C65" s="1957"/>
      <c r="D65" s="1957"/>
      <c r="E65" s="219"/>
      <c r="F65" s="219"/>
      <c r="G65" s="219" t="s">
        <v>3</v>
      </c>
      <c r="H65" s="336" t="s">
        <v>104</v>
      </c>
    </row>
    <row r="66" spans="1:8" ht="15.75">
      <c r="A66" s="1957" t="s">
        <v>756</v>
      </c>
      <c r="B66" s="1957"/>
      <c r="C66" s="1957"/>
      <c r="D66" s="1957"/>
      <c r="E66" s="219"/>
      <c r="F66" s="219"/>
      <c r="G66" s="219" t="s">
        <v>897</v>
      </c>
      <c r="H66" s="672">
        <v>2</v>
      </c>
    </row>
    <row r="67" spans="1:8" ht="15.75">
      <c r="A67" s="1957" t="s">
        <v>70</v>
      </c>
      <c r="B67" s="1957"/>
      <c r="C67" s="1957"/>
      <c r="D67" s="1957"/>
      <c r="E67" s="219"/>
      <c r="F67" s="219"/>
      <c r="G67" s="219"/>
      <c r="H67" s="219"/>
    </row>
    <row r="68" spans="1:8" ht="15.75">
      <c r="A68" s="337"/>
      <c r="B68" s="338"/>
      <c r="C68" s="339"/>
      <c r="D68" s="338"/>
      <c r="E68" s="338"/>
      <c r="F68" s="338"/>
      <c r="G68" s="338"/>
      <c r="H68" s="338"/>
    </row>
    <row r="69" spans="1:8" ht="15.75">
      <c r="A69" s="340" t="s">
        <v>174</v>
      </c>
      <c r="B69" s="341" t="s">
        <v>175</v>
      </c>
      <c r="C69" s="341" t="s">
        <v>176</v>
      </c>
      <c r="D69" s="341" t="s">
        <v>7</v>
      </c>
      <c r="E69" s="340" t="s">
        <v>174</v>
      </c>
      <c r="F69" s="341" t="s">
        <v>175</v>
      </c>
      <c r="G69" s="341" t="s">
        <v>176</v>
      </c>
      <c r="H69" s="341" t="s">
        <v>7</v>
      </c>
    </row>
    <row r="70" spans="1:8" ht="15.75">
      <c r="A70" s="347">
        <v>1</v>
      </c>
      <c r="B70" s="348">
        <v>0.9</v>
      </c>
      <c r="C70" s="347"/>
      <c r="D70" s="347"/>
      <c r="E70" s="342"/>
      <c r="F70" s="343"/>
      <c r="G70" s="342"/>
      <c r="H70" s="346"/>
    </row>
    <row r="71" spans="1:8" ht="16.5" thickBot="1">
      <c r="A71" s="347"/>
      <c r="B71" s="348">
        <v>0.25</v>
      </c>
      <c r="C71" s="347"/>
      <c r="D71" s="347"/>
      <c r="E71" s="347"/>
      <c r="F71" s="348"/>
      <c r="G71" s="347"/>
      <c r="H71" s="353"/>
    </row>
    <row r="72" spans="1:8" ht="17.25" thickTop="1" thickBot="1">
      <c r="A72" s="347"/>
      <c r="B72" s="347"/>
      <c r="C72" s="357">
        <f>B70*B71*A70</f>
        <v>0.23</v>
      </c>
      <c r="D72" s="347"/>
      <c r="E72" s="347"/>
      <c r="F72" s="347"/>
      <c r="G72" s="347"/>
      <c r="H72" s="351"/>
    </row>
    <row r="73" spans="1:8" ht="17.25" thickTop="1" thickBot="1">
      <c r="A73" s="347"/>
      <c r="B73" s="347"/>
      <c r="C73" s="668">
        <f>C72+G60</f>
        <v>21.63</v>
      </c>
      <c r="D73" s="354" t="s">
        <v>900</v>
      </c>
      <c r="E73" s="347"/>
      <c r="F73" s="348"/>
      <c r="G73" s="347"/>
      <c r="H73" s="351"/>
    </row>
    <row r="74" spans="1:8" ht="16.5" thickTop="1">
      <c r="A74" s="347">
        <v>1</v>
      </c>
      <c r="B74" s="348">
        <v>3.55</v>
      </c>
      <c r="C74" s="349"/>
      <c r="D74" s="354" t="s">
        <v>906</v>
      </c>
      <c r="E74" s="347"/>
      <c r="F74" s="348"/>
      <c r="G74" s="347"/>
      <c r="H74" s="351"/>
    </row>
    <row r="75" spans="1:8" ht="16.5" thickBot="1">
      <c r="A75" s="347"/>
      <c r="B75" s="348">
        <v>4</v>
      </c>
      <c r="C75" s="349"/>
      <c r="D75" s="347"/>
      <c r="E75" s="347"/>
      <c r="F75" s="347"/>
      <c r="G75" s="347"/>
      <c r="H75" s="351"/>
    </row>
    <row r="76" spans="1:8" ht="17.25" thickTop="1" thickBot="1">
      <c r="A76" s="347"/>
      <c r="B76" s="347"/>
      <c r="C76" s="357">
        <f>B74*B75*A74</f>
        <v>14.2</v>
      </c>
      <c r="D76" s="347"/>
      <c r="E76" s="347"/>
      <c r="F76" s="348"/>
      <c r="G76" s="347"/>
      <c r="H76" s="351"/>
    </row>
    <row r="77" spans="1:8" ht="16.5" thickTop="1">
      <c r="A77" s="347">
        <v>1</v>
      </c>
      <c r="B77" s="348">
        <v>0.9</v>
      </c>
      <c r="C77" s="349"/>
      <c r="D77" s="347"/>
      <c r="E77" s="347"/>
      <c r="F77" s="348"/>
      <c r="G77" s="347"/>
      <c r="H77" s="351"/>
    </row>
    <row r="78" spans="1:8" ht="16.5" thickBot="1">
      <c r="A78" s="347"/>
      <c r="B78" s="348">
        <v>0.25</v>
      </c>
      <c r="C78" s="349"/>
      <c r="D78" s="347"/>
      <c r="E78" s="347"/>
      <c r="F78" s="347"/>
      <c r="G78" s="347"/>
      <c r="H78" s="351"/>
    </row>
    <row r="79" spans="1:8" ht="17.25" thickTop="1" thickBot="1">
      <c r="A79" s="347"/>
      <c r="B79" s="347"/>
      <c r="C79" s="357">
        <f>B77*B78*A77</f>
        <v>0.23</v>
      </c>
      <c r="D79" s="347"/>
      <c r="E79" s="347"/>
      <c r="F79" s="355"/>
      <c r="G79" s="356"/>
      <c r="H79" s="351"/>
    </row>
    <row r="80" spans="1:8" ht="17.25" thickTop="1" thickBot="1">
      <c r="A80" s="347"/>
      <c r="B80" s="347"/>
      <c r="C80" s="668">
        <f>SUM(C74:C79)</f>
        <v>14.43</v>
      </c>
      <c r="D80" s="354" t="s">
        <v>943</v>
      </c>
      <c r="E80" s="347"/>
      <c r="F80" s="348"/>
      <c r="G80" s="347"/>
      <c r="H80" s="351"/>
    </row>
    <row r="81" spans="1:8" ht="16.5" thickTop="1">
      <c r="A81" s="347">
        <v>1</v>
      </c>
      <c r="B81" s="348">
        <v>4.7</v>
      </c>
      <c r="C81" s="349"/>
      <c r="D81" s="354" t="s">
        <v>905</v>
      </c>
      <c r="E81" s="347"/>
      <c r="F81" s="348"/>
      <c r="G81" s="347"/>
      <c r="H81" s="351"/>
    </row>
    <row r="82" spans="1:8" ht="16.5" thickBot="1">
      <c r="A82" s="347"/>
      <c r="B82" s="348">
        <v>4</v>
      </c>
      <c r="C82" s="349"/>
      <c r="D82" s="347"/>
      <c r="E82" s="347"/>
      <c r="F82" s="347"/>
      <c r="G82" s="347"/>
      <c r="H82" s="353"/>
    </row>
    <row r="83" spans="1:8" ht="17.25" thickTop="1" thickBot="1">
      <c r="A83" s="347"/>
      <c r="B83" s="347"/>
      <c r="C83" s="357">
        <f>B81*B82*A81</f>
        <v>18.8</v>
      </c>
      <c r="D83" s="347"/>
      <c r="E83" s="347"/>
      <c r="F83" s="348"/>
      <c r="G83" s="347"/>
      <c r="H83" s="351"/>
    </row>
    <row r="84" spans="1:8" ht="16.5" thickTop="1">
      <c r="A84" s="347">
        <v>1</v>
      </c>
      <c r="B84" s="348">
        <v>0.9</v>
      </c>
      <c r="C84" s="349"/>
      <c r="D84" s="347"/>
      <c r="E84" s="347"/>
      <c r="F84" s="348"/>
      <c r="G84" s="347"/>
      <c r="H84" s="351"/>
    </row>
    <row r="85" spans="1:8" ht="16.5" thickBot="1">
      <c r="A85" s="347"/>
      <c r="B85" s="348">
        <v>0.25</v>
      </c>
      <c r="C85" s="349"/>
      <c r="D85" s="347"/>
      <c r="E85" s="347"/>
      <c r="F85" s="347"/>
      <c r="G85" s="347"/>
      <c r="H85" s="351"/>
    </row>
    <row r="86" spans="1:8" ht="17.25" thickTop="1" thickBot="1">
      <c r="A86" s="347"/>
      <c r="B86" s="347"/>
      <c r="C86" s="357">
        <f>B84*B85*A84</f>
        <v>0.23</v>
      </c>
      <c r="D86" s="350"/>
      <c r="E86" s="347"/>
      <c r="F86" s="355"/>
      <c r="G86" s="356"/>
      <c r="H86" s="360"/>
    </row>
    <row r="87" spans="1:8" ht="17.25" thickTop="1" thickBot="1">
      <c r="A87" s="347"/>
      <c r="B87" s="348"/>
      <c r="C87" s="668">
        <f>SUM(C81:C86)</f>
        <v>19.03</v>
      </c>
      <c r="D87" s="354" t="s">
        <v>943</v>
      </c>
      <c r="E87" s="347"/>
      <c r="F87" s="348"/>
      <c r="G87" s="347"/>
      <c r="H87" s="364"/>
    </row>
    <row r="88" spans="1:8" ht="16.5" thickTop="1">
      <c r="A88" s="347">
        <v>1</v>
      </c>
      <c r="B88" s="348">
        <v>3.5</v>
      </c>
      <c r="C88" s="349"/>
      <c r="D88" s="354" t="s">
        <v>905</v>
      </c>
      <c r="E88" s="347"/>
      <c r="F88" s="348"/>
      <c r="G88" s="347"/>
      <c r="H88" s="364"/>
    </row>
    <row r="89" spans="1:8" ht="16.5" thickBot="1">
      <c r="A89" s="347"/>
      <c r="B89" s="348">
        <v>4</v>
      </c>
      <c r="C89" s="349"/>
      <c r="D89" s="347"/>
      <c r="E89" s="347"/>
      <c r="F89" s="347"/>
      <c r="G89" s="347"/>
      <c r="H89" s="364"/>
    </row>
    <row r="90" spans="1:8" ht="17.25" thickTop="1" thickBot="1">
      <c r="A90" s="347"/>
      <c r="B90" s="347"/>
      <c r="C90" s="357">
        <f>B88*B89*A88</f>
        <v>14</v>
      </c>
      <c r="D90" s="347"/>
      <c r="E90" s="347"/>
      <c r="F90" s="348"/>
      <c r="G90" s="347"/>
      <c r="H90" s="364"/>
    </row>
    <row r="91" spans="1:8" ht="16.5" thickTop="1">
      <c r="A91" s="347">
        <v>1</v>
      </c>
      <c r="B91" s="348">
        <v>0.9</v>
      </c>
      <c r="C91" s="349"/>
      <c r="D91" s="347"/>
      <c r="E91" s="347"/>
      <c r="F91" s="348"/>
      <c r="G91" s="347"/>
      <c r="H91" s="364"/>
    </row>
    <row r="92" spans="1:8" ht="16.5" thickBot="1">
      <c r="A92" s="347"/>
      <c r="B92" s="348">
        <v>0.25</v>
      </c>
      <c r="C92" s="349"/>
      <c r="D92" s="347"/>
      <c r="E92" s="347"/>
      <c r="F92" s="347"/>
      <c r="G92" s="347"/>
      <c r="H92" s="364"/>
    </row>
    <row r="93" spans="1:8" ht="17.25" thickTop="1" thickBot="1">
      <c r="A93" s="347"/>
      <c r="B93" s="347"/>
      <c r="C93" s="357">
        <f>B91*B92*A91</f>
        <v>0.23</v>
      </c>
      <c r="D93" s="347"/>
      <c r="E93" s="347"/>
      <c r="F93" s="347"/>
      <c r="G93" s="347"/>
      <c r="H93" s="347"/>
    </row>
    <row r="94" spans="1:8" ht="17.25" thickTop="1" thickBot="1">
      <c r="A94" s="347"/>
      <c r="B94" s="348"/>
      <c r="C94" s="668">
        <f>SUM(C88:C93)</f>
        <v>14.23</v>
      </c>
      <c r="D94" s="354" t="s">
        <v>943</v>
      </c>
      <c r="E94" s="347"/>
      <c r="F94" s="348"/>
      <c r="G94" s="347"/>
      <c r="H94" s="365"/>
    </row>
    <row r="95" spans="1:8" ht="16.5" thickTop="1">
      <c r="A95" s="347">
        <v>1</v>
      </c>
      <c r="B95" s="348">
        <v>5</v>
      </c>
      <c r="C95" s="349"/>
      <c r="D95" s="354" t="s">
        <v>903</v>
      </c>
      <c r="E95" s="347"/>
      <c r="F95" s="348"/>
      <c r="G95" s="347"/>
      <c r="H95" s="365"/>
    </row>
    <row r="96" spans="1:8" ht="16.5" thickBot="1">
      <c r="A96" s="347"/>
      <c r="B96" s="348">
        <v>4</v>
      </c>
      <c r="C96" s="349"/>
      <c r="D96" s="347"/>
      <c r="E96" s="347"/>
      <c r="F96" s="347"/>
      <c r="G96" s="347"/>
      <c r="H96" s="365"/>
    </row>
    <row r="97" spans="1:8" ht="17.25" thickTop="1" thickBot="1">
      <c r="A97" s="347"/>
      <c r="B97" s="347"/>
      <c r="C97" s="357">
        <f>B95*B96*A95</f>
        <v>20</v>
      </c>
      <c r="D97" s="347"/>
      <c r="E97" s="347"/>
      <c r="F97" s="348"/>
      <c r="G97" s="347"/>
      <c r="H97" s="365"/>
    </row>
    <row r="98" spans="1:8" ht="16.5" thickTop="1">
      <c r="A98" s="347">
        <v>1</v>
      </c>
      <c r="B98" s="348">
        <v>0.9</v>
      </c>
      <c r="C98" s="349"/>
      <c r="D98" s="350"/>
      <c r="E98" s="347"/>
      <c r="F98" s="348"/>
      <c r="G98" s="347"/>
      <c r="H98" s="365"/>
    </row>
    <row r="99" spans="1:8" ht="16.5" thickBot="1">
      <c r="A99" s="347"/>
      <c r="B99" s="348">
        <v>0.25</v>
      </c>
      <c r="C99" s="349"/>
      <c r="D99" s="354"/>
      <c r="E99" s="347"/>
      <c r="F99" s="347"/>
      <c r="G99" s="347"/>
      <c r="H99" s="365"/>
    </row>
    <row r="100" spans="1:8" ht="17.25" thickTop="1" thickBot="1">
      <c r="A100" s="347"/>
      <c r="B100" s="347"/>
      <c r="C100" s="357">
        <f>B98*B99*A98</f>
        <v>0.23</v>
      </c>
      <c r="D100" s="347"/>
      <c r="E100" s="347"/>
      <c r="F100" s="348"/>
      <c r="G100" s="347"/>
      <c r="H100" s="365"/>
    </row>
    <row r="101" spans="1:8" ht="17.25" thickTop="1" thickBot="1">
      <c r="A101" s="347"/>
      <c r="B101" s="348"/>
      <c r="C101" s="668">
        <f>SUM(C95:C100)</f>
        <v>20.23</v>
      </c>
      <c r="D101" s="354" t="s">
        <v>943</v>
      </c>
      <c r="E101" s="347"/>
      <c r="F101" s="348"/>
      <c r="G101" s="347"/>
      <c r="H101" s="365"/>
    </row>
    <row r="102" spans="1:8" ht="16.5" thickTop="1">
      <c r="A102" s="347">
        <v>1</v>
      </c>
      <c r="B102" s="348">
        <v>4.6500000000000004</v>
      </c>
      <c r="C102" s="349"/>
      <c r="D102" s="354" t="s">
        <v>902</v>
      </c>
      <c r="E102" s="347"/>
      <c r="F102" s="347"/>
      <c r="G102" s="347"/>
      <c r="H102" s="365"/>
    </row>
    <row r="103" spans="1:8" ht="16.5" thickBot="1">
      <c r="A103" s="347"/>
      <c r="B103" s="348">
        <v>4</v>
      </c>
      <c r="C103" s="349"/>
      <c r="D103" s="347"/>
      <c r="E103" s="366"/>
      <c r="F103" s="348"/>
      <c r="G103" s="348"/>
      <c r="H103" s="365"/>
    </row>
    <row r="104" spans="1:8" ht="17.25" thickTop="1" thickBot="1">
      <c r="A104" s="347"/>
      <c r="B104" s="347"/>
      <c r="C104" s="357">
        <f>B102*B103*A102</f>
        <v>18.600000000000001</v>
      </c>
      <c r="D104" s="347"/>
      <c r="E104" s="347"/>
      <c r="F104" s="348"/>
      <c r="G104" s="347"/>
      <c r="H104" s="365"/>
    </row>
    <row r="105" spans="1:8" ht="16.5" thickTop="1">
      <c r="A105" s="347">
        <v>1</v>
      </c>
      <c r="B105" s="348">
        <v>0.9</v>
      </c>
      <c r="C105" s="349"/>
      <c r="D105" s="347"/>
      <c r="E105" s="347"/>
      <c r="F105" s="348"/>
      <c r="G105" s="347"/>
      <c r="H105" s="365"/>
    </row>
    <row r="106" spans="1:8" ht="16.5" thickBot="1">
      <c r="A106" s="347"/>
      <c r="B106" s="348">
        <v>0.25</v>
      </c>
      <c r="C106" s="349"/>
      <c r="D106" s="347"/>
      <c r="E106" s="347"/>
      <c r="F106" s="347"/>
      <c r="G106" s="347"/>
      <c r="H106" s="365"/>
    </row>
    <row r="107" spans="1:8" ht="17.25" thickTop="1" thickBot="1">
      <c r="A107" s="347"/>
      <c r="B107" s="347"/>
      <c r="C107" s="357">
        <f>B105*B106*A105</f>
        <v>0.23</v>
      </c>
      <c r="D107" s="347"/>
      <c r="E107" s="347"/>
      <c r="F107" s="348"/>
      <c r="G107" s="347"/>
      <c r="H107" s="365"/>
    </row>
    <row r="108" spans="1:8" ht="17.25" thickTop="1" thickBot="1">
      <c r="A108" s="347"/>
      <c r="B108" s="348"/>
      <c r="C108" s="668">
        <f>SUM(C102:C107)</f>
        <v>18.829999999999998</v>
      </c>
      <c r="D108" s="354" t="s">
        <v>943</v>
      </c>
      <c r="E108" s="347"/>
      <c r="F108" s="348"/>
      <c r="G108" s="347"/>
      <c r="H108" s="365"/>
    </row>
    <row r="109" spans="1:8" ht="16.5" thickTop="1">
      <c r="A109" s="347">
        <v>1</v>
      </c>
      <c r="B109" s="348">
        <v>35.1</v>
      </c>
      <c r="C109" s="349"/>
      <c r="D109" s="354" t="s">
        <v>901</v>
      </c>
      <c r="E109" s="347"/>
      <c r="F109" s="347"/>
      <c r="G109" s="347"/>
      <c r="H109" s="365"/>
    </row>
    <row r="110" spans="1:8" ht="16.5" thickBot="1">
      <c r="A110" s="347"/>
      <c r="B110" s="348">
        <v>2.4</v>
      </c>
      <c r="C110" s="349"/>
      <c r="D110" s="347"/>
      <c r="E110" s="347"/>
      <c r="F110" s="348"/>
      <c r="G110" s="347"/>
      <c r="H110" s="365"/>
    </row>
    <row r="111" spans="1:8" ht="17.25" thickTop="1" thickBot="1">
      <c r="A111" s="347"/>
      <c r="B111" s="347"/>
      <c r="C111" s="669">
        <f>B109*B110*A109</f>
        <v>84.24</v>
      </c>
      <c r="D111" s="354" t="s">
        <v>943</v>
      </c>
      <c r="E111" s="347"/>
      <c r="F111" s="348"/>
      <c r="G111" s="347"/>
      <c r="H111" s="365"/>
    </row>
    <row r="112" spans="1:8" ht="20.25" thickTop="1" thickBot="1">
      <c r="A112" s="347"/>
      <c r="B112" s="347"/>
      <c r="C112" s="675">
        <f>C111+C108+C101+C94+C87+C80+C73+G57+G50+G47+G37+G30+G23+G16+C45+C52+C59</f>
        <v>330.13</v>
      </c>
      <c r="D112" s="676" t="s">
        <v>944</v>
      </c>
      <c r="E112" s="347"/>
      <c r="F112" s="347"/>
      <c r="G112" s="347"/>
      <c r="H112" s="365"/>
    </row>
    <row r="113" spans="1:8" ht="16.5" thickTop="1">
      <c r="A113" s="347"/>
      <c r="B113" s="347"/>
      <c r="C113" s="347"/>
      <c r="D113" s="347"/>
      <c r="E113" s="366"/>
      <c r="F113" s="348"/>
      <c r="G113" s="348"/>
      <c r="H113" s="365"/>
    </row>
    <row r="114" spans="1:8" ht="15.75">
      <c r="A114" s="347"/>
      <c r="B114" s="348"/>
      <c r="C114" s="347"/>
      <c r="D114" s="347"/>
      <c r="E114" s="347"/>
      <c r="F114" s="348"/>
      <c r="G114" s="347"/>
      <c r="H114" s="365"/>
    </row>
    <row r="115" spans="1:8" ht="15.75">
      <c r="A115" s="347"/>
      <c r="B115" s="348"/>
      <c r="C115" s="347"/>
      <c r="D115" s="347"/>
      <c r="E115" s="347"/>
      <c r="F115" s="348"/>
      <c r="G115" s="347"/>
      <c r="H115" s="365"/>
    </row>
    <row r="116" spans="1:8" ht="15.75">
      <c r="A116" s="347"/>
      <c r="B116" s="347"/>
      <c r="C116" s="347"/>
      <c r="D116" s="347"/>
      <c r="E116" s="347"/>
      <c r="F116" s="347"/>
      <c r="G116" s="347"/>
      <c r="H116" s="365"/>
    </row>
    <row r="117" spans="1:8" ht="15.75">
      <c r="A117" s="347"/>
      <c r="B117" s="348"/>
      <c r="C117" s="347"/>
      <c r="D117" s="347"/>
      <c r="E117" s="347"/>
      <c r="F117" s="348"/>
      <c r="G117" s="347"/>
      <c r="H117" s="365"/>
    </row>
    <row r="118" spans="1:8" ht="15.75">
      <c r="A118" s="347"/>
      <c r="B118" s="348"/>
      <c r="C118" s="347"/>
      <c r="D118" s="347"/>
      <c r="E118" s="347"/>
      <c r="F118" s="348"/>
      <c r="G118" s="347"/>
      <c r="H118" s="365"/>
    </row>
    <row r="119" spans="1:8" ht="15.75">
      <c r="A119" s="347"/>
      <c r="B119" s="347"/>
      <c r="C119" s="347"/>
      <c r="D119" s="347"/>
      <c r="E119" s="347"/>
      <c r="F119" s="347"/>
      <c r="G119" s="347"/>
      <c r="H119" s="365"/>
    </row>
    <row r="120" spans="1:8" ht="15.75">
      <c r="A120" s="347"/>
      <c r="B120" s="347"/>
      <c r="C120" s="347"/>
      <c r="D120" s="347"/>
      <c r="E120" s="347"/>
      <c r="F120" s="348"/>
      <c r="G120" s="347"/>
      <c r="H120" s="365"/>
    </row>
    <row r="121" spans="1:8" ht="15.75">
      <c r="A121" s="347"/>
      <c r="B121" s="348"/>
      <c r="C121" s="347"/>
      <c r="D121" s="347"/>
      <c r="E121" s="347"/>
      <c r="F121" s="348"/>
      <c r="G121" s="347"/>
      <c r="H121" s="365"/>
    </row>
    <row r="122" spans="1:8" ht="15.75">
      <c r="A122" s="670"/>
      <c r="B122" s="369"/>
      <c r="C122" s="670"/>
      <c r="D122" s="670"/>
      <c r="E122" s="670"/>
      <c r="F122" s="670"/>
      <c r="G122" s="670"/>
      <c r="H122" s="671"/>
    </row>
    <row r="123" spans="1:8" ht="18.75">
      <c r="A123" s="1958" t="s">
        <v>889</v>
      </c>
      <c r="B123" s="1958"/>
      <c r="C123" s="1958"/>
      <c r="D123" s="1958"/>
      <c r="E123" s="1958"/>
      <c r="F123" s="1958"/>
      <c r="G123" s="1958"/>
      <c r="H123" s="1958"/>
    </row>
    <row r="124" spans="1:8" ht="15.75">
      <c r="A124" s="1957" t="s">
        <v>753</v>
      </c>
      <c r="B124" s="1957"/>
      <c r="C124" s="1957" t="s">
        <v>179</v>
      </c>
      <c r="D124" s="1957"/>
      <c r="E124" s="219"/>
      <c r="F124" s="335"/>
      <c r="G124" s="334"/>
      <c r="H124" s="219"/>
    </row>
    <row r="125" spans="1:8" ht="15.75">
      <c r="A125" s="1957" t="s">
        <v>754</v>
      </c>
      <c r="B125" s="1957"/>
      <c r="C125" s="1957"/>
      <c r="D125" s="1957"/>
      <c r="E125" s="219"/>
      <c r="F125" s="219"/>
      <c r="G125" s="1959"/>
      <c r="H125" s="1959"/>
    </row>
    <row r="126" spans="1:8" ht="15.75">
      <c r="A126" s="1957" t="s">
        <v>755</v>
      </c>
      <c r="B126" s="1957"/>
      <c r="C126" s="1957"/>
      <c r="D126" s="1957"/>
      <c r="E126" s="219"/>
      <c r="F126" s="219"/>
      <c r="G126" s="219" t="s">
        <v>3</v>
      </c>
      <c r="H126" s="336" t="s">
        <v>104</v>
      </c>
    </row>
    <row r="127" spans="1:8" ht="15.75">
      <c r="A127" s="1957" t="s">
        <v>756</v>
      </c>
      <c r="B127" s="1957"/>
      <c r="C127" s="1957"/>
      <c r="D127" s="1957"/>
      <c r="E127" s="219"/>
      <c r="F127" s="219"/>
      <c r="G127" s="219" t="s">
        <v>897</v>
      </c>
      <c r="H127" s="672">
        <v>3</v>
      </c>
    </row>
    <row r="128" spans="1:8" ht="15.75">
      <c r="A128" s="1957" t="s">
        <v>70</v>
      </c>
      <c r="B128" s="1957"/>
      <c r="C128" s="1957"/>
      <c r="D128" s="1957"/>
      <c r="E128" s="219"/>
      <c r="F128" s="219"/>
      <c r="G128" s="219"/>
      <c r="H128" s="219"/>
    </row>
    <row r="129" spans="1:8" ht="15.75">
      <c r="A129" s="337"/>
      <c r="B129" s="338"/>
      <c r="C129" s="339"/>
      <c r="D129" s="338"/>
      <c r="E129" s="338"/>
      <c r="F129" s="338"/>
      <c r="G129" s="338"/>
      <c r="H129" s="338"/>
    </row>
    <row r="130" spans="1:8" ht="15.75">
      <c r="A130" s="340" t="s">
        <v>174</v>
      </c>
      <c r="B130" s="341" t="s">
        <v>175</v>
      </c>
      <c r="C130" s="341" t="s">
        <v>176</v>
      </c>
      <c r="D130" s="341" t="s">
        <v>7</v>
      </c>
      <c r="E130" s="340" t="s">
        <v>174</v>
      </c>
      <c r="F130" s="341" t="s">
        <v>175</v>
      </c>
      <c r="G130" s="341" t="s">
        <v>176</v>
      </c>
      <c r="H130" s="341" t="s">
        <v>7</v>
      </c>
    </row>
    <row r="131" spans="1:8" ht="15.75">
      <c r="A131" s="347"/>
      <c r="B131" s="348"/>
      <c r="C131" s="349"/>
      <c r="D131" s="361" t="s">
        <v>1068</v>
      </c>
      <c r="E131" s="342"/>
      <c r="F131" s="343"/>
      <c r="G131" s="342"/>
      <c r="H131" s="346"/>
    </row>
    <row r="132" spans="1:8" ht="15.75">
      <c r="A132" s="347"/>
      <c r="B132" s="348"/>
      <c r="C132" s="349"/>
      <c r="D132" s="350" t="s">
        <v>1069</v>
      </c>
      <c r="E132" s="347"/>
      <c r="F132" s="348"/>
      <c r="G132" s="347"/>
      <c r="H132" s="353"/>
    </row>
    <row r="133" spans="1:8" ht="15.75">
      <c r="A133" s="347"/>
      <c r="B133" s="347"/>
      <c r="C133" s="347"/>
      <c r="D133" s="354" t="s">
        <v>1070</v>
      </c>
      <c r="E133" s="347"/>
      <c r="F133" s="347"/>
      <c r="G133" s="347"/>
      <c r="H133" s="351"/>
    </row>
    <row r="134" spans="1:8" ht="15.75">
      <c r="A134" s="347"/>
      <c r="B134" s="347"/>
      <c r="C134" s="347"/>
      <c r="D134" s="347" t="s">
        <v>1071</v>
      </c>
      <c r="E134" s="347"/>
      <c r="F134" s="348"/>
      <c r="G134" s="347"/>
      <c r="H134" s="351"/>
    </row>
    <row r="135" spans="1:8" ht="15.75">
      <c r="A135" s="347">
        <v>1</v>
      </c>
      <c r="B135" s="347">
        <v>38.1</v>
      </c>
      <c r="C135" s="347"/>
      <c r="D135" s="347" t="s">
        <v>1074</v>
      </c>
      <c r="E135" s="347"/>
      <c r="F135" s="348"/>
      <c r="G135" s="347"/>
      <c r="H135" s="351"/>
    </row>
    <row r="136" spans="1:8" ht="15.75">
      <c r="A136" s="347"/>
      <c r="B136" s="347">
        <v>16.2</v>
      </c>
      <c r="C136" s="347"/>
      <c r="D136" s="347" t="s">
        <v>1075</v>
      </c>
      <c r="E136" s="347"/>
      <c r="F136" s="347"/>
      <c r="G136" s="347"/>
      <c r="H136" s="351"/>
    </row>
    <row r="137" spans="1:8" ht="15.75">
      <c r="A137" s="347"/>
      <c r="B137" s="347">
        <v>0.3</v>
      </c>
      <c r="C137" s="347">
        <f>A135*B135*B136*B137</f>
        <v>185.17</v>
      </c>
      <c r="D137" s="347"/>
      <c r="E137" s="347"/>
      <c r="F137" s="348"/>
      <c r="G137" s="347"/>
      <c r="H137" s="351"/>
    </row>
    <row r="138" spans="1:8" ht="15.75">
      <c r="A138" s="347">
        <v>1</v>
      </c>
      <c r="B138" s="347">
        <v>38.1</v>
      </c>
      <c r="C138" s="347"/>
      <c r="D138" s="347" t="s">
        <v>1072</v>
      </c>
      <c r="E138" s="347"/>
      <c r="F138" s="348"/>
      <c r="G138" s="347"/>
      <c r="H138" s="351"/>
    </row>
    <row r="139" spans="1:8" ht="15.75">
      <c r="A139" s="347"/>
      <c r="B139" s="347">
        <v>16.2</v>
      </c>
      <c r="C139" s="347"/>
      <c r="D139" s="347"/>
      <c r="E139" s="347"/>
      <c r="F139" s="347"/>
      <c r="G139" s="347"/>
      <c r="H139" s="351"/>
    </row>
    <row r="140" spans="1:8" ht="15.75">
      <c r="A140" s="347"/>
      <c r="B140" s="347">
        <v>0.93</v>
      </c>
      <c r="C140" s="347">
        <f>A138*B138*B139*B140</f>
        <v>574.01</v>
      </c>
      <c r="D140" s="347"/>
      <c r="E140" s="347"/>
      <c r="F140" s="355"/>
      <c r="G140" s="356"/>
      <c r="H140" s="351"/>
    </row>
    <row r="141" spans="1:8" ht="15.75">
      <c r="A141" s="347">
        <v>5</v>
      </c>
      <c r="B141" s="347">
        <v>35.6</v>
      </c>
      <c r="C141" s="347"/>
      <c r="D141" s="347" t="s">
        <v>1073</v>
      </c>
      <c r="E141" s="347"/>
      <c r="F141" s="348"/>
      <c r="G141" s="347"/>
      <c r="H141" s="351"/>
    </row>
    <row r="142" spans="1:8" ht="15.75">
      <c r="A142" s="347"/>
      <c r="B142" s="347">
        <v>1</v>
      </c>
      <c r="C142" s="347"/>
      <c r="D142" s="347"/>
      <c r="E142" s="347"/>
      <c r="F142" s="348"/>
      <c r="G142" s="347"/>
      <c r="H142" s="351"/>
    </row>
    <row r="143" spans="1:8" ht="15.75">
      <c r="A143" s="347"/>
      <c r="B143" s="347">
        <v>1</v>
      </c>
      <c r="C143" s="347">
        <f>A141*B141*B142*B143</f>
        <v>178</v>
      </c>
      <c r="D143" s="347"/>
      <c r="E143" s="347"/>
      <c r="F143" s="347"/>
      <c r="G143" s="347"/>
      <c r="H143" s="353"/>
    </row>
    <row r="144" spans="1:8" ht="15.75">
      <c r="A144" s="347">
        <v>8</v>
      </c>
      <c r="B144" s="347">
        <v>8.6999999999999993</v>
      </c>
      <c r="C144" s="347"/>
      <c r="D144" s="347"/>
      <c r="E144" s="347"/>
      <c r="F144" s="348"/>
      <c r="G144" s="347"/>
      <c r="H144" s="351"/>
    </row>
    <row r="145" spans="1:8" ht="15.75">
      <c r="A145" s="347"/>
      <c r="B145" s="347">
        <v>1</v>
      </c>
      <c r="C145" s="347"/>
      <c r="D145" s="347"/>
      <c r="E145" s="347"/>
      <c r="F145" s="348"/>
      <c r="G145" s="347"/>
      <c r="H145" s="351"/>
    </row>
    <row r="146" spans="1:8" ht="15.75">
      <c r="A146" s="347"/>
      <c r="B146" s="347">
        <v>1</v>
      </c>
      <c r="C146" s="347">
        <f>A144*B144*B145*B146</f>
        <v>69.599999999999994</v>
      </c>
      <c r="D146" s="347"/>
      <c r="E146" s="347"/>
      <c r="F146" s="347"/>
      <c r="G146" s="347"/>
      <c r="H146" s="351"/>
    </row>
    <row r="147" spans="1:8" ht="18.75">
      <c r="A147" s="347"/>
      <c r="B147" s="347"/>
      <c r="C147" s="901">
        <f>C137+C140+C143+C146</f>
        <v>1006.78</v>
      </c>
      <c r="D147" s="354" t="s">
        <v>1076</v>
      </c>
      <c r="E147" s="347"/>
      <c r="F147" s="355"/>
      <c r="G147" s="356"/>
      <c r="H147" s="360"/>
    </row>
    <row r="148" spans="1:8" ht="15.75">
      <c r="A148" s="347"/>
      <c r="B148" s="348"/>
      <c r="C148" s="901">
        <f>'OPD Meas'!F17</f>
        <v>786.2</v>
      </c>
      <c r="D148" s="354" t="s">
        <v>1102</v>
      </c>
      <c r="E148" s="347"/>
      <c r="F148" s="348"/>
      <c r="G148" s="347"/>
      <c r="H148" s="364"/>
    </row>
    <row r="149" spans="1:8" ht="18.75">
      <c r="A149" s="347"/>
      <c r="B149" s="348"/>
      <c r="C149" s="905">
        <f>C147-C148</f>
        <v>220.58</v>
      </c>
      <c r="D149" s="906" t="s">
        <v>1110</v>
      </c>
      <c r="E149" s="347"/>
      <c r="F149" s="348"/>
      <c r="G149" s="347"/>
      <c r="H149" s="364"/>
    </row>
    <row r="150" spans="1:8" ht="15.75">
      <c r="A150" s="347"/>
      <c r="B150" s="348"/>
      <c r="C150" s="349"/>
      <c r="D150" s="347"/>
      <c r="E150" s="347"/>
      <c r="F150" s="347"/>
      <c r="G150" s="347"/>
      <c r="H150" s="364"/>
    </row>
    <row r="151" spans="1:8" ht="15.75">
      <c r="A151" s="347"/>
      <c r="B151" s="347"/>
      <c r="C151" s="347"/>
      <c r="D151" s="347"/>
      <c r="E151" s="347"/>
      <c r="F151" s="348"/>
      <c r="G151" s="347"/>
      <c r="H151" s="364"/>
    </row>
    <row r="152" spans="1:8" ht="15.75">
      <c r="A152" s="347"/>
      <c r="B152" s="348"/>
      <c r="C152" s="349"/>
      <c r="D152" s="347"/>
      <c r="E152" s="347"/>
      <c r="F152" s="348"/>
      <c r="G152" s="347"/>
      <c r="H152" s="364"/>
    </row>
    <row r="153" spans="1:8" ht="15.75">
      <c r="A153" s="347"/>
      <c r="B153" s="348"/>
      <c r="C153" s="349"/>
      <c r="D153" s="347"/>
      <c r="E153" s="347"/>
      <c r="F153" s="347"/>
      <c r="G153" s="347"/>
      <c r="H153" s="364"/>
    </row>
    <row r="154" spans="1:8" ht="15.75">
      <c r="A154" s="347"/>
      <c r="B154" s="347"/>
      <c r="C154" s="347"/>
      <c r="D154" s="347"/>
      <c r="E154" s="347"/>
      <c r="F154" s="347"/>
      <c r="G154" s="347"/>
      <c r="H154" s="347"/>
    </row>
    <row r="155" spans="1:8" ht="15.75">
      <c r="A155" s="347"/>
      <c r="B155" s="348"/>
      <c r="C155" s="901"/>
      <c r="D155" s="354"/>
      <c r="E155" s="347"/>
      <c r="F155" s="348"/>
      <c r="G155" s="347"/>
      <c r="H155" s="365"/>
    </row>
    <row r="156" spans="1:8" ht="15.75">
      <c r="A156" s="347"/>
      <c r="B156" s="348"/>
      <c r="C156" s="349"/>
      <c r="D156" s="354"/>
      <c r="E156" s="347"/>
      <c r="F156" s="348"/>
      <c r="G156" s="347"/>
      <c r="H156" s="365"/>
    </row>
    <row r="157" spans="1:8" ht="15.75">
      <c r="A157" s="347"/>
      <c r="B157" s="348"/>
      <c r="C157" s="349"/>
      <c r="D157" s="347"/>
      <c r="E157" s="347"/>
      <c r="F157" s="347"/>
      <c r="G157" s="347"/>
      <c r="H157" s="365"/>
    </row>
    <row r="158" spans="1:8" ht="15.75">
      <c r="A158" s="347"/>
      <c r="B158" s="347"/>
      <c r="C158" s="347"/>
      <c r="D158" s="347"/>
      <c r="E158" s="347"/>
      <c r="F158" s="348"/>
      <c r="G158" s="347"/>
      <c r="H158" s="365"/>
    </row>
    <row r="159" spans="1:8" ht="15.75">
      <c r="A159" s="347"/>
      <c r="B159" s="348"/>
      <c r="C159" s="349"/>
      <c r="D159" s="350"/>
      <c r="E159" s="347"/>
      <c r="F159" s="348"/>
      <c r="G159" s="347"/>
      <c r="H159" s="365"/>
    </row>
    <row r="160" spans="1:8" ht="15.75">
      <c r="A160" s="347"/>
      <c r="B160" s="348"/>
      <c r="C160" s="349"/>
      <c r="D160" s="354"/>
      <c r="E160" s="347"/>
      <c r="F160" s="347"/>
      <c r="G160" s="347"/>
      <c r="H160" s="365"/>
    </row>
    <row r="161" spans="1:8" ht="15.75">
      <c r="A161" s="347"/>
      <c r="B161" s="347"/>
      <c r="C161" s="347"/>
      <c r="D161" s="347"/>
      <c r="E161" s="347"/>
      <c r="F161" s="348"/>
      <c r="G161" s="347"/>
      <c r="H161" s="365"/>
    </row>
    <row r="162" spans="1:8" ht="15.75">
      <c r="A162" s="347"/>
      <c r="B162" s="348"/>
      <c r="C162" s="901"/>
      <c r="D162" s="354"/>
      <c r="E162" s="347"/>
      <c r="F162" s="348"/>
      <c r="G162" s="347"/>
      <c r="H162" s="365"/>
    </row>
    <row r="163" spans="1:8" ht="15.75">
      <c r="A163" s="347"/>
      <c r="B163" s="348"/>
      <c r="C163" s="349"/>
      <c r="D163" s="354"/>
      <c r="E163" s="347"/>
      <c r="F163" s="347"/>
      <c r="G163" s="347"/>
      <c r="H163" s="365"/>
    </row>
    <row r="164" spans="1:8" ht="15.75">
      <c r="A164" s="347"/>
      <c r="B164" s="348"/>
      <c r="C164" s="349"/>
      <c r="D164" s="347"/>
      <c r="E164" s="366"/>
      <c r="F164" s="348"/>
      <c r="G164" s="348"/>
      <c r="H164" s="365"/>
    </row>
    <row r="165" spans="1:8" ht="15.75">
      <c r="A165" s="347"/>
      <c r="B165" s="347"/>
      <c r="C165" s="347"/>
      <c r="D165" s="347"/>
      <c r="E165" s="347"/>
      <c r="F165" s="348"/>
      <c r="G165" s="347"/>
      <c r="H165" s="365"/>
    </row>
    <row r="166" spans="1:8" ht="15.75">
      <c r="A166" s="347"/>
      <c r="B166" s="348"/>
      <c r="C166" s="349"/>
      <c r="D166" s="347"/>
      <c r="E166" s="347"/>
      <c r="F166" s="348"/>
      <c r="G166" s="347"/>
      <c r="H166" s="365"/>
    </row>
    <row r="167" spans="1:8" ht="15.75">
      <c r="A167" s="347"/>
      <c r="B167" s="348"/>
      <c r="C167" s="349"/>
      <c r="D167" s="347"/>
      <c r="E167" s="347"/>
      <c r="F167" s="347"/>
      <c r="G167" s="347"/>
      <c r="H167" s="365"/>
    </row>
    <row r="168" spans="1:8" ht="15.75">
      <c r="A168" s="347"/>
      <c r="B168" s="347"/>
      <c r="C168" s="347"/>
      <c r="D168" s="347"/>
      <c r="E168" s="347"/>
      <c r="F168" s="348"/>
      <c r="G168" s="347"/>
      <c r="H168" s="365"/>
    </row>
    <row r="169" spans="1:8" ht="15.75">
      <c r="A169" s="347"/>
      <c r="B169" s="348"/>
      <c r="C169" s="901"/>
      <c r="D169" s="354"/>
      <c r="E169" s="347"/>
      <c r="F169" s="348"/>
      <c r="G169" s="347"/>
      <c r="H169" s="365"/>
    </row>
    <row r="170" spans="1:8" ht="15.75">
      <c r="A170" s="347"/>
      <c r="B170" s="348"/>
      <c r="C170" s="349"/>
      <c r="D170" s="354"/>
      <c r="E170" s="347"/>
      <c r="F170" s="347"/>
      <c r="G170" s="347"/>
      <c r="H170" s="365"/>
    </row>
    <row r="171" spans="1:8" ht="15.75">
      <c r="A171" s="347"/>
      <c r="B171" s="348"/>
      <c r="C171" s="349"/>
      <c r="D171" s="347"/>
      <c r="E171" s="347"/>
      <c r="F171" s="348"/>
      <c r="G171" s="347"/>
      <c r="H171" s="365"/>
    </row>
    <row r="172" spans="1:8" ht="15.75">
      <c r="A172" s="347"/>
      <c r="B172" s="347"/>
      <c r="C172" s="354"/>
      <c r="D172" s="354"/>
      <c r="E172" s="347"/>
      <c r="F172" s="348"/>
      <c r="G172" s="347"/>
      <c r="H172" s="365"/>
    </row>
    <row r="173" spans="1:8" ht="18.75">
      <c r="A173" s="347"/>
      <c r="B173" s="347"/>
      <c r="C173" s="903"/>
      <c r="D173" s="904"/>
      <c r="E173" s="347"/>
      <c r="F173" s="347"/>
      <c r="G173" s="347"/>
      <c r="H173" s="365"/>
    </row>
    <row r="174" spans="1:8" ht="15.75">
      <c r="A174" s="347"/>
      <c r="B174" s="347"/>
      <c r="C174" s="347"/>
      <c r="D174" s="347"/>
      <c r="E174" s="366"/>
      <c r="F174" s="348"/>
      <c r="G174" s="348"/>
      <c r="H174" s="365"/>
    </row>
    <row r="175" spans="1:8" ht="15.75">
      <c r="A175" s="347"/>
      <c r="B175" s="348"/>
      <c r="C175" s="347"/>
      <c r="D175" s="347"/>
      <c r="E175" s="347"/>
      <c r="F175" s="348"/>
      <c r="G175" s="347"/>
      <c r="H175" s="365"/>
    </row>
    <row r="176" spans="1:8" ht="15.75">
      <c r="A176" s="347"/>
      <c r="B176" s="348"/>
      <c r="C176" s="347"/>
      <c r="D176" s="347"/>
      <c r="E176" s="347"/>
      <c r="F176" s="348"/>
      <c r="G176" s="347"/>
      <c r="H176" s="365"/>
    </row>
    <row r="177" spans="1:8" ht="15.75">
      <c r="A177" s="347"/>
      <c r="B177" s="347"/>
      <c r="C177" s="347"/>
      <c r="D177" s="347"/>
      <c r="E177" s="347"/>
      <c r="F177" s="347"/>
      <c r="G177" s="347"/>
      <c r="H177" s="365"/>
    </row>
    <row r="178" spans="1:8" ht="15.75">
      <c r="A178" s="347"/>
      <c r="B178" s="348"/>
      <c r="C178" s="347"/>
      <c r="D178" s="347"/>
      <c r="E178" s="347"/>
      <c r="F178" s="348"/>
      <c r="G178" s="347"/>
      <c r="H178" s="365"/>
    </row>
    <row r="179" spans="1:8" ht="15.75">
      <c r="A179" s="347"/>
      <c r="B179" s="348"/>
      <c r="C179" s="347"/>
      <c r="D179" s="347"/>
      <c r="E179" s="347"/>
      <c r="F179" s="348"/>
      <c r="G179" s="347"/>
      <c r="H179" s="365"/>
    </row>
    <row r="180" spans="1:8" ht="15.75">
      <c r="A180" s="347"/>
      <c r="B180" s="347"/>
      <c r="C180" s="347"/>
      <c r="D180" s="347"/>
      <c r="E180" s="347"/>
      <c r="F180" s="347"/>
      <c r="G180" s="347"/>
      <c r="H180" s="365"/>
    </row>
    <row r="181" spans="1:8" ht="15.75">
      <c r="A181" s="347"/>
      <c r="B181" s="347"/>
      <c r="C181" s="347"/>
      <c r="D181" s="347"/>
      <c r="E181" s="347"/>
      <c r="F181" s="348"/>
      <c r="G181" s="347"/>
      <c r="H181" s="365"/>
    </row>
    <row r="182" spans="1:8" ht="15.75">
      <c r="A182" s="347"/>
      <c r="B182" s="348"/>
      <c r="C182" s="347"/>
      <c r="D182" s="347"/>
      <c r="E182" s="347"/>
      <c r="F182" s="348"/>
      <c r="G182" s="347"/>
      <c r="H182" s="365"/>
    </row>
    <row r="183" spans="1:8" ht="15.75">
      <c r="A183" s="670"/>
      <c r="B183" s="369"/>
      <c r="C183" s="670"/>
      <c r="D183" s="670"/>
      <c r="E183" s="670"/>
      <c r="F183" s="670"/>
      <c r="G183" s="670"/>
      <c r="H183" s="671"/>
    </row>
  </sheetData>
  <mergeCells count="21">
    <mergeCell ref="A128:D128"/>
    <mergeCell ref="A123:H123"/>
    <mergeCell ref="A124:D124"/>
    <mergeCell ref="A125:D125"/>
    <mergeCell ref="G125:H125"/>
    <mergeCell ref="A126:D126"/>
    <mergeCell ref="A127:D127"/>
    <mergeCell ref="A1:H1"/>
    <mergeCell ref="A2:D2"/>
    <mergeCell ref="A3:D3"/>
    <mergeCell ref="G3:H3"/>
    <mergeCell ref="A4:D4"/>
    <mergeCell ref="A67:D67"/>
    <mergeCell ref="A6:D6"/>
    <mergeCell ref="A62:H62"/>
    <mergeCell ref="A63:D63"/>
    <mergeCell ref="A5:D5"/>
    <mergeCell ref="G64:H64"/>
    <mergeCell ref="A64:D64"/>
    <mergeCell ref="A65:D65"/>
    <mergeCell ref="A66:D66"/>
  </mergeCells>
  <pageMargins left="0.7" right="0.7" top="0.75" bottom="0.75" header="0.3" footer="0.3"/>
  <pageSetup scale="64" orientation="portrait" r:id="rId1"/>
  <rowBreaks count="2" manualBreakCount="2">
    <brk id="61" max="7" man="1"/>
    <brk id="122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view="pageBreakPreview" zoomScale="85" zoomScaleNormal="100" zoomScaleSheetLayoutView="85" zoomScalePageLayoutView="85" workbookViewId="0">
      <selection activeCell="B7" sqref="B7:E44"/>
    </sheetView>
  </sheetViews>
  <sheetFormatPr defaultRowHeight="15.75"/>
  <cols>
    <col min="1" max="1" width="3.5703125" style="991" customWidth="1"/>
    <col min="2" max="2" width="5.5703125" style="991" customWidth="1"/>
    <col min="3" max="3" width="11.28515625" style="1718" customWidth="1"/>
    <col min="4" max="4" width="9.85546875" style="1718" customWidth="1"/>
    <col min="5" max="5" width="36" style="991" customWidth="1"/>
    <col min="6" max="6" width="6.28515625" style="1718" customWidth="1"/>
    <col min="7" max="7" width="10.28515625" style="1719" customWidth="1"/>
    <col min="8" max="8" width="9.140625" style="1720" customWidth="1"/>
    <col min="9" max="9" width="38" style="991" customWidth="1"/>
    <col min="10" max="10" width="2.28515625" style="991" customWidth="1"/>
    <col min="11" max="13" width="9.140625" style="991"/>
    <col min="14" max="14" width="12" style="991" customWidth="1"/>
    <col min="15" max="16384" width="9.140625" style="991"/>
  </cols>
  <sheetData>
    <row r="1" spans="1:15">
      <c r="A1" s="1687"/>
      <c r="B1" s="1690" t="s">
        <v>1262</v>
      </c>
      <c r="C1" s="1690"/>
      <c r="D1" s="1690"/>
      <c r="E1" s="1690"/>
      <c r="F1" s="1688"/>
      <c r="G1" s="1689"/>
      <c r="H1" s="1960"/>
      <c r="I1" s="1960"/>
      <c r="J1" s="1690"/>
      <c r="K1" s="1690"/>
      <c r="L1" s="1691"/>
      <c r="M1" s="997"/>
      <c r="N1" s="997"/>
      <c r="O1" s="1692"/>
    </row>
    <row r="2" spans="1:15">
      <c r="A2" s="1687"/>
      <c r="B2" s="1690" t="s">
        <v>1261</v>
      </c>
      <c r="C2" s="1690"/>
      <c r="D2" s="1690"/>
      <c r="E2" s="1690"/>
      <c r="F2" s="1688"/>
      <c r="G2" s="1689"/>
      <c r="H2" s="1684"/>
      <c r="I2" s="1684"/>
      <c r="J2" s="1690"/>
      <c r="K2" s="1690"/>
      <c r="L2" s="1691"/>
      <c r="M2" s="997"/>
      <c r="N2" s="997"/>
      <c r="O2" s="1692"/>
    </row>
    <row r="3" spans="1:15">
      <c r="A3" s="1687"/>
      <c r="B3" s="1690" t="s">
        <v>1263</v>
      </c>
      <c r="C3" s="1690"/>
      <c r="D3" s="1690"/>
      <c r="E3" s="1690"/>
      <c r="F3" s="1690"/>
      <c r="G3" s="1689"/>
      <c r="H3" s="991"/>
      <c r="I3" s="1191" t="s">
        <v>1398</v>
      </c>
      <c r="J3" s="1687"/>
      <c r="L3" s="1691"/>
      <c r="M3" s="997"/>
      <c r="N3" s="1687"/>
      <c r="O3" s="1693"/>
    </row>
    <row r="4" spans="1:15">
      <c r="A4" s="1687"/>
      <c r="B4" s="1690" t="s">
        <v>1264</v>
      </c>
      <c r="C4" s="1690"/>
      <c r="D4" s="1690"/>
      <c r="E4" s="1690"/>
      <c r="F4" s="1688"/>
      <c r="G4" s="1689"/>
      <c r="H4" s="1694"/>
      <c r="I4" s="1191" t="s">
        <v>1724</v>
      </c>
      <c r="J4" s="1687"/>
      <c r="L4" s="1691"/>
      <c r="M4" s="997"/>
      <c r="N4" s="997"/>
      <c r="O4" s="1695"/>
    </row>
    <row r="5" spans="1:15">
      <c r="A5" s="997"/>
      <c r="B5" s="1696"/>
      <c r="C5" s="1689"/>
      <c r="D5" s="1689"/>
      <c r="E5" s="1697"/>
      <c r="F5" s="1688"/>
      <c r="G5" s="1689"/>
      <c r="H5" s="1694"/>
      <c r="I5" s="996"/>
      <c r="J5" s="997"/>
      <c r="L5" s="1691"/>
      <c r="M5" s="997"/>
      <c r="N5" s="997"/>
      <c r="O5" s="1698"/>
    </row>
    <row r="6" spans="1:15">
      <c r="A6" s="1699"/>
      <c r="B6" s="1700" t="s">
        <v>174</v>
      </c>
      <c r="C6" s="1701" t="s">
        <v>175</v>
      </c>
      <c r="D6" s="1702" t="s">
        <v>176</v>
      </c>
      <c r="E6" s="1701" t="s">
        <v>7</v>
      </c>
      <c r="F6" s="1700" t="s">
        <v>174</v>
      </c>
      <c r="G6" s="1702" t="s">
        <v>175</v>
      </c>
      <c r="H6" s="1703" t="s">
        <v>176</v>
      </c>
      <c r="I6" s="1701" t="s">
        <v>7</v>
      </c>
      <c r="J6" s="1699"/>
      <c r="L6" s="1691"/>
      <c r="M6" s="997"/>
      <c r="N6" s="1687"/>
      <c r="O6" s="1693"/>
    </row>
    <row r="7" spans="1:15">
      <c r="A7" s="997"/>
      <c r="B7" s="994"/>
      <c r="C7" s="1011"/>
      <c r="D7" s="1011"/>
      <c r="E7" s="989" t="s">
        <v>84</v>
      </c>
      <c r="F7" s="994"/>
      <c r="G7" s="1012"/>
      <c r="H7" s="1011"/>
      <c r="I7" s="989" t="s">
        <v>1750</v>
      </c>
      <c r="L7" s="1691"/>
      <c r="M7" s="997"/>
      <c r="N7" s="997"/>
      <c r="O7" s="1695"/>
    </row>
    <row r="8" spans="1:15">
      <c r="A8" s="997"/>
      <c r="B8" s="994"/>
      <c r="C8" s="1011"/>
      <c r="D8" s="1011"/>
      <c r="E8" s="989" t="s">
        <v>48</v>
      </c>
      <c r="F8" s="994">
        <v>2</v>
      </c>
      <c r="G8" s="1012">
        <v>4</v>
      </c>
      <c r="H8" s="1011"/>
      <c r="I8" s="994" t="s">
        <v>1747</v>
      </c>
      <c r="L8" s="1691"/>
      <c r="M8" s="997"/>
      <c r="N8" s="997"/>
      <c r="O8" s="1698"/>
    </row>
    <row r="9" spans="1:15">
      <c r="A9" s="997"/>
      <c r="B9" s="994"/>
      <c r="C9" s="1011"/>
      <c r="D9" s="1011"/>
      <c r="E9" s="989" t="s">
        <v>1813</v>
      </c>
      <c r="F9" s="994"/>
      <c r="G9" s="1012">
        <v>1.3</v>
      </c>
      <c r="H9" s="1011">
        <f>G9*G8*F8</f>
        <v>10.4</v>
      </c>
      <c r="I9" s="994"/>
      <c r="L9" s="1691"/>
      <c r="M9" s="997"/>
      <c r="N9" s="997"/>
      <c r="O9" s="1695"/>
    </row>
    <row r="10" spans="1:15">
      <c r="A10" s="997"/>
      <c r="B10" s="994"/>
      <c r="C10" s="1011"/>
      <c r="D10" s="1011"/>
      <c r="E10" s="989" t="s">
        <v>80</v>
      </c>
      <c r="F10" s="994"/>
      <c r="G10" s="1012"/>
      <c r="H10" s="1011"/>
      <c r="I10" s="994"/>
      <c r="L10" s="1691"/>
      <c r="M10" s="997"/>
      <c r="N10" s="997"/>
      <c r="O10" s="997"/>
    </row>
    <row r="11" spans="1:15">
      <c r="A11" s="997"/>
      <c r="B11" s="994">
        <v>1</v>
      </c>
      <c r="C11" s="1012">
        <v>1.3</v>
      </c>
      <c r="D11" s="1011"/>
      <c r="E11" s="994" t="s">
        <v>1814</v>
      </c>
      <c r="F11" s="994">
        <v>4</v>
      </c>
      <c r="G11" s="1012">
        <v>1.45</v>
      </c>
      <c r="H11" s="1011"/>
      <c r="I11" s="994" t="s">
        <v>1748</v>
      </c>
      <c r="L11" s="1691"/>
      <c r="M11" s="997"/>
      <c r="N11" s="997"/>
      <c r="O11" s="1698"/>
    </row>
    <row r="12" spans="1:15">
      <c r="A12" s="997"/>
      <c r="B12" s="994"/>
      <c r="C12" s="1012">
        <v>0.15</v>
      </c>
      <c r="D12" s="1011"/>
      <c r="E12" s="994"/>
      <c r="F12" s="994"/>
      <c r="G12" s="1012">
        <v>1</v>
      </c>
      <c r="H12" s="1011">
        <f>G12*G11*F11</f>
        <v>5.8</v>
      </c>
      <c r="I12" s="989"/>
      <c r="L12" s="1691"/>
      <c r="M12" s="997"/>
      <c r="N12" s="997"/>
      <c r="O12" s="1695"/>
    </row>
    <row r="13" spans="1:15">
      <c r="A13" s="997"/>
      <c r="B13" s="994"/>
      <c r="C13" s="1012">
        <v>0.3</v>
      </c>
      <c r="D13" s="1012">
        <f>C13*C12*C11*B11</f>
        <v>0.06</v>
      </c>
      <c r="E13" s="994"/>
      <c r="F13" s="994"/>
      <c r="G13" s="1011"/>
      <c r="H13" s="1011"/>
      <c r="I13" s="989"/>
      <c r="L13" s="1691"/>
      <c r="M13" s="997"/>
      <c r="N13" s="997"/>
      <c r="O13" s="1695"/>
    </row>
    <row r="14" spans="1:15">
      <c r="A14" s="997"/>
      <c r="B14" s="994"/>
      <c r="C14" s="1012"/>
      <c r="D14" s="1011"/>
      <c r="E14" s="994"/>
      <c r="F14" s="994">
        <v>1</v>
      </c>
      <c r="G14" s="1012">
        <v>1.75</v>
      </c>
      <c r="H14" s="1011"/>
      <c r="I14" s="994" t="s">
        <v>1749</v>
      </c>
      <c r="L14" s="1691"/>
      <c r="M14" s="997"/>
      <c r="N14" s="997"/>
      <c r="O14" s="1695"/>
    </row>
    <row r="15" spans="1:15">
      <c r="A15" s="997"/>
      <c r="B15" s="994">
        <v>3</v>
      </c>
      <c r="C15" s="1012">
        <v>1.2</v>
      </c>
      <c r="D15" s="1011"/>
      <c r="E15" s="994" t="s">
        <v>1815</v>
      </c>
      <c r="F15" s="994"/>
      <c r="G15" s="1012">
        <v>2.96</v>
      </c>
      <c r="H15" s="1011">
        <f>G15*G14*F14</f>
        <v>5.18</v>
      </c>
      <c r="I15" s="989"/>
      <c r="L15" s="1691"/>
      <c r="M15" s="997"/>
      <c r="N15" s="997"/>
      <c r="O15" s="1695"/>
    </row>
    <row r="16" spans="1:15">
      <c r="A16" s="997"/>
      <c r="B16" s="994"/>
      <c r="C16" s="1012">
        <v>0.15</v>
      </c>
      <c r="D16" s="1011"/>
      <c r="E16" s="994"/>
      <c r="F16" s="994"/>
      <c r="G16" s="1011"/>
      <c r="H16" s="1011"/>
      <c r="I16" s="989"/>
      <c r="L16" s="1691"/>
      <c r="M16" s="997"/>
      <c r="N16" s="997"/>
      <c r="O16" s="1695"/>
    </row>
    <row r="17" spans="1:15">
      <c r="A17" s="997"/>
      <c r="B17" s="994"/>
      <c r="C17" s="1012">
        <v>0.3</v>
      </c>
      <c r="D17" s="1012">
        <f>C17*C16*C15*B15</f>
        <v>0.16</v>
      </c>
      <c r="E17" s="994"/>
      <c r="F17" s="1248"/>
      <c r="G17" s="1250"/>
      <c r="H17" s="1250">
        <f>SUM(H9:H15)</f>
        <v>21.38</v>
      </c>
      <c r="I17" s="1248" t="s">
        <v>1481</v>
      </c>
      <c r="L17" s="1691"/>
      <c r="M17" s="997"/>
    </row>
    <row r="18" spans="1:15">
      <c r="A18" s="997"/>
      <c r="B18" s="994"/>
      <c r="C18" s="1012"/>
      <c r="D18" s="1011"/>
      <c r="E18" s="994"/>
      <c r="F18" s="1011"/>
      <c r="G18" s="1705"/>
      <c r="H18" s="1012"/>
      <c r="I18" s="994"/>
      <c r="L18" s="1691"/>
      <c r="M18" s="997"/>
    </row>
    <row r="19" spans="1:15">
      <c r="A19" s="997"/>
      <c r="B19" s="994">
        <v>4</v>
      </c>
      <c r="C19" s="1012">
        <v>1.1000000000000001</v>
      </c>
      <c r="D19" s="1011"/>
      <c r="E19" s="994" t="s">
        <v>1816</v>
      </c>
      <c r="F19" s="994"/>
      <c r="G19" s="1012"/>
      <c r="H19" s="1011"/>
      <c r="I19" s="989" t="s">
        <v>1842</v>
      </c>
      <c r="L19" s="1691"/>
      <c r="M19" s="997"/>
    </row>
    <row r="20" spans="1:15">
      <c r="A20" s="997"/>
      <c r="B20" s="994"/>
      <c r="C20" s="1012">
        <v>0.15</v>
      </c>
      <c r="D20" s="1011"/>
      <c r="E20" s="994"/>
      <c r="F20" s="994">
        <v>1</v>
      </c>
      <c r="G20" s="1012">
        <v>7.62</v>
      </c>
      <c r="H20" s="1012"/>
      <c r="I20" s="994" t="s">
        <v>1843</v>
      </c>
      <c r="L20" s="1691"/>
      <c r="M20" s="997"/>
    </row>
    <row r="21" spans="1:15">
      <c r="A21" s="997"/>
      <c r="B21" s="994"/>
      <c r="C21" s="1012">
        <v>0.3</v>
      </c>
      <c r="D21" s="1012">
        <f>C21*C20*C19*B19</f>
        <v>0.2</v>
      </c>
      <c r="E21" s="994"/>
      <c r="F21" s="1011"/>
      <c r="G21" s="1705"/>
      <c r="H21" s="1012">
        <f>G20*F20</f>
        <v>7.62</v>
      </c>
      <c r="I21" s="1361"/>
      <c r="L21" s="1691"/>
      <c r="M21" s="997"/>
    </row>
    <row r="22" spans="1:15">
      <c r="A22" s="997"/>
      <c r="B22" s="994"/>
      <c r="C22" s="1012"/>
      <c r="D22" s="1011"/>
      <c r="E22" s="994"/>
      <c r="F22" s="994"/>
      <c r="G22" s="1012"/>
      <c r="H22" s="1011"/>
      <c r="I22" s="1361"/>
      <c r="L22" s="1691"/>
      <c r="M22" s="997"/>
    </row>
    <row r="23" spans="1:15">
      <c r="A23" s="997"/>
      <c r="B23" s="1248"/>
      <c r="C23" s="1250"/>
      <c r="D23" s="1250">
        <f>SUM(D13:D21)</f>
        <v>0.42</v>
      </c>
      <c r="E23" s="1248" t="s">
        <v>1817</v>
      </c>
      <c r="F23" s="994">
        <v>1</v>
      </c>
      <c r="G23" s="1012">
        <v>8.56</v>
      </c>
      <c r="H23" s="1012"/>
      <c r="I23" s="994" t="s">
        <v>909</v>
      </c>
      <c r="L23" s="1691"/>
      <c r="M23" s="997"/>
      <c r="N23" s="997"/>
      <c r="O23" s="1695"/>
    </row>
    <row r="24" spans="1:15">
      <c r="A24" s="997"/>
      <c r="B24" s="994"/>
      <c r="C24" s="1012"/>
      <c r="D24" s="1011"/>
      <c r="E24" s="994"/>
      <c r="F24" s="1011"/>
      <c r="G24" s="1705"/>
      <c r="H24" s="1012">
        <f>G23*F23</f>
        <v>8.56</v>
      </c>
      <c r="I24" s="989"/>
      <c r="L24" s="1691"/>
      <c r="M24" s="997"/>
      <c r="N24" s="997"/>
      <c r="O24" s="1695"/>
    </row>
    <row r="25" spans="1:15">
      <c r="A25" s="997"/>
      <c r="B25" s="994"/>
      <c r="C25" s="1012"/>
      <c r="D25" s="1011"/>
      <c r="E25" s="989" t="s">
        <v>1818</v>
      </c>
      <c r="F25" s="994"/>
      <c r="G25" s="1012"/>
      <c r="H25" s="1011"/>
      <c r="I25" s="1148"/>
      <c r="L25" s="1691"/>
      <c r="M25" s="997"/>
      <c r="N25" s="997"/>
      <c r="O25" s="1695"/>
    </row>
    <row r="26" spans="1:15">
      <c r="A26" s="997"/>
      <c r="B26" s="994"/>
      <c r="C26" s="1012"/>
      <c r="D26" s="1011"/>
      <c r="E26" s="989" t="s">
        <v>80</v>
      </c>
      <c r="F26" s="994">
        <v>1</v>
      </c>
      <c r="G26" s="1012">
        <v>12.1</v>
      </c>
      <c r="H26" s="1012"/>
      <c r="I26" s="994" t="s">
        <v>1844</v>
      </c>
      <c r="J26" s="997"/>
    </row>
    <row r="27" spans="1:15">
      <c r="A27" s="997"/>
      <c r="B27" s="994">
        <v>1</v>
      </c>
      <c r="C27" s="1012">
        <v>1.3</v>
      </c>
      <c r="D27" s="1011"/>
      <c r="E27" s="994" t="s">
        <v>1814</v>
      </c>
      <c r="F27" s="1011"/>
      <c r="G27" s="1705"/>
      <c r="H27" s="1012">
        <f>G26*F26</f>
        <v>12.1</v>
      </c>
      <c r="I27" s="994"/>
      <c r="J27" s="997"/>
    </row>
    <row r="28" spans="1:15">
      <c r="A28" s="997"/>
      <c r="B28" s="994"/>
      <c r="C28" s="1012">
        <v>0.75</v>
      </c>
      <c r="D28" s="1012">
        <f>C28*C27*B27</f>
        <v>0.98</v>
      </c>
      <c r="E28" s="994"/>
      <c r="F28" s="994"/>
      <c r="G28" s="1012"/>
      <c r="H28" s="1011"/>
      <c r="I28" s="994"/>
      <c r="J28" s="997"/>
    </row>
    <row r="29" spans="1:15">
      <c r="A29" s="997"/>
      <c r="B29" s="994"/>
      <c r="C29" s="1012"/>
      <c r="D29" s="1806"/>
      <c r="E29" s="994"/>
      <c r="F29" s="994">
        <v>1</v>
      </c>
      <c r="G29" s="1012">
        <v>17.04</v>
      </c>
      <c r="H29" s="1012"/>
      <c r="I29" s="1601" t="s">
        <v>907</v>
      </c>
      <c r="J29" s="997"/>
    </row>
    <row r="30" spans="1:15">
      <c r="A30" s="997"/>
      <c r="B30" s="994">
        <v>3</v>
      </c>
      <c r="C30" s="1012">
        <v>1.2</v>
      </c>
      <c r="D30" s="1011"/>
      <c r="E30" s="994" t="s">
        <v>1815</v>
      </c>
      <c r="F30" s="1011"/>
      <c r="G30" s="1705"/>
      <c r="H30" s="1012">
        <f>G29*F29</f>
        <v>17.04</v>
      </c>
      <c r="I30" s="990"/>
      <c r="J30" s="997"/>
    </row>
    <row r="31" spans="1:15">
      <c r="A31" s="997"/>
      <c r="B31" s="994"/>
      <c r="C31" s="1012">
        <v>0.75</v>
      </c>
      <c r="D31" s="1012">
        <f>C31*C30*B30</f>
        <v>2.7</v>
      </c>
      <c r="E31" s="994"/>
      <c r="F31" s="994"/>
      <c r="G31" s="1012"/>
      <c r="H31" s="1011"/>
      <c r="I31" s="1361"/>
      <c r="J31" s="997"/>
    </row>
    <row r="32" spans="1:15">
      <c r="A32" s="997"/>
      <c r="B32" s="994"/>
      <c r="C32" s="1012"/>
      <c r="D32" s="1011"/>
      <c r="E32" s="994"/>
      <c r="F32" s="994">
        <v>1</v>
      </c>
      <c r="G32" s="1012">
        <v>14.3</v>
      </c>
      <c r="H32" s="1012"/>
      <c r="I32" s="1601" t="s">
        <v>893</v>
      </c>
      <c r="J32" s="997"/>
    </row>
    <row r="33" spans="1:10">
      <c r="A33" s="997"/>
      <c r="B33" s="994">
        <v>4</v>
      </c>
      <c r="C33" s="1012">
        <v>1.1000000000000001</v>
      </c>
      <c r="D33" s="1011"/>
      <c r="E33" s="994" t="s">
        <v>1815</v>
      </c>
      <c r="F33" s="1011"/>
      <c r="G33" s="1705"/>
      <c r="H33" s="1012">
        <f>G32*F32</f>
        <v>14.3</v>
      </c>
      <c r="I33" s="1361"/>
      <c r="J33" s="997"/>
    </row>
    <row r="34" spans="1:10">
      <c r="A34" s="997"/>
      <c r="B34" s="994"/>
      <c r="C34" s="1012">
        <v>0.75</v>
      </c>
      <c r="D34" s="1012">
        <f>C34*C33*B33</f>
        <v>3.3</v>
      </c>
      <c r="E34" s="994"/>
      <c r="F34" s="994"/>
      <c r="G34" s="1012"/>
      <c r="H34" s="1011"/>
      <c r="I34" s="1361"/>
      <c r="J34" s="997"/>
    </row>
    <row r="35" spans="1:10">
      <c r="A35" s="997"/>
      <c r="B35" s="994"/>
      <c r="C35" s="1012"/>
      <c r="D35" s="1011"/>
      <c r="E35" s="994"/>
      <c r="F35" s="994">
        <v>2</v>
      </c>
      <c r="G35" s="1012">
        <v>14.2</v>
      </c>
      <c r="H35" s="1012"/>
      <c r="I35" s="1601" t="s">
        <v>904</v>
      </c>
      <c r="J35" s="997"/>
    </row>
    <row r="36" spans="1:10">
      <c r="A36" s="997"/>
      <c r="B36" s="1248"/>
      <c r="C36" s="1737"/>
      <c r="D36" s="1250">
        <f>SUM(D27:D34)</f>
        <v>6.98</v>
      </c>
      <c r="E36" s="1248" t="s">
        <v>1819</v>
      </c>
      <c r="F36" s="1011"/>
      <c r="G36" s="1705"/>
      <c r="H36" s="1012">
        <f>G35*F35</f>
        <v>28.4</v>
      </c>
      <c r="I36" s="989"/>
      <c r="J36" s="997"/>
    </row>
    <row r="37" spans="1:10">
      <c r="A37" s="997"/>
      <c r="B37" s="994"/>
      <c r="C37" s="1012"/>
      <c r="D37" s="1011"/>
      <c r="E37" s="994"/>
      <c r="F37" s="994"/>
      <c r="G37" s="1012"/>
      <c r="H37" s="1011"/>
      <c r="I37" s="1148"/>
      <c r="J37" s="997"/>
    </row>
    <row r="38" spans="1:10">
      <c r="A38" s="997"/>
      <c r="B38" s="1752"/>
      <c r="C38" s="1753"/>
      <c r="D38" s="1754"/>
      <c r="E38" s="1755" t="s">
        <v>1820</v>
      </c>
      <c r="F38" s="994">
        <v>2</v>
      </c>
      <c r="G38" s="1012">
        <v>16.7</v>
      </c>
      <c r="H38" s="1012"/>
      <c r="I38" s="1601" t="s">
        <v>1845</v>
      </c>
      <c r="J38" s="997"/>
    </row>
    <row r="39" spans="1:10">
      <c r="A39" s="997"/>
      <c r="B39" s="1752"/>
      <c r="C39" s="1753"/>
      <c r="D39" s="1754"/>
      <c r="E39" s="1760" t="s">
        <v>1821</v>
      </c>
      <c r="F39" s="1011"/>
      <c r="G39" s="1705"/>
      <c r="H39" s="1012">
        <f>G38*F38</f>
        <v>33.4</v>
      </c>
      <c r="I39" s="998"/>
      <c r="J39" s="997"/>
    </row>
    <row r="40" spans="1:10">
      <c r="A40" s="997"/>
      <c r="B40" s="1752">
        <v>1</v>
      </c>
      <c r="C40" s="1753">
        <f>'OPD Bar'!K35</f>
        <v>18.8</v>
      </c>
      <c r="D40" s="1011"/>
      <c r="E40" s="994"/>
      <c r="F40" s="994"/>
      <c r="G40" s="1012"/>
      <c r="H40" s="1011"/>
      <c r="I40" s="1601"/>
      <c r="J40" s="997"/>
    </row>
    <row r="41" spans="1:10">
      <c r="A41" s="997"/>
      <c r="B41" s="1756"/>
      <c r="C41" s="1756"/>
      <c r="D41" s="1757">
        <f>C40*B40</f>
        <v>18.8</v>
      </c>
      <c r="E41" s="1758" t="s">
        <v>1822</v>
      </c>
      <c r="F41" s="994">
        <v>1</v>
      </c>
      <c r="G41" s="1012">
        <v>54.6</v>
      </c>
      <c r="H41" s="1012"/>
      <c r="I41" s="994" t="s">
        <v>1385</v>
      </c>
      <c r="J41" s="997"/>
    </row>
    <row r="42" spans="1:10">
      <c r="A42" s="997"/>
      <c r="B42" s="1752"/>
      <c r="C42" s="1753"/>
      <c r="D42" s="1754"/>
      <c r="E42" s="1759"/>
      <c r="F42" s="1011"/>
      <c r="G42" s="1705"/>
      <c r="H42" s="1012">
        <f>G41*F41</f>
        <v>54.6</v>
      </c>
      <c r="I42" s="1601"/>
      <c r="J42" s="997"/>
    </row>
    <row r="43" spans="1:10">
      <c r="A43" s="997"/>
      <c r="B43" s="1752">
        <v>1</v>
      </c>
      <c r="C43" s="1753">
        <f>'OPD Bar'!M35</f>
        <v>38.72</v>
      </c>
      <c r="D43" s="1754"/>
      <c r="E43" s="1760" t="s">
        <v>1823</v>
      </c>
      <c r="F43" s="994"/>
      <c r="G43" s="1012"/>
      <c r="H43" s="1011"/>
      <c r="I43" s="1361"/>
      <c r="J43" s="997"/>
    </row>
    <row r="44" spans="1:10">
      <c r="A44" s="997"/>
      <c r="B44" s="1756"/>
      <c r="C44" s="1756"/>
      <c r="D44" s="1757">
        <f>C43*B43</f>
        <v>38.72</v>
      </c>
      <c r="E44" s="1758" t="s">
        <v>1824</v>
      </c>
      <c r="F44" s="994">
        <v>1</v>
      </c>
      <c r="G44" s="1012">
        <v>16.440000000000001</v>
      </c>
      <c r="H44" s="1012"/>
      <c r="I44" s="994" t="s">
        <v>1846</v>
      </c>
      <c r="J44" s="997"/>
    </row>
    <row r="45" spans="1:10">
      <c r="A45" s="997"/>
      <c r="B45" s="994"/>
      <c r="C45" s="1011"/>
      <c r="D45" s="1011"/>
      <c r="E45" s="989"/>
      <c r="F45" s="1011"/>
      <c r="G45" s="1705"/>
      <c r="H45" s="1012">
        <f>G44*F44</f>
        <v>16.440000000000001</v>
      </c>
      <c r="I45" s="989"/>
      <c r="J45" s="997"/>
    </row>
    <row r="46" spans="1:10">
      <c r="A46" s="997"/>
      <c r="B46" s="994"/>
      <c r="C46" s="1011"/>
      <c r="D46" s="1011"/>
      <c r="E46" s="989" t="s">
        <v>164</v>
      </c>
      <c r="F46" s="1011"/>
      <c r="G46" s="1705"/>
      <c r="H46" s="1012"/>
      <c r="I46" s="989"/>
      <c r="J46" s="997"/>
    </row>
    <row r="47" spans="1:10">
      <c r="A47" s="997"/>
      <c r="B47" s="994"/>
      <c r="C47" s="1011"/>
      <c r="D47" s="1011"/>
      <c r="E47" s="989" t="s">
        <v>1760</v>
      </c>
      <c r="F47" s="1011">
        <v>2</v>
      </c>
      <c r="G47" s="1705">
        <v>13.1</v>
      </c>
      <c r="H47" s="1012"/>
      <c r="I47" s="994" t="s">
        <v>1847</v>
      </c>
      <c r="J47" s="997"/>
    </row>
    <row r="48" spans="1:10">
      <c r="A48" s="997"/>
      <c r="B48" s="994"/>
      <c r="C48" s="1011"/>
      <c r="D48" s="1011"/>
      <c r="E48" s="989" t="s">
        <v>1761</v>
      </c>
      <c r="F48" s="1011"/>
      <c r="G48" s="1705"/>
      <c r="H48" s="1012">
        <f>G47*F47</f>
        <v>26.2</v>
      </c>
      <c r="I48" s="989"/>
      <c r="J48" s="997"/>
    </row>
    <row r="49" spans="1:12">
      <c r="A49" s="997"/>
      <c r="B49" s="994">
        <v>1</v>
      </c>
      <c r="C49" s="1705">
        <v>1</v>
      </c>
      <c r="D49" s="1011"/>
      <c r="E49" s="994"/>
      <c r="F49" s="994"/>
      <c r="G49" s="1012"/>
      <c r="H49" s="1011"/>
      <c r="I49" s="1148"/>
      <c r="J49" s="997"/>
    </row>
    <row r="50" spans="1:12">
      <c r="A50" s="997"/>
      <c r="B50" s="1248"/>
      <c r="C50" s="1737"/>
      <c r="D50" s="1250">
        <f>C49*B49</f>
        <v>1</v>
      </c>
      <c r="E50" s="1248" t="s">
        <v>1764</v>
      </c>
      <c r="F50" s="994">
        <v>1</v>
      </c>
      <c r="G50" s="1012">
        <v>15.1</v>
      </c>
      <c r="H50" s="1011"/>
      <c r="I50" s="1148" t="s">
        <v>1848</v>
      </c>
      <c r="J50" s="997"/>
    </row>
    <row r="51" spans="1:12">
      <c r="A51" s="997"/>
      <c r="B51" s="994"/>
      <c r="C51" s="1011"/>
      <c r="D51" s="1011"/>
      <c r="E51" s="994"/>
      <c r="F51" s="994"/>
      <c r="G51" s="1012"/>
      <c r="H51" s="1012">
        <f>G50*F50</f>
        <v>15.1</v>
      </c>
      <c r="I51" s="1148"/>
      <c r="J51" s="997"/>
    </row>
    <row r="52" spans="1:12">
      <c r="A52" s="997"/>
      <c r="B52" s="994"/>
      <c r="C52" s="1011"/>
      <c r="D52" s="1011"/>
      <c r="E52" s="989" t="s">
        <v>563</v>
      </c>
      <c r="F52" s="994"/>
      <c r="G52" s="1012"/>
      <c r="H52" s="1011"/>
      <c r="I52" s="1601"/>
      <c r="J52" s="997"/>
    </row>
    <row r="53" spans="1:12">
      <c r="A53" s="997"/>
      <c r="B53" s="994"/>
      <c r="C53" s="1011"/>
      <c r="D53" s="1011"/>
      <c r="E53" s="989" t="s">
        <v>1763</v>
      </c>
      <c r="F53" s="994">
        <v>1</v>
      </c>
      <c r="G53" s="1012">
        <v>11.6</v>
      </c>
      <c r="H53" s="1011"/>
      <c r="I53" s="1148" t="s">
        <v>1849</v>
      </c>
      <c r="J53" s="997"/>
    </row>
    <row r="54" spans="1:12">
      <c r="A54" s="997"/>
      <c r="B54" s="994"/>
      <c r="C54" s="1011"/>
      <c r="D54" s="1011"/>
      <c r="E54" s="989" t="s">
        <v>604</v>
      </c>
      <c r="F54" s="994"/>
      <c r="G54" s="1012"/>
      <c r="H54" s="1012">
        <f>G53*F53</f>
        <v>11.6</v>
      </c>
      <c r="I54" s="994"/>
      <c r="J54" s="997"/>
    </row>
    <row r="55" spans="1:12">
      <c r="A55" s="997"/>
      <c r="B55" s="994">
        <v>1</v>
      </c>
      <c r="C55" s="1705">
        <v>1</v>
      </c>
      <c r="D55" s="1011"/>
      <c r="E55" s="994"/>
      <c r="F55" s="994"/>
      <c r="G55" s="1012"/>
      <c r="H55" s="1011"/>
      <c r="I55" s="1361"/>
      <c r="J55" s="997"/>
    </row>
    <row r="56" spans="1:12">
      <c r="A56" s="997"/>
      <c r="B56" s="1248"/>
      <c r="C56" s="1737"/>
      <c r="D56" s="1250">
        <f>C55*B55</f>
        <v>1</v>
      </c>
      <c r="E56" s="1248" t="s">
        <v>1765</v>
      </c>
      <c r="F56" s="994">
        <v>1</v>
      </c>
      <c r="G56" s="1012">
        <v>12.8</v>
      </c>
      <c r="H56" s="1011"/>
      <c r="I56" s="1148" t="s">
        <v>1850</v>
      </c>
      <c r="J56" s="997"/>
    </row>
    <row r="57" spans="1:12">
      <c r="A57" s="997"/>
      <c r="B57" s="994"/>
      <c r="C57" s="1011"/>
      <c r="D57" s="1011"/>
      <c r="E57" s="994"/>
      <c r="F57" s="994"/>
      <c r="G57" s="1012"/>
      <c r="H57" s="1012">
        <f>G56*F56</f>
        <v>12.8</v>
      </c>
      <c r="I57" s="989"/>
      <c r="J57" s="997"/>
    </row>
    <row r="58" spans="1:12">
      <c r="A58" s="997"/>
      <c r="B58" s="994"/>
      <c r="C58" s="1011"/>
      <c r="D58" s="1011"/>
      <c r="E58" s="994"/>
      <c r="F58" s="994">
        <v>1</v>
      </c>
      <c r="G58" s="1012">
        <v>13.2</v>
      </c>
      <c r="H58" s="1011"/>
      <c r="I58" s="1148" t="s">
        <v>1850</v>
      </c>
      <c r="J58" s="997"/>
    </row>
    <row r="59" spans="1:12">
      <c r="A59" s="997"/>
      <c r="B59" s="994"/>
      <c r="C59" s="1011"/>
      <c r="D59" s="1011"/>
      <c r="E59" s="994"/>
      <c r="F59" s="994"/>
      <c r="G59" s="1012"/>
      <c r="H59" s="1012">
        <f>G58*F58</f>
        <v>13.2</v>
      </c>
      <c r="I59" s="989"/>
      <c r="J59" s="997"/>
    </row>
    <row r="60" spans="1:12">
      <c r="A60" s="997"/>
      <c r="B60" s="994"/>
      <c r="C60" s="1011"/>
      <c r="D60" s="1011"/>
      <c r="E60" s="994"/>
      <c r="F60" s="1011"/>
      <c r="G60" s="1705"/>
      <c r="H60" s="1012"/>
      <c r="I60" s="994"/>
      <c r="J60" s="997"/>
      <c r="L60" s="997"/>
    </row>
    <row r="61" spans="1:12">
      <c r="A61" s="997"/>
      <c r="B61" s="1723"/>
      <c r="C61" s="1725"/>
      <c r="D61" s="1725"/>
      <c r="E61" s="1723"/>
      <c r="F61" s="1725"/>
      <c r="G61" s="1726"/>
      <c r="H61" s="1724"/>
      <c r="I61" s="1723"/>
      <c r="J61" s="997"/>
      <c r="L61" s="997"/>
    </row>
    <row r="62" spans="1:12">
      <c r="B62" s="1700" t="s">
        <v>174</v>
      </c>
      <c r="C62" s="1701" t="s">
        <v>175</v>
      </c>
      <c r="D62" s="1702" t="s">
        <v>176</v>
      </c>
      <c r="E62" s="1701" t="s">
        <v>7</v>
      </c>
      <c r="F62" s="1700" t="s">
        <v>174</v>
      </c>
      <c r="G62" s="1702" t="s">
        <v>175</v>
      </c>
      <c r="H62" s="1703" t="s">
        <v>176</v>
      </c>
      <c r="I62" s="1701" t="s">
        <v>7</v>
      </c>
    </row>
    <row r="63" spans="1:12">
      <c r="B63" s="994">
        <v>1</v>
      </c>
      <c r="C63" s="1012">
        <v>12.4</v>
      </c>
      <c r="D63" s="1011"/>
      <c r="E63" s="1148" t="s">
        <v>1850</v>
      </c>
      <c r="F63" s="1704"/>
      <c r="G63" s="1705"/>
      <c r="H63" s="1012"/>
      <c r="I63" s="989" t="s">
        <v>1792</v>
      </c>
    </row>
    <row r="64" spans="1:12">
      <c r="B64" s="994"/>
      <c r="C64" s="1012"/>
      <c r="D64" s="1012">
        <f>C63*B63</f>
        <v>12.4</v>
      </c>
      <c r="E64" s="989"/>
      <c r="F64" s="1704"/>
      <c r="G64" s="1705"/>
      <c r="H64" s="1012"/>
      <c r="I64" s="989" t="s">
        <v>1793</v>
      </c>
    </row>
    <row r="65" spans="2:9">
      <c r="B65" s="994"/>
      <c r="C65" s="1012"/>
      <c r="D65" s="1011"/>
      <c r="E65" s="1601"/>
      <c r="F65" s="994">
        <v>1</v>
      </c>
      <c r="G65" s="1705">
        <v>22</v>
      </c>
      <c r="H65" s="1011"/>
      <c r="I65" s="994"/>
    </row>
    <row r="66" spans="2:9">
      <c r="B66" s="994">
        <v>1</v>
      </c>
      <c r="C66" s="1012">
        <v>11.26</v>
      </c>
      <c r="D66" s="1011"/>
      <c r="E66" s="994" t="s">
        <v>1851</v>
      </c>
      <c r="F66" s="1248"/>
      <c r="G66" s="1737"/>
      <c r="H66" s="1250">
        <f>G65*F65</f>
        <v>22</v>
      </c>
      <c r="I66" s="1248" t="s">
        <v>1797</v>
      </c>
    </row>
    <row r="67" spans="2:9">
      <c r="B67" s="994"/>
      <c r="C67" s="1012"/>
      <c r="D67" s="1012">
        <f>C66*B66</f>
        <v>11.26</v>
      </c>
      <c r="E67" s="989"/>
      <c r="F67" s="1704"/>
      <c r="G67" s="1705"/>
      <c r="H67" s="1012"/>
      <c r="I67" s="994"/>
    </row>
    <row r="68" spans="2:9">
      <c r="B68" s="994"/>
      <c r="C68" s="1012"/>
      <c r="D68" s="1011"/>
      <c r="E68" s="1361"/>
      <c r="F68" s="1704"/>
      <c r="G68" s="1705"/>
      <c r="H68" s="1012"/>
      <c r="I68" s="989" t="s">
        <v>1794</v>
      </c>
    </row>
    <row r="69" spans="2:9">
      <c r="B69" s="994">
        <v>2</v>
      </c>
      <c r="C69" s="1012">
        <v>3.22</v>
      </c>
      <c r="D69" s="1011"/>
      <c r="E69" s="994" t="s">
        <v>1852</v>
      </c>
      <c r="F69" s="994">
        <v>1</v>
      </c>
      <c r="G69" s="1705">
        <v>30</v>
      </c>
      <c r="H69" s="1011"/>
      <c r="I69" s="994"/>
    </row>
    <row r="70" spans="2:9">
      <c r="B70" s="994"/>
      <c r="C70" s="1012"/>
      <c r="D70" s="1012">
        <f>C69*B69</f>
        <v>6.44</v>
      </c>
      <c r="E70" s="989"/>
      <c r="F70" s="1248"/>
      <c r="G70" s="1737"/>
      <c r="H70" s="1250">
        <f>G69*F69</f>
        <v>30</v>
      </c>
      <c r="I70" s="1248" t="s">
        <v>1800</v>
      </c>
    </row>
    <row r="71" spans="2:9">
      <c r="B71" s="994"/>
      <c r="C71" s="1012"/>
      <c r="D71" s="1011"/>
      <c r="E71" s="1148"/>
      <c r="F71" s="1704"/>
      <c r="G71" s="1705"/>
      <c r="H71" s="994"/>
      <c r="I71" s="994"/>
    </row>
    <row r="72" spans="2:9">
      <c r="B72" s="994"/>
      <c r="C72" s="1012"/>
      <c r="D72" s="1021">
        <f>SUM(H20:H59)+SUM(D64:D70)</f>
        <v>301.45999999999998</v>
      </c>
      <c r="E72" s="1804" t="s">
        <v>1853</v>
      </c>
      <c r="F72" s="1704"/>
      <c r="G72" s="1705"/>
      <c r="H72" s="1012"/>
      <c r="I72" s="989" t="s">
        <v>1795</v>
      </c>
    </row>
    <row r="73" spans="2:9">
      <c r="B73" s="990"/>
      <c r="C73" s="1708"/>
      <c r="D73" s="1805"/>
      <c r="E73" s="1804"/>
      <c r="F73" s="994">
        <v>1</v>
      </c>
      <c r="G73" s="1705">
        <v>5</v>
      </c>
      <c r="H73" s="1011"/>
      <c r="I73" s="994"/>
    </row>
    <row r="74" spans="2:9">
      <c r="B74" s="994"/>
      <c r="C74" s="1012"/>
      <c r="D74" s="989">
        <v>256.58999999999997</v>
      </c>
      <c r="E74" s="1804" t="s">
        <v>428</v>
      </c>
      <c r="F74" s="1248"/>
      <c r="G74" s="1737"/>
      <c r="H74" s="1250">
        <f>G73*F73</f>
        <v>5</v>
      </c>
      <c r="I74" s="1248" t="s">
        <v>1801</v>
      </c>
    </row>
    <row r="75" spans="2:9">
      <c r="B75" s="994"/>
      <c r="C75" s="1012"/>
      <c r="D75" s="989"/>
      <c r="E75" s="1804"/>
      <c r="F75" s="994"/>
      <c r="G75" s="1011"/>
      <c r="H75" s="1011"/>
      <c r="I75" s="994"/>
    </row>
    <row r="76" spans="2:9">
      <c r="B76" s="1248"/>
      <c r="C76" s="1737"/>
      <c r="D76" s="1250">
        <f>D72-D74</f>
        <v>44.87</v>
      </c>
      <c r="E76" s="1248" t="s">
        <v>1886</v>
      </c>
      <c r="F76" s="1704"/>
      <c r="G76" s="1705"/>
      <c r="H76" s="1012"/>
      <c r="I76" s="989" t="s">
        <v>1796</v>
      </c>
    </row>
    <row r="77" spans="2:9">
      <c r="B77" s="994"/>
      <c r="C77" s="994"/>
      <c r="D77" s="994"/>
      <c r="E77" s="994"/>
      <c r="F77" s="994">
        <v>1</v>
      </c>
      <c r="G77" s="1705">
        <v>5</v>
      </c>
      <c r="H77" s="1011"/>
      <c r="I77" s="994"/>
    </row>
    <row r="78" spans="2:9">
      <c r="B78" s="994"/>
      <c r="C78" s="1012"/>
      <c r="D78" s="1011"/>
      <c r="E78" s="989" t="s">
        <v>1299</v>
      </c>
      <c r="F78" s="1248"/>
      <c r="G78" s="1737"/>
      <c r="H78" s="1250">
        <f>G77*F77</f>
        <v>5</v>
      </c>
      <c r="I78" s="1248" t="s">
        <v>1802</v>
      </c>
    </row>
    <row r="79" spans="2:9">
      <c r="B79" s="994"/>
      <c r="C79" s="1012"/>
      <c r="D79" s="1011"/>
      <c r="E79" s="989" t="s">
        <v>1770</v>
      </c>
      <c r="F79" s="1704"/>
      <c r="G79" s="1705"/>
      <c r="H79" s="1012"/>
      <c r="I79" s="994"/>
    </row>
    <row r="80" spans="2:9">
      <c r="B80" s="994">
        <v>1</v>
      </c>
      <c r="C80" s="1705">
        <v>17</v>
      </c>
      <c r="D80" s="1011"/>
      <c r="E80" s="994"/>
      <c r="F80" s="1704"/>
      <c r="G80" s="1705"/>
      <c r="H80" s="1012"/>
      <c r="I80" s="989" t="s">
        <v>1798</v>
      </c>
    </row>
    <row r="81" spans="2:9">
      <c r="B81" s="1248"/>
      <c r="C81" s="1737"/>
      <c r="D81" s="1250">
        <f>C80*B80</f>
        <v>17</v>
      </c>
      <c r="E81" s="1248" t="s">
        <v>1771</v>
      </c>
      <c r="F81" s="1704"/>
      <c r="G81" s="1705"/>
      <c r="H81" s="1012"/>
      <c r="I81" s="989" t="s">
        <v>1799</v>
      </c>
    </row>
    <row r="82" spans="2:9">
      <c r="B82" s="994"/>
      <c r="C82" s="1012"/>
      <c r="D82" s="1011"/>
      <c r="E82" s="994"/>
      <c r="F82" s="994">
        <v>1</v>
      </c>
      <c r="G82" s="1705">
        <v>1</v>
      </c>
      <c r="H82" s="1011"/>
      <c r="I82" s="994"/>
    </row>
    <row r="83" spans="2:9">
      <c r="B83" s="994"/>
      <c r="C83" s="1012"/>
      <c r="D83" s="1011"/>
      <c r="E83" s="989" t="s">
        <v>1772</v>
      </c>
      <c r="F83" s="1248"/>
      <c r="G83" s="1737"/>
      <c r="H83" s="1250">
        <f>G82*F82</f>
        <v>1</v>
      </c>
      <c r="I83" s="1248" t="s">
        <v>1803</v>
      </c>
    </row>
    <row r="84" spans="2:9">
      <c r="B84" s="994">
        <v>1</v>
      </c>
      <c r="C84" s="1705">
        <v>5</v>
      </c>
      <c r="D84" s="1011"/>
      <c r="E84" s="994"/>
      <c r="F84" s="1704"/>
      <c r="G84" s="1705"/>
      <c r="H84" s="1012"/>
      <c r="I84" s="994"/>
    </row>
    <row r="85" spans="2:9">
      <c r="B85" s="1248"/>
      <c r="C85" s="1737"/>
      <c r="D85" s="1250">
        <f>C84*B84</f>
        <v>5</v>
      </c>
      <c r="E85" s="1248" t="s">
        <v>1775</v>
      </c>
      <c r="F85" s="1704"/>
      <c r="G85" s="1705"/>
      <c r="H85" s="1012"/>
      <c r="I85" s="989" t="s">
        <v>1808</v>
      </c>
    </row>
    <row r="86" spans="2:9">
      <c r="B86" s="1011"/>
      <c r="C86" s="1705"/>
      <c r="D86" s="1012"/>
      <c r="E86" s="994"/>
      <c r="F86" s="1704"/>
      <c r="G86" s="1705"/>
      <c r="H86" s="1012"/>
      <c r="I86" s="989" t="s">
        <v>1809</v>
      </c>
    </row>
    <row r="87" spans="2:9">
      <c r="B87" s="994"/>
      <c r="C87" s="1012"/>
      <c r="D87" s="1011"/>
      <c r="E87" s="989" t="s">
        <v>1894</v>
      </c>
      <c r="F87" s="994">
        <v>1</v>
      </c>
      <c r="G87" s="1705">
        <v>1</v>
      </c>
      <c r="H87" s="1011"/>
      <c r="I87" s="994"/>
    </row>
    <row r="88" spans="2:9">
      <c r="B88" s="994">
        <v>1</v>
      </c>
      <c r="C88" s="1705">
        <v>5</v>
      </c>
      <c r="D88" s="1011"/>
      <c r="E88" s="994"/>
      <c r="F88" s="1248"/>
      <c r="G88" s="1737"/>
      <c r="H88" s="1250">
        <f>G87*F87</f>
        <v>1</v>
      </c>
      <c r="I88" s="1248" t="s">
        <v>1811</v>
      </c>
    </row>
    <row r="89" spans="2:9">
      <c r="B89" s="1248"/>
      <c r="C89" s="1737"/>
      <c r="D89" s="1250">
        <f>C88*B88</f>
        <v>5</v>
      </c>
      <c r="E89" s="1248" t="s">
        <v>1895</v>
      </c>
      <c r="F89" s="1704"/>
      <c r="G89" s="1705"/>
      <c r="H89" s="1012"/>
      <c r="I89" s="994"/>
    </row>
    <row r="90" spans="2:9">
      <c r="F90" s="1704"/>
      <c r="G90" s="1705"/>
      <c r="H90" s="1012"/>
      <c r="I90" s="989" t="s">
        <v>1810</v>
      </c>
    </row>
    <row r="91" spans="2:9">
      <c r="B91" s="994"/>
      <c r="C91" s="1012"/>
      <c r="D91" s="989"/>
      <c r="E91" s="989" t="s">
        <v>1774</v>
      </c>
      <c r="F91" s="994">
        <v>1</v>
      </c>
      <c r="G91" s="1705">
        <v>38.200000000000003</v>
      </c>
      <c r="H91" s="1011"/>
      <c r="I91" s="994"/>
    </row>
    <row r="92" spans="2:9">
      <c r="B92" s="994">
        <v>1</v>
      </c>
      <c r="C92" s="1705">
        <v>17</v>
      </c>
      <c r="D92" s="1011"/>
      <c r="E92" s="994"/>
      <c r="F92" s="1248"/>
      <c r="G92" s="1737"/>
      <c r="H92" s="1250">
        <f>G91*F91</f>
        <v>38.200000000000003</v>
      </c>
      <c r="I92" s="1248" t="s">
        <v>1812</v>
      </c>
    </row>
    <row r="93" spans="2:9">
      <c r="B93" s="1248"/>
      <c r="C93" s="1737"/>
      <c r="D93" s="1250">
        <f>C92*B92</f>
        <v>17</v>
      </c>
      <c r="E93" s="1248" t="s">
        <v>1776</v>
      </c>
      <c r="F93" s="994"/>
      <c r="G93" s="994"/>
      <c r="H93" s="994"/>
      <c r="I93" s="994"/>
    </row>
    <row r="94" spans="2:9">
      <c r="B94" s="994"/>
      <c r="C94" s="1012"/>
      <c r="D94" s="1011"/>
      <c r="E94" s="994"/>
      <c r="F94" s="994"/>
      <c r="G94" s="994"/>
      <c r="H94" s="994"/>
      <c r="I94" s="994"/>
    </row>
    <row r="95" spans="2:9">
      <c r="B95" s="994"/>
      <c r="C95" s="1012"/>
      <c r="D95" s="1011"/>
      <c r="E95" s="989" t="s">
        <v>1777</v>
      </c>
      <c r="F95" s="994"/>
      <c r="G95" s="994"/>
      <c r="H95" s="994"/>
      <c r="I95" s="994"/>
    </row>
    <row r="96" spans="2:9">
      <c r="B96" s="994">
        <v>1</v>
      </c>
      <c r="C96" s="1705">
        <v>3</v>
      </c>
      <c r="D96" s="1011"/>
      <c r="E96" s="994"/>
      <c r="F96" s="994"/>
      <c r="G96" s="994"/>
      <c r="H96" s="994"/>
      <c r="I96" s="994"/>
    </row>
    <row r="97" spans="2:9">
      <c r="B97" s="1248"/>
      <c r="C97" s="1737"/>
      <c r="D97" s="1250">
        <f>C96*B96</f>
        <v>3</v>
      </c>
      <c r="E97" s="1248" t="s">
        <v>1776</v>
      </c>
      <c r="F97" s="994"/>
      <c r="G97" s="994"/>
      <c r="H97" s="994"/>
      <c r="I97" s="994"/>
    </row>
    <row r="98" spans="2:9">
      <c r="B98" s="1011"/>
      <c r="C98" s="1705"/>
      <c r="D98" s="1012"/>
      <c r="E98" s="994"/>
      <c r="F98" s="994"/>
      <c r="G98" s="994"/>
      <c r="H98" s="994"/>
      <c r="I98" s="994"/>
    </row>
    <row r="99" spans="2:9">
      <c r="B99" s="994"/>
      <c r="C99" s="1012"/>
      <c r="D99" s="1011"/>
      <c r="E99" s="989" t="s">
        <v>1779</v>
      </c>
      <c r="F99" s="994"/>
      <c r="G99" s="994"/>
      <c r="H99" s="994"/>
      <c r="I99" s="994"/>
    </row>
    <row r="100" spans="2:9">
      <c r="B100" s="994">
        <v>1</v>
      </c>
      <c r="C100" s="1705">
        <f>16*3.2</f>
        <v>51.2</v>
      </c>
      <c r="D100" s="1011"/>
      <c r="E100" s="994"/>
      <c r="F100" s="994"/>
      <c r="G100" s="994"/>
      <c r="H100" s="994"/>
      <c r="I100" s="994"/>
    </row>
    <row r="101" spans="2:9">
      <c r="B101" s="1248"/>
      <c r="C101" s="1737"/>
      <c r="D101" s="1250">
        <f>C100*B100</f>
        <v>51.2</v>
      </c>
      <c r="E101" s="1248" t="s">
        <v>1780</v>
      </c>
      <c r="F101" s="994"/>
      <c r="G101" s="994"/>
      <c r="H101" s="994"/>
      <c r="I101" s="994"/>
    </row>
    <row r="102" spans="2:9">
      <c r="B102" s="994"/>
      <c r="C102" s="1011"/>
      <c r="D102" s="1011"/>
      <c r="E102" s="994"/>
      <c r="F102" s="994"/>
      <c r="G102" s="1012"/>
      <c r="H102" s="1011"/>
      <c r="I102" s="1361"/>
    </row>
    <row r="103" spans="2:9">
      <c r="B103" s="994"/>
      <c r="C103" s="1011"/>
      <c r="D103" s="1011"/>
      <c r="E103" s="1361" t="s">
        <v>1781</v>
      </c>
      <c r="F103" s="994"/>
      <c r="G103" s="994"/>
      <c r="H103" s="994"/>
      <c r="I103" s="994"/>
    </row>
    <row r="104" spans="2:9">
      <c r="B104" s="994">
        <v>1</v>
      </c>
      <c r="C104" s="1705">
        <v>7</v>
      </c>
      <c r="D104" s="1011"/>
      <c r="E104" s="994"/>
      <c r="F104" s="994"/>
      <c r="G104" s="994"/>
      <c r="H104" s="994"/>
      <c r="I104" s="994"/>
    </row>
    <row r="105" spans="2:9">
      <c r="B105" s="1248"/>
      <c r="C105" s="1737"/>
      <c r="D105" s="1250">
        <f>C104*B104</f>
        <v>7</v>
      </c>
      <c r="E105" s="1248" t="s">
        <v>1776</v>
      </c>
      <c r="F105" s="994"/>
      <c r="G105" s="1012"/>
      <c r="H105" s="1011"/>
      <c r="I105" s="1148"/>
    </row>
    <row r="106" spans="2:9">
      <c r="B106" s="994"/>
      <c r="C106" s="1011"/>
      <c r="D106" s="1011"/>
      <c r="E106" s="994"/>
      <c r="F106" s="994"/>
      <c r="G106" s="994"/>
      <c r="H106" s="994"/>
      <c r="I106" s="994"/>
    </row>
    <row r="107" spans="2:9">
      <c r="B107" s="994"/>
      <c r="C107" s="1011"/>
      <c r="D107" s="1011"/>
      <c r="E107" s="989" t="s">
        <v>1188</v>
      </c>
      <c r="F107" s="994"/>
      <c r="G107" s="994"/>
      <c r="H107" s="994"/>
      <c r="I107" s="994"/>
    </row>
    <row r="108" spans="2:9">
      <c r="B108" s="994"/>
      <c r="C108" s="1011"/>
      <c r="D108" s="1011"/>
      <c r="E108" s="989" t="s">
        <v>1784</v>
      </c>
      <c r="F108" s="994"/>
      <c r="G108" s="994"/>
      <c r="H108" s="994"/>
      <c r="I108" s="994"/>
    </row>
    <row r="109" spans="2:9">
      <c r="B109" s="1011"/>
      <c r="C109" s="1705"/>
      <c r="D109" s="1012"/>
      <c r="E109" s="989" t="s">
        <v>1785</v>
      </c>
      <c r="F109" s="994"/>
      <c r="G109" s="994"/>
      <c r="H109" s="994"/>
      <c r="I109" s="994"/>
    </row>
    <row r="110" spans="2:9">
      <c r="B110" s="994">
        <v>1</v>
      </c>
      <c r="C110" s="1705">
        <v>14</v>
      </c>
      <c r="D110" s="1011"/>
      <c r="E110" s="994"/>
      <c r="F110" s="994"/>
      <c r="G110" s="994"/>
      <c r="H110" s="994"/>
      <c r="I110" s="994"/>
    </row>
    <row r="111" spans="2:9">
      <c r="B111" s="1248"/>
      <c r="C111" s="1737"/>
      <c r="D111" s="1250">
        <f>C110*B110</f>
        <v>14</v>
      </c>
      <c r="E111" s="1248" t="s">
        <v>1786</v>
      </c>
      <c r="F111" s="994"/>
      <c r="G111" s="994"/>
      <c r="H111" s="994"/>
      <c r="I111" s="994"/>
    </row>
    <row r="112" spans="2:9">
      <c r="B112" s="994"/>
      <c r="C112" s="1011"/>
      <c r="D112" s="1011"/>
      <c r="E112" s="994"/>
      <c r="F112" s="994"/>
      <c r="G112" s="994"/>
      <c r="H112" s="994"/>
      <c r="I112" s="994"/>
    </row>
    <row r="113" spans="2:9">
      <c r="B113" s="994"/>
      <c r="C113" s="1011"/>
      <c r="D113" s="1011"/>
      <c r="E113" s="994"/>
      <c r="F113" s="994"/>
      <c r="G113" s="994"/>
      <c r="H113" s="994"/>
      <c r="I113" s="994"/>
    </row>
    <row r="114" spans="2:9">
      <c r="B114" s="994"/>
      <c r="C114" s="1011"/>
      <c r="D114" s="1011"/>
      <c r="E114" s="994"/>
      <c r="F114" s="994"/>
      <c r="G114" s="994"/>
      <c r="H114" s="994"/>
      <c r="I114" s="994"/>
    </row>
    <row r="115" spans="2:9">
      <c r="B115" s="994"/>
      <c r="C115" s="1011"/>
      <c r="D115" s="1011"/>
      <c r="E115" s="994"/>
      <c r="F115" s="994"/>
      <c r="G115" s="994"/>
      <c r="H115" s="994"/>
      <c r="I115" s="994"/>
    </row>
    <row r="116" spans="2:9">
      <c r="B116" s="994"/>
      <c r="C116" s="1012"/>
      <c r="D116" s="1012"/>
      <c r="E116" s="1148"/>
      <c r="F116" s="994"/>
      <c r="G116" s="994"/>
      <c r="H116" s="994"/>
      <c r="I116" s="994"/>
    </row>
    <row r="117" spans="2:9">
      <c r="B117" s="994"/>
      <c r="C117" s="1012"/>
      <c r="D117" s="1011"/>
      <c r="E117" s="1148"/>
      <c r="F117" s="994"/>
      <c r="G117" s="994"/>
      <c r="H117" s="994"/>
      <c r="I117" s="994"/>
    </row>
    <row r="118" spans="2:9">
      <c r="B118" s="994"/>
      <c r="C118" s="1012"/>
      <c r="D118" s="1011"/>
      <c r="E118" s="1148"/>
      <c r="F118" s="994"/>
      <c r="G118" s="994"/>
      <c r="H118" s="994"/>
      <c r="I118" s="994"/>
    </row>
    <row r="119" spans="2:9">
      <c r="B119" s="994"/>
      <c r="C119" s="1012"/>
      <c r="D119" s="1011"/>
      <c r="E119" s="1148"/>
      <c r="F119" s="994"/>
      <c r="G119" s="994"/>
      <c r="H119" s="994"/>
      <c r="I119" s="994"/>
    </row>
    <row r="120" spans="2:9">
      <c r="B120" s="994"/>
      <c r="C120" s="1012"/>
      <c r="D120" s="1011"/>
      <c r="E120" s="1148"/>
      <c r="F120" s="994"/>
      <c r="G120" s="1012"/>
      <c r="H120" s="1011"/>
      <c r="I120" s="1601"/>
    </row>
    <row r="121" spans="2:9">
      <c r="B121" s="1723"/>
      <c r="C121" s="1724"/>
      <c r="D121" s="1724"/>
      <c r="E121" s="1807"/>
      <c r="F121" s="1723"/>
      <c r="G121" s="1724"/>
      <c r="H121" s="1724"/>
      <c r="I121" s="1716"/>
    </row>
  </sheetData>
  <mergeCells count="1">
    <mergeCell ref="H1:I1"/>
  </mergeCells>
  <pageMargins left="0.5" right="0.2" top="0.25" bottom="0.25" header="0.3" footer="0.3"/>
  <pageSetup scale="75" orientation="portrait" r:id="rId1"/>
  <headerFooter>
    <oddHeader>&amp;CPage &amp;P of &amp;N</oddHeader>
    <oddFooter xml:space="preserve">&amp;L&amp;14Contractor: - &amp;USelam D.
Office Engineer&amp;C&amp;14Consultant: - &amp;U_________&amp;R&amp;14Client: - _____________&amp;U    </oddFooter>
  </headerFooter>
  <rowBreaks count="1" manualBreakCount="1">
    <brk id="61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view="pageBreakPreview" zoomScaleSheetLayoutView="100" workbookViewId="0">
      <selection activeCell="E7" sqref="E7:E8"/>
    </sheetView>
  </sheetViews>
  <sheetFormatPr defaultRowHeight="15.75"/>
  <cols>
    <col min="1" max="1" width="4.7109375" style="1762" customWidth="1"/>
    <col min="2" max="2" width="4.42578125" style="1762" customWidth="1"/>
    <col min="3" max="3" width="27.85546875" style="1762" customWidth="1"/>
    <col min="4" max="4" width="14.7109375" style="1762" customWidth="1"/>
    <col min="5" max="5" width="7.7109375" style="1762" customWidth="1"/>
    <col min="6" max="6" width="11.7109375" style="1762" customWidth="1"/>
    <col min="7" max="7" width="9.140625" style="1762" customWidth="1"/>
    <col min="8" max="8" width="10.42578125" style="1762" customWidth="1"/>
    <col min="9" max="9" width="9.5703125" style="1762" customWidth="1"/>
    <col min="10" max="10" width="6.42578125" style="1762" customWidth="1"/>
    <col min="11" max="11" width="11.140625" style="1762" customWidth="1"/>
    <col min="12" max="12" width="9.7109375" style="1762" customWidth="1"/>
    <col min="13" max="13" width="11.28515625" style="1762" customWidth="1"/>
    <col min="14" max="14" width="11" style="1762" customWidth="1"/>
    <col min="15" max="15" width="5.85546875" style="1762" customWidth="1"/>
    <col min="16" max="16384" width="9.140625" style="1762"/>
  </cols>
  <sheetData>
    <row r="1" spans="1:17">
      <c r="A1" s="1761"/>
      <c r="B1" s="1690" t="s">
        <v>1262</v>
      </c>
      <c r="C1" s="1690"/>
      <c r="D1" s="1690"/>
      <c r="E1" s="1690"/>
      <c r="F1" s="1688"/>
      <c r="G1" s="1768"/>
      <c r="K1" s="1763"/>
      <c r="L1" s="1764"/>
      <c r="M1" s="1764"/>
      <c r="N1" s="1764"/>
      <c r="O1" s="1764"/>
    </row>
    <row r="2" spans="1:17">
      <c r="B2" s="1690" t="s">
        <v>1261</v>
      </c>
      <c r="C2" s="1690"/>
      <c r="D2" s="1690"/>
      <c r="E2" s="1690"/>
      <c r="F2" s="1688"/>
      <c r="G2" s="1768"/>
      <c r="K2" s="1765"/>
      <c r="L2" s="1964"/>
      <c r="M2" s="1964"/>
      <c r="N2" s="1964"/>
      <c r="O2" s="1764"/>
    </row>
    <row r="3" spans="1:17">
      <c r="B3" s="1690" t="s">
        <v>1263</v>
      </c>
      <c r="C3" s="1690"/>
      <c r="D3" s="1690"/>
      <c r="E3" s="1690"/>
      <c r="F3" s="1690"/>
      <c r="K3" s="1767"/>
      <c r="L3" s="1768" t="s">
        <v>1841</v>
      </c>
      <c r="M3" s="1768"/>
      <c r="N3" s="1768"/>
      <c r="O3" s="1768"/>
      <c r="P3" s="1768"/>
      <c r="Q3" s="1768"/>
    </row>
    <row r="4" spans="1:17" s="1820" customFormat="1">
      <c r="B4" s="1690" t="s">
        <v>1264</v>
      </c>
      <c r="C4" s="1690"/>
      <c r="D4" s="1690"/>
      <c r="E4" s="1690"/>
      <c r="F4" s="1688"/>
      <c r="J4" s="1821"/>
      <c r="K4" s="1821"/>
      <c r="L4" s="1821"/>
      <c r="M4" s="1821"/>
      <c r="N4" s="1821"/>
    </row>
    <row r="5" spans="1:17" s="1820" customFormat="1">
      <c r="B5" s="1822" t="s">
        <v>1825</v>
      </c>
      <c r="C5" s="1821"/>
      <c r="D5" s="1821"/>
      <c r="E5" s="1821"/>
      <c r="F5" s="1821"/>
      <c r="G5" s="1821"/>
      <c r="H5" s="1823"/>
      <c r="I5" s="1823"/>
      <c r="J5" s="1821"/>
      <c r="K5" s="1821"/>
      <c r="L5" s="1821"/>
      <c r="M5" s="1821"/>
      <c r="N5" s="1824"/>
    </row>
    <row r="6" spans="1:17" s="1820" customFormat="1">
      <c r="B6" s="1825"/>
      <c r="C6" s="1826"/>
      <c r="D6" s="1826"/>
      <c r="E6" s="1826"/>
      <c r="F6" s="1826"/>
      <c r="G6" s="1826"/>
      <c r="H6" s="1823"/>
      <c r="I6" s="1823"/>
      <c r="J6" s="1821"/>
      <c r="K6" s="1821"/>
      <c r="L6" s="1821"/>
      <c r="M6" s="1821"/>
      <c r="N6" s="1824"/>
    </row>
    <row r="7" spans="1:17">
      <c r="B7" s="1965" t="s">
        <v>72</v>
      </c>
      <c r="C7" s="1965" t="s">
        <v>12</v>
      </c>
      <c r="D7" s="1965" t="s">
        <v>13</v>
      </c>
      <c r="E7" s="1965" t="s">
        <v>1826</v>
      </c>
      <c r="F7" s="1773" t="s">
        <v>185</v>
      </c>
      <c r="G7" s="1965" t="s">
        <v>1827</v>
      </c>
      <c r="H7" s="1965"/>
      <c r="I7" s="1965"/>
      <c r="J7" s="1773"/>
      <c r="K7" s="1773" t="s">
        <v>1828</v>
      </c>
      <c r="L7" s="1773"/>
      <c r="M7" s="1773"/>
      <c r="N7" s="1773"/>
    </row>
    <row r="8" spans="1:17">
      <c r="B8" s="1965"/>
      <c r="C8" s="1965"/>
      <c r="D8" s="1965"/>
      <c r="E8" s="1965"/>
      <c r="F8" s="1773" t="s">
        <v>1687</v>
      </c>
      <c r="G8" s="1773" t="s">
        <v>1829</v>
      </c>
      <c r="H8" s="1773" t="s">
        <v>1830</v>
      </c>
      <c r="I8" s="1773" t="s">
        <v>1831</v>
      </c>
      <c r="J8" s="1773" t="s">
        <v>28</v>
      </c>
      <c r="K8" s="1773" t="s">
        <v>27</v>
      </c>
      <c r="L8" s="1773" t="s">
        <v>29</v>
      </c>
      <c r="M8" s="1773" t="s">
        <v>30</v>
      </c>
      <c r="N8" s="1773" t="s">
        <v>31</v>
      </c>
    </row>
    <row r="9" spans="1:17">
      <c r="B9" s="1784"/>
      <c r="C9" s="1785" t="s">
        <v>1839</v>
      </c>
      <c r="D9" s="1786"/>
      <c r="E9" s="1787"/>
      <c r="F9" s="1788"/>
      <c r="G9" s="1787"/>
      <c r="H9" s="1787"/>
      <c r="I9" s="1787"/>
      <c r="J9" s="1787"/>
      <c r="K9" s="1787"/>
      <c r="L9" s="1788"/>
      <c r="M9" s="1788"/>
      <c r="N9" s="1789"/>
      <c r="Q9" s="1761"/>
    </row>
    <row r="10" spans="1:17">
      <c r="B10" s="1774"/>
      <c r="C10" s="1775" t="s">
        <v>1814</v>
      </c>
      <c r="D10" s="1775"/>
      <c r="E10" s="1790">
        <v>12</v>
      </c>
      <c r="F10" s="1791">
        <v>1.75</v>
      </c>
      <c r="G10" s="1790">
        <v>1</v>
      </c>
      <c r="H10" s="1790">
        <v>2</v>
      </c>
      <c r="I10" s="1790">
        <f t="shared" ref="I10:I20" si="0">H10*G10</f>
        <v>2</v>
      </c>
      <c r="J10" s="1790"/>
      <c r="K10" s="1790"/>
      <c r="L10" s="1791"/>
      <c r="M10" s="1792">
        <f t="shared" ref="M10:M30" si="1">IF(E10=12,I10*F10,"-")</f>
        <v>3.5</v>
      </c>
      <c r="N10" s="1793"/>
      <c r="Q10" s="1761"/>
    </row>
    <row r="11" spans="1:17">
      <c r="B11" s="1774"/>
      <c r="D11" s="1775"/>
      <c r="E11" s="1790">
        <v>12</v>
      </c>
      <c r="F11" s="1791">
        <v>1.25</v>
      </c>
      <c r="G11" s="1790">
        <v>1</v>
      </c>
      <c r="H11" s="1790">
        <v>2</v>
      </c>
      <c r="I11" s="1790">
        <f t="shared" si="0"/>
        <v>2</v>
      </c>
      <c r="J11" s="1790" t="str">
        <f t="shared" ref="J11:J20" si="2">IF(E11=6,I11*F11,"-")</f>
        <v>-</v>
      </c>
      <c r="K11" s="1792" t="str">
        <f t="shared" ref="K11:K20" si="3">IF(E11=8,I11*F11,"-")</f>
        <v>-</v>
      </c>
      <c r="L11" s="1792" t="str">
        <f t="shared" ref="L11:L20" si="4">IF(E11=10,I11*F11,"-")</f>
        <v>-</v>
      </c>
      <c r="M11" s="1792">
        <f t="shared" si="1"/>
        <v>2.5</v>
      </c>
      <c r="N11" s="1794" t="str">
        <f t="shared" ref="N11:N20" si="5">IF(E11=14,I11*F11,"-")</f>
        <v>-</v>
      </c>
      <c r="Q11" s="1761"/>
    </row>
    <row r="12" spans="1:17">
      <c r="B12" s="1774"/>
      <c r="C12" s="1795" t="s">
        <v>1840</v>
      </c>
      <c r="D12" s="1795"/>
      <c r="E12" s="1790">
        <v>8</v>
      </c>
      <c r="F12" s="1791">
        <v>0.85</v>
      </c>
      <c r="G12" s="1790">
        <v>1</v>
      </c>
      <c r="H12" s="1790">
        <v>7</v>
      </c>
      <c r="I12" s="1790">
        <f t="shared" si="0"/>
        <v>7</v>
      </c>
      <c r="J12" s="1790" t="str">
        <f t="shared" si="2"/>
        <v>-</v>
      </c>
      <c r="K12" s="1792">
        <f t="shared" si="3"/>
        <v>5.95</v>
      </c>
      <c r="L12" s="1792" t="str">
        <f t="shared" si="4"/>
        <v>-</v>
      </c>
      <c r="M12" s="1792" t="str">
        <f t="shared" si="1"/>
        <v>-</v>
      </c>
      <c r="N12" s="1794" t="str">
        <f t="shared" si="5"/>
        <v>-</v>
      </c>
      <c r="Q12" s="1761"/>
    </row>
    <row r="13" spans="1:17">
      <c r="B13" s="1774"/>
      <c r="C13" s="1795"/>
      <c r="D13" s="1795"/>
      <c r="E13" s="1790"/>
      <c r="F13" s="1791"/>
      <c r="G13" s="1790"/>
      <c r="H13" s="1790"/>
      <c r="I13" s="1790"/>
      <c r="J13" s="1790"/>
      <c r="K13" s="1792"/>
      <c r="L13" s="1792"/>
      <c r="M13" s="1792"/>
      <c r="N13" s="1794"/>
      <c r="Q13" s="1761"/>
    </row>
    <row r="14" spans="1:17">
      <c r="B14" s="1774"/>
      <c r="C14" s="1775" t="s">
        <v>1815</v>
      </c>
      <c r="D14" s="1795"/>
      <c r="E14" s="1790">
        <v>12</v>
      </c>
      <c r="F14" s="1791">
        <v>1.65</v>
      </c>
      <c r="G14" s="1790">
        <v>3</v>
      </c>
      <c r="H14" s="1790">
        <v>2</v>
      </c>
      <c r="I14" s="1790">
        <f t="shared" si="0"/>
        <v>6</v>
      </c>
      <c r="J14" s="1790"/>
      <c r="K14" s="1792"/>
      <c r="L14" s="1792"/>
      <c r="M14" s="1792">
        <f t="shared" si="1"/>
        <v>9.9</v>
      </c>
      <c r="N14" s="1794"/>
      <c r="Q14" s="1761"/>
    </row>
    <row r="15" spans="1:17">
      <c r="B15" s="1774"/>
      <c r="D15" s="1775"/>
      <c r="E15" s="1790">
        <v>12</v>
      </c>
      <c r="F15" s="1791">
        <v>1.1499999999999999</v>
      </c>
      <c r="G15" s="1790">
        <v>3</v>
      </c>
      <c r="H15" s="1790">
        <v>2</v>
      </c>
      <c r="I15" s="1790">
        <f t="shared" si="0"/>
        <v>6</v>
      </c>
      <c r="J15" s="1790" t="str">
        <f t="shared" si="2"/>
        <v>-</v>
      </c>
      <c r="K15" s="1792" t="str">
        <f t="shared" si="3"/>
        <v>-</v>
      </c>
      <c r="L15" s="1792" t="str">
        <f t="shared" si="4"/>
        <v>-</v>
      </c>
      <c r="M15" s="1792">
        <f t="shared" si="1"/>
        <v>6.9</v>
      </c>
      <c r="N15" s="1794" t="str">
        <f t="shared" si="5"/>
        <v>-</v>
      </c>
      <c r="Q15" s="1761"/>
    </row>
    <row r="16" spans="1:17">
      <c r="B16" s="1774"/>
      <c r="C16" s="1795" t="s">
        <v>1840</v>
      </c>
      <c r="D16" s="1795"/>
      <c r="E16" s="1790">
        <v>8</v>
      </c>
      <c r="F16" s="1791">
        <v>0.85</v>
      </c>
      <c r="G16" s="1790">
        <v>3</v>
      </c>
      <c r="H16" s="1790">
        <v>7</v>
      </c>
      <c r="I16" s="1790">
        <f t="shared" si="0"/>
        <v>21</v>
      </c>
      <c r="J16" s="1790" t="str">
        <f t="shared" si="2"/>
        <v>-</v>
      </c>
      <c r="K16" s="1792">
        <f t="shared" si="3"/>
        <v>17.850000000000001</v>
      </c>
      <c r="L16" s="1792" t="str">
        <f t="shared" si="4"/>
        <v>-</v>
      </c>
      <c r="M16" s="1792" t="str">
        <f t="shared" si="1"/>
        <v>-</v>
      </c>
      <c r="N16" s="1794" t="str">
        <f t="shared" si="5"/>
        <v>-</v>
      </c>
      <c r="Q16" s="1761"/>
    </row>
    <row r="17" spans="2:17">
      <c r="B17" s="1774"/>
      <c r="C17" s="1795"/>
      <c r="D17" s="1795"/>
      <c r="E17" s="1790"/>
      <c r="F17" s="1791"/>
      <c r="G17" s="1790"/>
      <c r="H17" s="1790"/>
      <c r="I17" s="1790"/>
      <c r="J17" s="1790"/>
      <c r="K17" s="1792"/>
      <c r="L17" s="1792"/>
      <c r="M17" s="1792"/>
      <c r="N17" s="1794"/>
      <c r="Q17" s="1761"/>
    </row>
    <row r="18" spans="2:17">
      <c r="B18" s="1774"/>
      <c r="C18" s="1775" t="s">
        <v>1816</v>
      </c>
      <c r="D18" s="1795"/>
      <c r="E18" s="1790">
        <v>12</v>
      </c>
      <c r="F18" s="1791">
        <v>1.55</v>
      </c>
      <c r="G18" s="1790">
        <v>4</v>
      </c>
      <c r="H18" s="1790">
        <v>2</v>
      </c>
      <c r="I18" s="1790">
        <f t="shared" si="0"/>
        <v>8</v>
      </c>
      <c r="J18" s="1790" t="str">
        <f t="shared" si="2"/>
        <v>-</v>
      </c>
      <c r="K18" s="1792" t="str">
        <f t="shared" si="3"/>
        <v>-</v>
      </c>
      <c r="L18" s="1792" t="str">
        <f t="shared" si="4"/>
        <v>-</v>
      </c>
      <c r="M18" s="1792">
        <f t="shared" si="1"/>
        <v>12.4</v>
      </c>
      <c r="N18" s="1794" t="str">
        <f t="shared" si="5"/>
        <v>-</v>
      </c>
      <c r="Q18" s="1761"/>
    </row>
    <row r="19" spans="2:17">
      <c r="B19" s="1774"/>
      <c r="D19" s="1775"/>
      <c r="E19" s="1790">
        <v>12</v>
      </c>
      <c r="F19" s="1791">
        <v>1.05</v>
      </c>
      <c r="G19" s="1790">
        <v>4</v>
      </c>
      <c r="H19" s="1790">
        <v>2</v>
      </c>
      <c r="I19" s="1790">
        <f t="shared" si="0"/>
        <v>8</v>
      </c>
      <c r="J19" s="1790" t="str">
        <f t="shared" si="2"/>
        <v>-</v>
      </c>
      <c r="K19" s="1792" t="str">
        <f t="shared" si="3"/>
        <v>-</v>
      </c>
      <c r="L19" s="1792" t="str">
        <f t="shared" si="4"/>
        <v>-</v>
      </c>
      <c r="M19" s="1792">
        <f t="shared" si="1"/>
        <v>8.4</v>
      </c>
      <c r="N19" s="1794" t="str">
        <f t="shared" si="5"/>
        <v>-</v>
      </c>
      <c r="Q19" s="1761"/>
    </row>
    <row r="20" spans="2:17">
      <c r="B20" s="1774"/>
      <c r="C20" s="1775" t="s">
        <v>1840</v>
      </c>
      <c r="D20" s="1775"/>
      <c r="E20" s="1790">
        <v>8</v>
      </c>
      <c r="F20" s="1791">
        <v>0.85</v>
      </c>
      <c r="G20" s="1790">
        <v>4</v>
      </c>
      <c r="H20" s="1790">
        <v>7</v>
      </c>
      <c r="I20" s="1790">
        <f t="shared" si="0"/>
        <v>28</v>
      </c>
      <c r="J20" s="1790" t="str">
        <f t="shared" si="2"/>
        <v>-</v>
      </c>
      <c r="K20" s="1792">
        <f t="shared" si="3"/>
        <v>23.8</v>
      </c>
      <c r="L20" s="1792" t="str">
        <f t="shared" si="4"/>
        <v>-</v>
      </c>
      <c r="M20" s="1792" t="str">
        <f t="shared" si="1"/>
        <v>-</v>
      </c>
      <c r="N20" s="1794" t="str">
        <f t="shared" si="5"/>
        <v>-</v>
      </c>
      <c r="Q20" s="1761"/>
    </row>
    <row r="21" spans="2:17">
      <c r="B21" s="1774"/>
      <c r="C21" s="1775"/>
      <c r="D21" s="1775"/>
      <c r="E21" s="1790"/>
      <c r="F21" s="1791"/>
      <c r="G21" s="1790"/>
      <c r="H21" s="1790"/>
      <c r="I21" s="1790"/>
      <c r="J21" s="1790"/>
      <c r="K21" s="1792"/>
      <c r="L21" s="1792"/>
      <c r="M21" s="1792"/>
      <c r="N21" s="1794"/>
      <c r="Q21" s="1761"/>
    </row>
    <row r="22" spans="2:17">
      <c r="B22" s="1774"/>
      <c r="C22" s="1775"/>
      <c r="D22" s="1775"/>
      <c r="E22" s="1790"/>
      <c r="F22" s="1791"/>
      <c r="G22" s="1790"/>
      <c r="H22" s="1790"/>
      <c r="I22" s="1790"/>
      <c r="J22" s="1790"/>
      <c r="K22" s="1792"/>
      <c r="L22" s="1792"/>
      <c r="M22" s="1792"/>
      <c r="N22" s="1794"/>
      <c r="Q22" s="1761"/>
    </row>
    <row r="23" spans="2:17">
      <c r="B23" s="1774"/>
      <c r="C23" s="1775"/>
      <c r="D23" s="1775"/>
      <c r="E23" s="1790"/>
      <c r="F23" s="1791"/>
      <c r="G23" s="1790"/>
      <c r="H23" s="1790"/>
      <c r="I23" s="1790"/>
      <c r="J23" s="1790"/>
      <c r="K23" s="1792"/>
      <c r="L23" s="1792"/>
      <c r="M23" s="1792"/>
      <c r="N23" s="1794"/>
      <c r="Q23" s="1761"/>
    </row>
    <row r="24" spans="2:17">
      <c r="B24" s="1774"/>
      <c r="C24" s="1790"/>
      <c r="D24" s="1775"/>
      <c r="E24" s="1790"/>
      <c r="F24" s="1791"/>
      <c r="G24" s="1790"/>
      <c r="H24" s="1790"/>
      <c r="I24" s="1790"/>
      <c r="J24" s="1790"/>
      <c r="K24" s="1792"/>
      <c r="L24" s="1792"/>
      <c r="M24" s="1792"/>
      <c r="N24" s="1794"/>
      <c r="Q24" s="1761"/>
    </row>
    <row r="25" spans="2:17">
      <c r="B25" s="1774"/>
      <c r="C25" s="1775"/>
      <c r="D25" s="1775"/>
      <c r="E25" s="1790"/>
      <c r="F25" s="1791"/>
      <c r="G25" s="1790"/>
      <c r="H25" s="1790"/>
      <c r="I25" s="1790"/>
      <c r="J25" s="1790"/>
      <c r="K25" s="1792"/>
      <c r="L25" s="1792"/>
      <c r="M25" s="1792"/>
      <c r="N25" s="1794"/>
      <c r="Q25" s="1761"/>
    </row>
    <row r="26" spans="2:17">
      <c r="B26" s="1774"/>
      <c r="C26" s="1775"/>
      <c r="D26" s="1775"/>
      <c r="E26" s="1790"/>
      <c r="F26" s="1791"/>
      <c r="G26" s="1790"/>
      <c r="H26" s="1790"/>
      <c r="I26" s="1790"/>
      <c r="J26" s="1790"/>
      <c r="K26" s="1792"/>
      <c r="L26" s="1792"/>
      <c r="M26" s="1792"/>
      <c r="N26" s="1777"/>
      <c r="Q26" s="1761"/>
    </row>
    <row r="27" spans="2:17">
      <c r="B27" s="1774"/>
      <c r="C27" s="1775"/>
      <c r="D27" s="1775"/>
      <c r="E27" s="1790"/>
      <c r="F27" s="1791"/>
      <c r="G27" s="1790"/>
      <c r="H27" s="1790"/>
      <c r="I27" s="1790"/>
      <c r="J27" s="1790"/>
      <c r="K27" s="1792"/>
      <c r="L27" s="1792"/>
      <c r="M27" s="1792"/>
      <c r="N27" s="1777"/>
      <c r="Q27" s="1761"/>
    </row>
    <row r="28" spans="2:17">
      <c r="B28" s="1774"/>
      <c r="C28" s="1775"/>
      <c r="D28" s="1775"/>
      <c r="E28" s="1790"/>
      <c r="F28" s="1791"/>
      <c r="G28" s="1790"/>
      <c r="H28" s="1790"/>
      <c r="I28" s="1790"/>
      <c r="J28" s="1790"/>
      <c r="K28" s="1792"/>
      <c r="L28" s="1792"/>
      <c r="M28" s="1792"/>
      <c r="N28" s="1777"/>
      <c r="Q28" s="1761"/>
    </row>
    <row r="29" spans="2:17">
      <c r="B29" s="1774"/>
      <c r="C29" s="1775"/>
      <c r="D29" s="1775"/>
      <c r="E29" s="1790"/>
      <c r="F29" s="1791"/>
      <c r="G29" s="1790"/>
      <c r="H29" s="1790"/>
      <c r="I29" s="1790"/>
      <c r="J29" s="1790"/>
      <c r="K29" s="1792"/>
      <c r="L29" s="1792"/>
      <c r="M29" s="1792"/>
      <c r="N29" s="1777"/>
      <c r="Q29" s="1761"/>
    </row>
    <row r="30" spans="2:17">
      <c r="B30" s="1774"/>
      <c r="C30" s="1795"/>
      <c r="D30" s="1775"/>
      <c r="E30" s="1775"/>
      <c r="F30" s="1796"/>
      <c r="G30" s="1775"/>
      <c r="H30" s="1797"/>
      <c r="I30" s="1775"/>
      <c r="J30" s="1776"/>
      <c r="K30" s="1776"/>
      <c r="L30" s="1776"/>
      <c r="M30" s="1792" t="str">
        <f t="shared" si="1"/>
        <v>-</v>
      </c>
      <c r="N30" s="1777"/>
      <c r="Q30" s="1761"/>
    </row>
    <row r="31" spans="2:17">
      <c r="B31" s="1774"/>
      <c r="C31" s="1795"/>
      <c r="D31" s="1775"/>
      <c r="E31" s="1775"/>
      <c r="F31" s="1796"/>
      <c r="G31" s="1775"/>
      <c r="H31" s="1797"/>
      <c r="I31" s="1775"/>
      <c r="J31" s="1776"/>
      <c r="K31" s="1776"/>
      <c r="L31" s="1776"/>
      <c r="M31" s="1776"/>
      <c r="N31" s="1777"/>
      <c r="Q31" s="1761"/>
    </row>
    <row r="32" spans="2:17">
      <c r="B32" s="1798"/>
      <c r="C32" s="1799"/>
      <c r="D32" s="1799"/>
      <c r="E32" s="1799"/>
      <c r="F32" s="1800"/>
      <c r="G32" s="1799"/>
      <c r="H32" s="1799"/>
      <c r="I32" s="1799"/>
      <c r="J32" s="1800"/>
      <c r="K32" s="1800"/>
      <c r="L32" s="1800"/>
      <c r="M32" s="1800"/>
      <c r="N32" s="1801"/>
      <c r="Q32" s="1761"/>
    </row>
    <row r="33" spans="2:18">
      <c r="B33" s="1961" t="s">
        <v>1832</v>
      </c>
      <c r="C33" s="1962"/>
      <c r="D33" s="1962"/>
      <c r="E33" s="1962"/>
      <c r="F33" s="1962"/>
      <c r="G33" s="1962"/>
      <c r="H33" s="1962"/>
      <c r="I33" s="1963"/>
      <c r="J33" s="1778"/>
      <c r="K33" s="1779">
        <f>SUM(K9:K32)</f>
        <v>47.6</v>
      </c>
      <c r="L33" s="1779">
        <f>SUM(L9:L32)</f>
        <v>0</v>
      </c>
      <c r="M33" s="1779">
        <f>SUM(M9:M32)</f>
        <v>43.6</v>
      </c>
      <c r="N33" s="1779">
        <f>SUM(N9:N32)</f>
        <v>0</v>
      </c>
      <c r="Q33" s="1761"/>
    </row>
    <row r="34" spans="2:18">
      <c r="B34" s="1961" t="s">
        <v>1833</v>
      </c>
      <c r="C34" s="1962"/>
      <c r="D34" s="1962"/>
      <c r="E34" s="1962"/>
      <c r="F34" s="1962"/>
      <c r="G34" s="1962"/>
      <c r="H34" s="1962"/>
      <c r="I34" s="1963"/>
      <c r="J34" s="1780"/>
      <c r="K34" s="1781" t="s">
        <v>1834</v>
      </c>
      <c r="L34" s="1781" t="s">
        <v>1835</v>
      </c>
      <c r="M34" s="1781" t="s">
        <v>1836</v>
      </c>
      <c r="N34" s="1781" t="s">
        <v>1837</v>
      </c>
      <c r="Q34" s="1761"/>
    </row>
    <row r="35" spans="2:18">
      <c r="B35" s="1961" t="s">
        <v>1838</v>
      </c>
      <c r="C35" s="1962"/>
      <c r="D35" s="1962"/>
      <c r="E35" s="1962"/>
      <c r="F35" s="1962"/>
      <c r="G35" s="1962"/>
      <c r="H35" s="1962"/>
      <c r="I35" s="1963"/>
      <c r="J35" s="1782"/>
      <c r="K35" s="1783">
        <f>K33*K34</f>
        <v>18.8</v>
      </c>
      <c r="L35" s="1783">
        <f>L33*L34</f>
        <v>0</v>
      </c>
      <c r="M35" s="1783">
        <f>M33*M34</f>
        <v>38.72</v>
      </c>
      <c r="N35" s="1783">
        <f>N33*N34</f>
        <v>0</v>
      </c>
      <c r="Q35" s="1761"/>
    </row>
    <row r="36" spans="2:18">
      <c r="B36" s="1763"/>
      <c r="C36" s="1763"/>
      <c r="D36" s="1763"/>
      <c r="E36" s="1763"/>
      <c r="F36" s="1763"/>
      <c r="G36" s="1763"/>
      <c r="H36" s="1763"/>
      <c r="I36" s="1763"/>
      <c r="J36" s="1802"/>
      <c r="K36" s="1803"/>
      <c r="L36" s="1803"/>
      <c r="M36" s="1803"/>
      <c r="N36" s="1803"/>
      <c r="Q36" s="1761"/>
    </row>
    <row r="37" spans="2:18">
      <c r="P37" s="1761"/>
      <c r="Q37" s="1761"/>
      <c r="R37" s="1761"/>
    </row>
    <row r="38" spans="2:18">
      <c r="P38" s="1761"/>
      <c r="Q38" s="1761"/>
      <c r="R38" s="1761"/>
    </row>
    <row r="39" spans="2:18">
      <c r="P39" s="1761"/>
      <c r="Q39" s="1761"/>
      <c r="R39" s="1761"/>
    </row>
    <row r="40" spans="2:18">
      <c r="P40" s="1761"/>
      <c r="Q40" s="1761"/>
      <c r="R40" s="1761"/>
    </row>
    <row r="41" spans="2:18">
      <c r="P41" s="1761"/>
      <c r="Q41" s="1761"/>
      <c r="R41" s="1761"/>
    </row>
    <row r="42" spans="2:18">
      <c r="P42" s="1761"/>
      <c r="Q42" s="1761"/>
      <c r="R42" s="1761"/>
    </row>
    <row r="43" spans="2:18">
      <c r="P43" s="1761"/>
      <c r="Q43" s="1761"/>
      <c r="R43" s="1761"/>
    </row>
    <row r="44" spans="2:18">
      <c r="P44" s="1761"/>
      <c r="Q44" s="1761"/>
      <c r="R44" s="1761"/>
    </row>
  </sheetData>
  <mergeCells count="9">
    <mergeCell ref="B33:I33"/>
    <mergeCell ref="B34:I34"/>
    <mergeCell ref="B35:I35"/>
    <mergeCell ref="L2:N2"/>
    <mergeCell ref="B7:B8"/>
    <mergeCell ref="C7:C8"/>
    <mergeCell ref="D7:D8"/>
    <mergeCell ref="E7:E8"/>
    <mergeCell ref="G7:I7"/>
  </mergeCells>
  <pageMargins left="0.3" right="0.3" top="1" bottom="0.75" header="0.3" footer="0.3"/>
  <pageSetup scale="83" orientation="landscape" r:id="rId1"/>
  <headerFooter>
    <oddHeader>Page &amp;P of &amp;N</oddHeader>
    <oddFooter xml:space="preserve">&amp;LContructor: - &amp;USelam D.
Office Engineer&amp;CConsultant: - &amp;U______________&amp;RClient: -___________________    </oddFooter>
  </headerFooter>
  <colBreaks count="1" manualBreakCount="1">
    <brk id="17" max="24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F0"/>
  </sheetPr>
  <dimension ref="B1:G34"/>
  <sheetViews>
    <sheetView view="pageBreakPreview" zoomScale="79" zoomScaleNormal="100" zoomScaleSheetLayoutView="79" workbookViewId="0">
      <selection activeCell="B7" sqref="B7:G7"/>
    </sheetView>
  </sheetViews>
  <sheetFormatPr defaultRowHeight="18.75"/>
  <cols>
    <col min="1" max="1" width="3.140625" style="1061" customWidth="1"/>
    <col min="2" max="2" width="6.5703125" style="1061" customWidth="1"/>
    <col min="3" max="3" width="37.42578125" style="1061" customWidth="1"/>
    <col min="4" max="4" width="17.28515625" style="1061" customWidth="1"/>
    <col min="5" max="5" width="15.7109375" style="1061" customWidth="1"/>
    <col min="6" max="6" width="14.42578125" style="1061" customWidth="1"/>
    <col min="7" max="7" width="15.7109375" style="1061" customWidth="1"/>
    <col min="8" max="8" width="2.7109375" style="1061" customWidth="1"/>
    <col min="9" max="9" width="3.85546875" style="1061" customWidth="1"/>
    <col min="10" max="16384" width="9.140625" style="1061"/>
  </cols>
  <sheetData>
    <row r="1" spans="2:7">
      <c r="B1" s="1976" t="s">
        <v>179</v>
      </c>
      <c r="C1" s="1976"/>
      <c r="D1" s="1976"/>
    </row>
    <row r="2" spans="2:7">
      <c r="B2" s="1976" t="s">
        <v>156</v>
      </c>
      <c r="C2" s="1976"/>
      <c r="D2" s="1976"/>
    </row>
    <row r="3" spans="2:7">
      <c r="B3" s="1056" t="s">
        <v>157</v>
      </c>
      <c r="C3" s="1056"/>
      <c r="D3" s="1084"/>
    </row>
    <row r="4" spans="2:7">
      <c r="B4" s="1976" t="s">
        <v>158</v>
      </c>
      <c r="C4" s="1976"/>
      <c r="D4" s="1976"/>
      <c r="E4" s="1062"/>
      <c r="F4" s="1062"/>
    </row>
    <row r="5" spans="2:7">
      <c r="B5" s="1976" t="s">
        <v>454</v>
      </c>
      <c r="C5" s="1976"/>
      <c r="D5" s="1976"/>
    </row>
    <row r="6" spans="2:7">
      <c r="B6" s="1064"/>
      <c r="C6" s="1064"/>
      <c r="D6" s="1064"/>
      <c r="E6" s="1064"/>
      <c r="F6" s="1064"/>
      <c r="G6" s="1064"/>
    </row>
    <row r="7" spans="2:7">
      <c r="B7" s="1978" t="s">
        <v>1737</v>
      </c>
      <c r="C7" s="1978"/>
      <c r="D7" s="1978"/>
      <c r="E7" s="1978"/>
      <c r="F7" s="1978"/>
      <c r="G7" s="1978"/>
    </row>
    <row r="8" spans="2:7">
      <c r="B8" s="1064"/>
      <c r="C8" s="1064"/>
      <c r="D8" s="1064"/>
      <c r="E8" s="1064"/>
      <c r="F8" s="1064"/>
      <c r="G8" s="1064"/>
    </row>
    <row r="9" spans="2:7" s="1077" customFormat="1" ht="20.25" customHeight="1">
      <c r="B9" s="1967" t="s">
        <v>1348</v>
      </c>
      <c r="C9" s="1979" t="s">
        <v>1349</v>
      </c>
      <c r="D9" s="1967" t="s">
        <v>1350</v>
      </c>
      <c r="E9" s="1977" t="s">
        <v>1183</v>
      </c>
      <c r="F9" s="1977"/>
      <c r="G9" s="1977"/>
    </row>
    <row r="10" spans="2:7" s="1077" customFormat="1" ht="19.5" customHeight="1">
      <c r="B10" s="1968"/>
      <c r="C10" s="1980"/>
      <c r="D10" s="1968"/>
      <c r="E10" s="1080" t="s">
        <v>154</v>
      </c>
      <c r="F10" s="1081" t="s">
        <v>155</v>
      </c>
      <c r="G10" s="1081" t="s">
        <v>1351</v>
      </c>
    </row>
    <row r="11" spans="2:7">
      <c r="B11" s="1970"/>
      <c r="C11" s="1971"/>
      <c r="D11" s="1971"/>
      <c r="E11" s="1971"/>
      <c r="F11" s="1971"/>
      <c r="G11" s="1972"/>
    </row>
    <row r="12" spans="2:7">
      <c r="B12" s="1082"/>
      <c r="C12" s="1083" t="s">
        <v>68</v>
      </c>
      <c r="D12" s="1085"/>
      <c r="E12" s="1085"/>
      <c r="F12" s="1085"/>
      <c r="G12" s="1086"/>
    </row>
    <row r="13" spans="2:7">
      <c r="B13" s="1082"/>
      <c r="C13" s="1083"/>
      <c r="D13" s="1085"/>
      <c r="E13" s="1085"/>
      <c r="F13" s="1085"/>
      <c r="G13" s="1086"/>
    </row>
    <row r="14" spans="2:7">
      <c r="B14" s="1072">
        <v>1</v>
      </c>
      <c r="C14" s="1070" t="s">
        <v>130</v>
      </c>
      <c r="D14" s="1070">
        <v>60744.9</v>
      </c>
      <c r="E14" s="1070">
        <f>'Wait Meas'!K18</f>
        <v>53944.35</v>
      </c>
      <c r="F14" s="1070">
        <f>'Wait Meas'!L18</f>
        <v>0</v>
      </c>
      <c r="G14" s="1071">
        <f>F14+E14</f>
        <v>53944.35</v>
      </c>
    </row>
    <row r="15" spans="2:7">
      <c r="B15" s="1072">
        <v>2</v>
      </c>
      <c r="C15" s="1070" t="s">
        <v>131</v>
      </c>
      <c r="D15" s="1070">
        <v>154058.18</v>
      </c>
      <c r="E15" s="1070">
        <f>'Wait Meas'!K33</f>
        <v>158710.39999999999</v>
      </c>
      <c r="F15" s="1070">
        <f>'Wait Meas'!L33</f>
        <v>0</v>
      </c>
      <c r="G15" s="1071">
        <f>F15+E15</f>
        <v>158710.39999999999</v>
      </c>
    </row>
    <row r="16" spans="2:7">
      <c r="B16" s="1072">
        <v>3</v>
      </c>
      <c r="C16" s="1070" t="s">
        <v>180</v>
      </c>
      <c r="D16" s="1070">
        <v>132600</v>
      </c>
      <c r="E16" s="1070">
        <f>'Wait Meas'!K37</f>
        <v>84258</v>
      </c>
      <c r="F16" s="1070">
        <f>'Wait Meas'!L37</f>
        <v>0</v>
      </c>
      <c r="G16" s="1071">
        <f>F16+E16</f>
        <v>84258</v>
      </c>
    </row>
    <row r="17" spans="2:7">
      <c r="B17" s="1095"/>
      <c r="C17" s="1076"/>
      <c r="D17" s="1076"/>
      <c r="E17" s="1076"/>
      <c r="F17" s="1076"/>
      <c r="G17" s="1096"/>
    </row>
    <row r="18" spans="2:7" ht="24.95" customHeight="1">
      <c r="B18" s="1966" t="s">
        <v>129</v>
      </c>
      <c r="C18" s="1966"/>
      <c r="D18" s="1066">
        <f>SUM(D14:D16)</f>
        <v>347403.08</v>
      </c>
      <c r="E18" s="1066">
        <f>SUM(E14:E16)</f>
        <v>296912.75</v>
      </c>
      <c r="F18" s="1066">
        <f>SUM(F14:F16)</f>
        <v>0</v>
      </c>
      <c r="G18" s="1066">
        <f>SUM(G14:G16)</f>
        <v>296912.75</v>
      </c>
    </row>
    <row r="19" spans="2:7">
      <c r="B19" s="1970"/>
      <c r="C19" s="1971"/>
      <c r="D19" s="1971"/>
      <c r="E19" s="1971"/>
      <c r="F19" s="1971"/>
      <c r="G19" s="1972"/>
    </row>
    <row r="20" spans="2:7">
      <c r="B20" s="1067"/>
      <c r="C20" s="1083" t="s">
        <v>69</v>
      </c>
      <c r="D20" s="1085"/>
      <c r="E20" s="1085"/>
      <c r="F20" s="1085"/>
      <c r="G20" s="1086"/>
    </row>
    <row r="21" spans="2:7">
      <c r="B21" s="1067"/>
      <c r="C21" s="1083"/>
      <c r="D21" s="1085"/>
      <c r="E21" s="1085"/>
      <c r="F21" s="1085"/>
      <c r="G21" s="1086"/>
    </row>
    <row r="22" spans="2:7">
      <c r="B22" s="1072">
        <v>1</v>
      </c>
      <c r="C22" s="1070" t="s">
        <v>131</v>
      </c>
      <c r="D22" s="1070">
        <v>79739.86</v>
      </c>
      <c r="E22" s="1070">
        <f>'Wait Meas'!K49</f>
        <v>72023.78</v>
      </c>
      <c r="F22" s="1070">
        <f>'Wait Meas'!L49</f>
        <v>0</v>
      </c>
      <c r="G22" s="1071">
        <f t="shared" ref="G22:G30" si="0">F22+E22</f>
        <v>72023.78</v>
      </c>
    </row>
    <row r="23" spans="2:7">
      <c r="B23" s="1072">
        <v>2</v>
      </c>
      <c r="C23" s="1070" t="s">
        <v>133</v>
      </c>
      <c r="D23" s="1070">
        <v>48099.6</v>
      </c>
      <c r="E23" s="1070">
        <f>'Wait Meas'!K54</f>
        <v>50637.2</v>
      </c>
      <c r="F23" s="1070">
        <f>'Wait Meas'!L54</f>
        <v>0</v>
      </c>
      <c r="G23" s="1071">
        <f t="shared" si="0"/>
        <v>50637.2</v>
      </c>
    </row>
    <row r="24" spans="2:7">
      <c r="B24" s="1072">
        <v>3</v>
      </c>
      <c r="C24" s="1070" t="s">
        <v>134</v>
      </c>
      <c r="D24" s="1070">
        <v>58226</v>
      </c>
      <c r="E24" s="1070">
        <f>'Wait Meas'!K60</f>
        <v>54440.9</v>
      </c>
      <c r="F24" s="1070">
        <f>'Wait Meas'!L60</f>
        <v>0</v>
      </c>
      <c r="G24" s="1071">
        <f t="shared" si="0"/>
        <v>54440.9</v>
      </c>
    </row>
    <row r="25" spans="2:7">
      <c r="B25" s="1072">
        <v>4</v>
      </c>
      <c r="C25" s="1070" t="s">
        <v>135</v>
      </c>
      <c r="D25" s="1070">
        <v>25422</v>
      </c>
      <c r="E25" s="1070">
        <f>'Wait Meas'!K67</f>
        <v>34227.4</v>
      </c>
      <c r="F25" s="1070">
        <f>'Wait Meas'!L67</f>
        <v>0</v>
      </c>
      <c r="G25" s="1071">
        <f t="shared" si="0"/>
        <v>34227.4</v>
      </c>
    </row>
    <row r="26" spans="2:7">
      <c r="B26" s="1072">
        <v>5</v>
      </c>
      <c r="C26" s="1070" t="s">
        <v>606</v>
      </c>
      <c r="D26" s="1070">
        <v>21255</v>
      </c>
      <c r="E26" s="1070">
        <f>'Wait Meas'!K75</f>
        <v>18135</v>
      </c>
      <c r="F26" s="1070">
        <f>'Wait Meas'!L75</f>
        <v>0</v>
      </c>
      <c r="G26" s="1071">
        <f t="shared" si="0"/>
        <v>18135</v>
      </c>
    </row>
    <row r="27" spans="2:7">
      <c r="B27" s="1072">
        <v>6</v>
      </c>
      <c r="C27" s="1070" t="s">
        <v>150</v>
      </c>
      <c r="D27" s="1070">
        <v>157855.4</v>
      </c>
      <c r="E27" s="1070">
        <f>'Wait Meas'!K86</f>
        <v>134708.6</v>
      </c>
      <c r="F27" s="1070">
        <f>'Wait Meas'!L86</f>
        <v>6360</v>
      </c>
      <c r="G27" s="1071">
        <f t="shared" si="0"/>
        <v>141068.6</v>
      </c>
    </row>
    <row r="28" spans="2:7">
      <c r="B28" s="1072">
        <v>7</v>
      </c>
      <c r="C28" s="1070" t="s">
        <v>1179</v>
      </c>
      <c r="D28" s="1070">
        <v>10965.5</v>
      </c>
      <c r="E28" s="1070">
        <f>'Wait Meas'!K91</f>
        <v>7328.88</v>
      </c>
      <c r="F28" s="1070">
        <f>'Wait Meas'!L91</f>
        <v>0</v>
      </c>
      <c r="G28" s="1071">
        <f t="shared" si="0"/>
        <v>7328.88</v>
      </c>
    </row>
    <row r="29" spans="2:7">
      <c r="B29" s="1072">
        <v>8</v>
      </c>
      <c r="C29" s="1070" t="s">
        <v>1128</v>
      </c>
      <c r="D29" s="1070">
        <v>4508</v>
      </c>
      <c r="E29" s="1070">
        <f>'Wait Meas'!K96</f>
        <v>1936</v>
      </c>
      <c r="F29" s="1070">
        <f>'Wait Meas'!L96</f>
        <v>0</v>
      </c>
      <c r="G29" s="1071">
        <f t="shared" si="0"/>
        <v>1936</v>
      </c>
    </row>
    <row r="30" spans="2:7">
      <c r="B30" s="1072">
        <v>9</v>
      </c>
      <c r="C30" s="1070" t="s">
        <v>1125</v>
      </c>
      <c r="D30" s="1070">
        <v>0</v>
      </c>
      <c r="E30" s="1070">
        <v>0</v>
      </c>
      <c r="F30" s="1070">
        <f>'Wait Meas'!L113</f>
        <v>40720</v>
      </c>
      <c r="G30" s="1071">
        <f t="shared" si="0"/>
        <v>40720</v>
      </c>
    </row>
    <row r="31" spans="2:7">
      <c r="B31" s="1973"/>
      <c r="C31" s="1974"/>
      <c r="D31" s="1974"/>
      <c r="E31" s="1974"/>
      <c r="F31" s="1974"/>
      <c r="G31" s="1975"/>
    </row>
    <row r="32" spans="2:7" ht="24.95" customHeight="1">
      <c r="B32" s="1966" t="s">
        <v>128</v>
      </c>
      <c r="C32" s="1966"/>
      <c r="D32" s="1066">
        <f>SUM(D22:D30)</f>
        <v>406071.36</v>
      </c>
      <c r="E32" s="1066">
        <f>SUM(E22:E30)</f>
        <v>373437.76</v>
      </c>
      <c r="F32" s="1066">
        <f>SUM(F22:F30)</f>
        <v>47080</v>
      </c>
      <c r="G32" s="1066">
        <f>SUM(G22:G30)</f>
        <v>420517.76</v>
      </c>
    </row>
    <row r="33" spans="2:7" ht="24.95" customHeight="1">
      <c r="B33" s="1969" t="s">
        <v>138</v>
      </c>
      <c r="C33" s="1969"/>
      <c r="D33" s="1066">
        <f>D18+D32</f>
        <v>753474.44</v>
      </c>
      <c r="E33" s="1066">
        <f>E18+E32</f>
        <v>670350.51</v>
      </c>
      <c r="F33" s="1066">
        <f>F18+F32</f>
        <v>47080</v>
      </c>
      <c r="G33" s="1066">
        <f>G18+G32</f>
        <v>717430.51</v>
      </c>
    </row>
    <row r="34" spans="2:7">
      <c r="B34" s="1087"/>
      <c r="C34" s="1088"/>
      <c r="D34" s="1088"/>
      <c r="E34" s="1088"/>
      <c r="F34" s="1088"/>
      <c r="G34" s="1089"/>
    </row>
  </sheetData>
  <mergeCells count="15">
    <mergeCell ref="B1:D1"/>
    <mergeCell ref="B2:D2"/>
    <mergeCell ref="B4:D4"/>
    <mergeCell ref="B5:D5"/>
    <mergeCell ref="E9:G9"/>
    <mergeCell ref="B7:G7"/>
    <mergeCell ref="B9:B10"/>
    <mergeCell ref="C9:C10"/>
    <mergeCell ref="B32:C32"/>
    <mergeCell ref="D9:D10"/>
    <mergeCell ref="B33:C33"/>
    <mergeCell ref="B18:C18"/>
    <mergeCell ref="B19:G19"/>
    <mergeCell ref="B11:G11"/>
    <mergeCell ref="B31:G31"/>
  </mergeCells>
  <printOptions horizontalCentered="1"/>
  <pageMargins left="0.4" right="0.3" top="0.5" bottom="0.5" header="0.3" footer="0.3"/>
  <pageSetup paperSize="9" scale="85" orientation="portrait" r:id="rId1"/>
  <headerFooter>
    <oddHeader>Page &amp;P of &amp;N</oddHeader>
    <oddFooter>&amp;LContractor: - &amp;USelam D.
Office Engineer&amp;CConsultant: - ______________&amp;RClient: - __________________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B1:M113"/>
  <sheetViews>
    <sheetView view="pageBreakPreview" zoomScale="70" zoomScaleNormal="70" zoomScaleSheetLayoutView="70" zoomScalePageLayoutView="70" workbookViewId="0">
      <selection activeCell="F21" sqref="F21"/>
    </sheetView>
  </sheetViews>
  <sheetFormatPr defaultRowHeight="15.75"/>
  <cols>
    <col min="1" max="1" width="2.42578125" style="1393" customWidth="1"/>
    <col min="2" max="2" width="9" style="1393" customWidth="1"/>
    <col min="3" max="3" width="46.42578125" style="1393" customWidth="1"/>
    <col min="4" max="4" width="7.28515625" style="1409" bestFit="1" customWidth="1"/>
    <col min="5" max="5" width="14.5703125" style="1409" bestFit="1" customWidth="1"/>
    <col min="6" max="6" width="11.5703125" style="1262" bestFit="1" customWidth="1"/>
    <col min="7" max="7" width="10.85546875" style="1262" customWidth="1"/>
    <col min="8" max="9" width="11.5703125" style="1262" bestFit="1" customWidth="1"/>
    <col min="10" max="10" width="16" style="1262" customWidth="1"/>
    <col min="11" max="11" width="15.28515625" style="1262" customWidth="1"/>
    <col min="12" max="12" width="13" style="1262" customWidth="1"/>
    <col min="13" max="13" width="16" style="1262" customWidth="1"/>
    <col min="14" max="14" width="1.5703125" style="1393" customWidth="1"/>
    <col min="15" max="16384" width="9.140625" style="1393"/>
  </cols>
  <sheetData>
    <row r="1" spans="2:13" s="1317" customFormat="1" ht="18.75">
      <c r="B1" s="1378" t="s">
        <v>179</v>
      </c>
      <c r="D1" s="1377"/>
      <c r="E1" s="1377"/>
      <c r="F1" s="1381"/>
      <c r="G1" s="1381"/>
      <c r="H1" s="1381"/>
      <c r="I1" s="1381"/>
      <c r="J1" s="1381"/>
      <c r="K1" s="1381"/>
      <c r="L1" s="1381"/>
      <c r="M1" s="1381"/>
    </row>
    <row r="2" spans="2:13" s="1317" customFormat="1" ht="18.75">
      <c r="B2" s="1378" t="s">
        <v>156</v>
      </c>
      <c r="D2" s="1377"/>
      <c r="E2" s="1377"/>
      <c r="F2" s="1381"/>
      <c r="G2" s="1381"/>
      <c r="H2" s="1381"/>
      <c r="I2" s="1381"/>
      <c r="J2" s="1381"/>
      <c r="K2" s="1381"/>
      <c r="L2" s="1381"/>
      <c r="M2" s="1381"/>
    </row>
    <row r="3" spans="2:13" s="1317" customFormat="1" ht="18.75">
      <c r="B3" s="1378" t="s">
        <v>157</v>
      </c>
      <c r="D3" s="1377"/>
      <c r="E3" s="1377"/>
      <c r="F3" s="1381"/>
      <c r="G3" s="1381"/>
      <c r="H3" s="1381"/>
      <c r="I3" s="1381"/>
      <c r="J3" s="1381"/>
      <c r="K3" s="1381"/>
      <c r="L3" s="1381"/>
      <c r="M3" s="1381"/>
    </row>
    <row r="4" spans="2:13" s="1317" customFormat="1" ht="18.75">
      <c r="B4" s="1378" t="s">
        <v>158</v>
      </c>
      <c r="D4" s="1377"/>
      <c r="E4" s="1381"/>
      <c r="F4" s="1381"/>
      <c r="G4" s="1381"/>
      <c r="H4" s="1381"/>
      <c r="I4" s="1381"/>
      <c r="J4" s="1381"/>
      <c r="K4" s="1381"/>
      <c r="L4" s="1381"/>
      <c r="M4" s="1381"/>
    </row>
    <row r="5" spans="2:13" s="1317" customFormat="1" ht="18.75">
      <c r="B5" s="1378" t="s">
        <v>454</v>
      </c>
      <c r="D5" s="1377"/>
      <c r="E5" s="1984"/>
      <c r="F5" s="1984"/>
      <c r="G5" s="1984"/>
      <c r="H5" s="1984"/>
      <c r="I5" s="1984"/>
      <c r="J5" s="1984"/>
      <c r="K5" s="1984"/>
      <c r="L5" s="1984"/>
      <c r="M5" s="1381"/>
    </row>
    <row r="6" spans="2:13">
      <c r="B6" s="1986" t="s">
        <v>1738</v>
      </c>
      <c r="C6" s="1986"/>
      <c r="D6" s="1986"/>
      <c r="E6" s="1986"/>
      <c r="F6" s="1986"/>
      <c r="G6" s="1986"/>
      <c r="H6" s="1986"/>
      <c r="I6" s="1986"/>
      <c r="J6" s="1986"/>
      <c r="K6" s="1986"/>
      <c r="L6" s="1986"/>
      <c r="M6" s="1986"/>
    </row>
    <row r="7" spans="2:13">
      <c r="B7" s="1394"/>
      <c r="C7" s="1394"/>
      <c r="D7" s="1394"/>
      <c r="E7" s="1394"/>
      <c r="F7" s="1394"/>
      <c r="G7" s="1394"/>
      <c r="H7" s="1394"/>
      <c r="I7" s="1394"/>
      <c r="J7" s="1394"/>
      <c r="K7" s="1394"/>
      <c r="L7" s="1394"/>
      <c r="M7" s="1394"/>
    </row>
    <row r="8" spans="2:13" s="1262" customFormat="1">
      <c r="B8" s="1985" t="s">
        <v>95</v>
      </c>
      <c r="C8" s="1985" t="s">
        <v>94</v>
      </c>
      <c r="D8" s="1985" t="s">
        <v>93</v>
      </c>
      <c r="E8" s="1993" t="s">
        <v>661</v>
      </c>
      <c r="F8" s="1985" t="s">
        <v>244</v>
      </c>
      <c r="G8" s="1985"/>
      <c r="H8" s="1985"/>
      <c r="I8" s="1985" t="s">
        <v>92</v>
      </c>
      <c r="J8" s="1993" t="s">
        <v>659</v>
      </c>
      <c r="K8" s="1985" t="s">
        <v>1183</v>
      </c>
      <c r="L8" s="1985"/>
      <c r="M8" s="1985"/>
    </row>
    <row r="9" spans="2:13" s="1262" customFormat="1">
      <c r="B9" s="1985"/>
      <c r="C9" s="1985"/>
      <c r="D9" s="1985"/>
      <c r="E9" s="1993"/>
      <c r="F9" s="1395" t="s">
        <v>242</v>
      </c>
      <c r="G9" s="1395" t="s">
        <v>243</v>
      </c>
      <c r="H9" s="1396" t="s">
        <v>1181</v>
      </c>
      <c r="I9" s="1985"/>
      <c r="J9" s="1993"/>
      <c r="K9" s="1395" t="s">
        <v>154</v>
      </c>
      <c r="L9" s="1395" t="s">
        <v>155</v>
      </c>
      <c r="M9" s="1396" t="s">
        <v>1182</v>
      </c>
    </row>
    <row r="10" spans="2:13" s="1263" customFormat="1">
      <c r="B10" s="1808"/>
      <c r="C10" s="1274" t="s">
        <v>68</v>
      </c>
      <c r="D10" s="1280"/>
      <c r="E10" s="1280"/>
      <c r="F10" s="1280"/>
      <c r="G10" s="1280"/>
      <c r="H10" s="1280"/>
      <c r="I10" s="1280"/>
      <c r="J10" s="1280"/>
      <c r="K10" s="1280"/>
      <c r="L10" s="1280"/>
      <c r="M10" s="1296"/>
    </row>
    <row r="11" spans="2:13">
      <c r="B11" s="1397"/>
      <c r="C11" s="1091" t="s">
        <v>45</v>
      </c>
      <c r="D11" s="1398"/>
      <c r="E11" s="1398"/>
      <c r="F11" s="1294"/>
      <c r="G11" s="1294"/>
      <c r="H11" s="1294"/>
      <c r="I11" s="1294"/>
      <c r="J11" s="1294"/>
      <c r="K11" s="1294"/>
      <c r="L11" s="1294"/>
      <c r="M11" s="1295"/>
    </row>
    <row r="12" spans="2:13" ht="18.75">
      <c r="B12" s="1399">
        <v>1.1000000000000001</v>
      </c>
      <c r="C12" s="1400" t="s">
        <v>324</v>
      </c>
      <c r="D12" s="1289" t="s">
        <v>600</v>
      </c>
      <c r="E12" s="1289">
        <v>245.7</v>
      </c>
      <c r="F12" s="1280">
        <v>226.8</v>
      </c>
      <c r="G12" s="1280"/>
      <c r="H12" s="1280">
        <f t="shared" ref="H12:H17" si="0">F12+G12</f>
        <v>226.8</v>
      </c>
      <c r="I12" s="1280">
        <v>6</v>
      </c>
      <c r="J12" s="1280">
        <f t="shared" ref="J12:J17" si="1">I12*E12</f>
        <v>1474.2</v>
      </c>
      <c r="K12" s="1280">
        <f t="shared" ref="K12:K17" si="2">F12*I12</f>
        <v>1360.8</v>
      </c>
      <c r="L12" s="1280">
        <f t="shared" ref="L12:L73" si="3">I12*G12</f>
        <v>0</v>
      </c>
      <c r="M12" s="1296">
        <f t="shared" ref="M12:M17" si="4">L12+K12</f>
        <v>1360.8</v>
      </c>
    </row>
    <row r="13" spans="2:13" ht="18.75">
      <c r="B13" s="1399">
        <v>1.2</v>
      </c>
      <c r="C13" s="1400" t="s">
        <v>325</v>
      </c>
      <c r="D13" s="1289" t="s">
        <v>598</v>
      </c>
      <c r="E13" s="1289">
        <v>107</v>
      </c>
      <c r="F13" s="1280">
        <v>144.13999999999999</v>
      </c>
      <c r="G13" s="1280"/>
      <c r="H13" s="1280">
        <f t="shared" si="0"/>
        <v>144.13999999999999</v>
      </c>
      <c r="I13" s="1280">
        <v>50</v>
      </c>
      <c r="J13" s="1280">
        <f t="shared" si="1"/>
        <v>5350</v>
      </c>
      <c r="K13" s="1280">
        <f t="shared" si="2"/>
        <v>7207</v>
      </c>
      <c r="L13" s="1280">
        <f t="shared" si="3"/>
        <v>0</v>
      </c>
      <c r="M13" s="1296">
        <f t="shared" si="4"/>
        <v>7207</v>
      </c>
    </row>
    <row r="14" spans="2:13" ht="18.75">
      <c r="B14" s="1399">
        <v>1.4</v>
      </c>
      <c r="C14" s="1400" t="s">
        <v>340</v>
      </c>
      <c r="D14" s="1289" t="s">
        <v>598</v>
      </c>
      <c r="E14" s="1289">
        <v>53</v>
      </c>
      <c r="F14" s="1280">
        <v>88.4</v>
      </c>
      <c r="G14" s="1280"/>
      <c r="H14" s="1280">
        <f t="shared" si="0"/>
        <v>88.4</v>
      </c>
      <c r="I14" s="1280">
        <v>40</v>
      </c>
      <c r="J14" s="1280">
        <f t="shared" si="1"/>
        <v>2120</v>
      </c>
      <c r="K14" s="1280">
        <f t="shared" si="2"/>
        <v>3536</v>
      </c>
      <c r="L14" s="1280">
        <f t="shared" si="3"/>
        <v>0</v>
      </c>
      <c r="M14" s="1296">
        <f t="shared" si="4"/>
        <v>3536</v>
      </c>
    </row>
    <row r="15" spans="2:13" ht="18.75">
      <c r="B15" s="1399">
        <v>1.5</v>
      </c>
      <c r="C15" s="1400" t="s">
        <v>341</v>
      </c>
      <c r="D15" s="1289" t="s">
        <v>598</v>
      </c>
      <c r="E15" s="1289">
        <v>109</v>
      </c>
      <c r="F15" s="1280">
        <v>90.64</v>
      </c>
      <c r="G15" s="1280"/>
      <c r="H15" s="1280">
        <f t="shared" si="0"/>
        <v>90.64</v>
      </c>
      <c r="I15" s="1280">
        <v>100</v>
      </c>
      <c r="J15" s="1280">
        <f t="shared" si="1"/>
        <v>10900</v>
      </c>
      <c r="K15" s="1280">
        <f t="shared" si="2"/>
        <v>9064</v>
      </c>
      <c r="L15" s="1280">
        <f t="shared" si="3"/>
        <v>0</v>
      </c>
      <c r="M15" s="1296">
        <f t="shared" si="4"/>
        <v>9064</v>
      </c>
    </row>
    <row r="16" spans="2:13" ht="18.75">
      <c r="B16" s="1399">
        <v>1.6</v>
      </c>
      <c r="C16" s="1400" t="s">
        <v>342</v>
      </c>
      <c r="D16" s="1289" t="s">
        <v>598</v>
      </c>
      <c r="E16" s="1289">
        <v>390</v>
      </c>
      <c r="F16" s="1280">
        <v>300.58</v>
      </c>
      <c r="G16" s="1280"/>
      <c r="H16" s="1280">
        <f t="shared" si="0"/>
        <v>300.58</v>
      </c>
      <c r="I16" s="1280">
        <v>70</v>
      </c>
      <c r="J16" s="1280">
        <f t="shared" si="1"/>
        <v>27300</v>
      </c>
      <c r="K16" s="1280">
        <f t="shared" si="2"/>
        <v>21040.6</v>
      </c>
      <c r="L16" s="1280">
        <f t="shared" si="3"/>
        <v>0</v>
      </c>
      <c r="M16" s="1296">
        <f t="shared" si="4"/>
        <v>21040.6</v>
      </c>
    </row>
    <row r="17" spans="2:13" ht="18.75">
      <c r="B17" s="1402">
        <v>1.7</v>
      </c>
      <c r="C17" s="1403" t="s">
        <v>343</v>
      </c>
      <c r="D17" s="1404" t="s">
        <v>600</v>
      </c>
      <c r="E17" s="1404">
        <v>135</v>
      </c>
      <c r="F17" s="1325">
        <v>138.07</v>
      </c>
      <c r="G17" s="1325"/>
      <c r="H17" s="1325">
        <f t="shared" si="0"/>
        <v>138.07</v>
      </c>
      <c r="I17" s="1325">
        <v>85</v>
      </c>
      <c r="J17" s="1325">
        <f t="shared" si="1"/>
        <v>11475</v>
      </c>
      <c r="K17" s="1325">
        <f t="shared" si="2"/>
        <v>11735.95</v>
      </c>
      <c r="L17" s="1325">
        <f t="shared" si="3"/>
        <v>0</v>
      </c>
      <c r="M17" s="1327">
        <f t="shared" si="4"/>
        <v>11735.95</v>
      </c>
    </row>
    <row r="18" spans="2:13">
      <c r="B18" s="1987" t="s">
        <v>46</v>
      </c>
      <c r="C18" s="1988"/>
      <c r="D18" s="1988"/>
      <c r="E18" s="1988"/>
      <c r="F18" s="1988"/>
      <c r="G18" s="1988"/>
      <c r="H18" s="1988"/>
      <c r="I18" s="1989"/>
      <c r="J18" s="1395">
        <f>SUM(J12:J17)</f>
        <v>58619.199999999997</v>
      </c>
      <c r="K18" s="1395">
        <f>SUM(K12:K17)</f>
        <v>53944.35</v>
      </c>
      <c r="L18" s="1395">
        <f>SUM(L12:L17)</f>
        <v>0</v>
      </c>
      <c r="M18" s="1395">
        <f>SUM(M12:M17)</f>
        <v>53944.35</v>
      </c>
    </row>
    <row r="19" spans="2:13">
      <c r="B19" s="1397"/>
      <c r="C19" s="1091" t="s">
        <v>47</v>
      </c>
      <c r="D19" s="1398"/>
      <c r="E19" s="1398"/>
      <c r="F19" s="1294"/>
      <c r="G19" s="1294"/>
      <c r="H19" s="1294"/>
      <c r="I19" s="1294"/>
      <c r="J19" s="1294"/>
      <c r="K19" s="1294"/>
      <c r="L19" s="1294"/>
      <c r="M19" s="1295"/>
    </row>
    <row r="20" spans="2:13">
      <c r="B20" s="1399">
        <v>2.1</v>
      </c>
      <c r="C20" s="1400" t="s">
        <v>329</v>
      </c>
      <c r="D20" s="1289"/>
      <c r="E20" s="1289"/>
      <c r="F20" s="1280"/>
      <c r="G20" s="1280"/>
      <c r="H20" s="1280"/>
      <c r="I20" s="1280"/>
      <c r="J20" s="1280"/>
      <c r="K20" s="1280"/>
      <c r="L20" s="1280"/>
      <c r="M20" s="1296"/>
    </row>
    <row r="21" spans="2:13" ht="18.75">
      <c r="B21" s="1405"/>
      <c r="C21" s="1291" t="s">
        <v>90</v>
      </c>
      <c r="D21" s="1289" t="s">
        <v>600</v>
      </c>
      <c r="E21" s="1289">
        <v>74</v>
      </c>
      <c r="F21" s="1280">
        <v>48.2</v>
      </c>
      <c r="G21" s="1280"/>
      <c r="H21" s="1280">
        <f>F21+G21</f>
        <v>48.2</v>
      </c>
      <c r="I21" s="1280">
        <v>100</v>
      </c>
      <c r="J21" s="1280">
        <f t="shared" ref="J21:J74" si="5">I21*E21</f>
        <v>7400</v>
      </c>
      <c r="K21" s="1280">
        <f t="shared" ref="K21:K32" si="6">F21*I21</f>
        <v>4820</v>
      </c>
      <c r="L21" s="1280">
        <f t="shared" si="3"/>
        <v>0</v>
      </c>
      <c r="M21" s="1296">
        <f t="shared" ref="M21:M74" si="7">L21+K21</f>
        <v>4820</v>
      </c>
    </row>
    <row r="22" spans="2:13" ht="18.75">
      <c r="B22" s="1399">
        <v>2.2000000000000002</v>
      </c>
      <c r="C22" s="1400" t="s">
        <v>98</v>
      </c>
      <c r="D22" s="1289" t="s">
        <v>600</v>
      </c>
      <c r="E22" s="1289">
        <v>135</v>
      </c>
      <c r="F22" s="1280">
        <v>138.07</v>
      </c>
      <c r="G22" s="1280"/>
      <c r="H22" s="1280">
        <f>F22+G22</f>
        <v>138.07</v>
      </c>
      <c r="I22" s="1280">
        <v>350</v>
      </c>
      <c r="J22" s="1280">
        <f t="shared" si="5"/>
        <v>47250</v>
      </c>
      <c r="K22" s="1280">
        <f t="shared" si="6"/>
        <v>48324.5</v>
      </c>
      <c r="L22" s="1280">
        <f t="shared" si="3"/>
        <v>0</v>
      </c>
      <c r="M22" s="1296">
        <f t="shared" si="7"/>
        <v>48324.5</v>
      </c>
    </row>
    <row r="23" spans="2:13">
      <c r="B23" s="1399">
        <v>2.2999999999999998</v>
      </c>
      <c r="C23" s="1400" t="s">
        <v>96</v>
      </c>
      <c r="D23" s="1289"/>
      <c r="E23" s="1289"/>
      <c r="F23" s="1280"/>
      <c r="G23" s="1280"/>
      <c r="H23" s="1280"/>
      <c r="I23" s="1280"/>
      <c r="J23" s="1280"/>
      <c r="K23" s="1280"/>
      <c r="L23" s="1280"/>
      <c r="M23" s="1296"/>
    </row>
    <row r="24" spans="2:13" ht="18.75">
      <c r="B24" s="1399"/>
      <c r="C24" s="1291" t="s">
        <v>88</v>
      </c>
      <c r="D24" s="1289" t="s">
        <v>598</v>
      </c>
      <c r="E24" s="1289">
        <v>10.039999999999999</v>
      </c>
      <c r="F24" s="1280">
        <v>10.039999999999999</v>
      </c>
      <c r="G24" s="1280"/>
      <c r="H24" s="1280">
        <f t="shared" ref="H24:H29" si="8">F24+G24</f>
        <v>10.039999999999999</v>
      </c>
      <c r="I24" s="1280">
        <v>2900</v>
      </c>
      <c r="J24" s="1280">
        <f t="shared" si="5"/>
        <v>29116</v>
      </c>
      <c r="K24" s="1280">
        <f t="shared" si="6"/>
        <v>29116</v>
      </c>
      <c r="L24" s="1280">
        <f t="shared" si="3"/>
        <v>0</v>
      </c>
      <c r="M24" s="1296">
        <f t="shared" si="7"/>
        <v>29116</v>
      </c>
    </row>
    <row r="25" spans="2:13">
      <c r="B25" s="1399">
        <v>2.4</v>
      </c>
      <c r="C25" s="1400" t="s">
        <v>345</v>
      </c>
      <c r="D25" s="1289"/>
      <c r="E25" s="1289"/>
      <c r="F25" s="1280"/>
      <c r="G25" s="1280"/>
      <c r="H25" s="1280"/>
      <c r="I25" s="1280"/>
      <c r="J25" s="1280"/>
      <c r="K25" s="1280"/>
      <c r="L25" s="1280"/>
      <c r="M25" s="1296"/>
    </row>
    <row r="26" spans="2:13" ht="18.75">
      <c r="B26" s="1405"/>
      <c r="C26" s="1291" t="s">
        <v>88</v>
      </c>
      <c r="D26" s="1289" t="s">
        <v>600</v>
      </c>
      <c r="E26" s="1289">
        <v>83.52</v>
      </c>
      <c r="F26" s="1280">
        <v>80.16</v>
      </c>
      <c r="G26" s="1280"/>
      <c r="H26" s="1280">
        <f t="shared" si="8"/>
        <v>80.16</v>
      </c>
      <c r="I26" s="1280">
        <v>120</v>
      </c>
      <c r="J26" s="1280">
        <f t="shared" si="5"/>
        <v>10022.4</v>
      </c>
      <c r="K26" s="1280">
        <f t="shared" si="6"/>
        <v>9619.2000000000007</v>
      </c>
      <c r="L26" s="1280">
        <f t="shared" si="3"/>
        <v>0</v>
      </c>
      <c r="M26" s="1296">
        <f t="shared" si="7"/>
        <v>9619.2000000000007</v>
      </c>
    </row>
    <row r="27" spans="2:13" ht="18.75" hidden="1">
      <c r="B27" s="1405"/>
      <c r="C27" s="1291" t="s">
        <v>97</v>
      </c>
      <c r="D27" s="1289" t="s">
        <v>600</v>
      </c>
      <c r="E27" s="1289">
        <v>1</v>
      </c>
      <c r="F27" s="1280">
        <v>0</v>
      </c>
      <c r="G27" s="1280"/>
      <c r="H27" s="1280">
        <f t="shared" si="8"/>
        <v>0</v>
      </c>
      <c r="I27" s="1280">
        <v>130</v>
      </c>
      <c r="J27" s="1280">
        <f t="shared" si="5"/>
        <v>130</v>
      </c>
      <c r="K27" s="1280">
        <f t="shared" si="6"/>
        <v>0</v>
      </c>
      <c r="L27" s="1280">
        <f t="shared" si="3"/>
        <v>0</v>
      </c>
      <c r="M27" s="1296">
        <f t="shared" si="7"/>
        <v>0</v>
      </c>
    </row>
    <row r="28" spans="2:13">
      <c r="B28" s="1399">
        <v>2.5</v>
      </c>
      <c r="C28" s="1406" t="s">
        <v>346</v>
      </c>
      <c r="D28" s="1289"/>
      <c r="E28" s="1289"/>
      <c r="F28" s="1280"/>
      <c r="G28" s="1280"/>
      <c r="H28" s="1280"/>
      <c r="I28" s="1280"/>
      <c r="J28" s="1280"/>
      <c r="K28" s="1280"/>
      <c r="L28" s="1280"/>
      <c r="M28" s="1296"/>
    </row>
    <row r="29" spans="2:13">
      <c r="B29" s="1399"/>
      <c r="C29" s="1090" t="s">
        <v>79</v>
      </c>
      <c r="D29" s="1289" t="s">
        <v>75</v>
      </c>
      <c r="E29" s="1289">
        <v>827.31</v>
      </c>
      <c r="F29" s="1280">
        <v>1022.52</v>
      </c>
      <c r="G29" s="1280"/>
      <c r="H29" s="1280">
        <f t="shared" si="8"/>
        <v>1022.52</v>
      </c>
      <c r="I29" s="1280">
        <v>38</v>
      </c>
      <c r="J29" s="1280">
        <f t="shared" si="5"/>
        <v>31437.78</v>
      </c>
      <c r="K29" s="1280">
        <f t="shared" si="6"/>
        <v>38855.760000000002</v>
      </c>
      <c r="L29" s="1280">
        <f t="shared" si="3"/>
        <v>0</v>
      </c>
      <c r="M29" s="1296">
        <f t="shared" si="7"/>
        <v>38855.760000000002</v>
      </c>
    </row>
    <row r="30" spans="2:13">
      <c r="B30" s="1399"/>
      <c r="C30" s="1090" t="s">
        <v>78</v>
      </c>
      <c r="D30" s="1289" t="s">
        <v>75</v>
      </c>
      <c r="E30" s="1289"/>
      <c r="F30" s="1280">
        <v>0</v>
      </c>
      <c r="G30" s="1280"/>
      <c r="H30" s="1280">
        <f>F30+G30</f>
        <v>0</v>
      </c>
      <c r="I30" s="1280">
        <v>38</v>
      </c>
      <c r="J30" s="1280">
        <f t="shared" si="5"/>
        <v>0</v>
      </c>
      <c r="K30" s="1280">
        <f t="shared" si="6"/>
        <v>0</v>
      </c>
      <c r="L30" s="1280">
        <f t="shared" si="3"/>
        <v>0</v>
      </c>
      <c r="M30" s="1296">
        <f t="shared" si="7"/>
        <v>0</v>
      </c>
    </row>
    <row r="31" spans="2:13">
      <c r="B31" s="1399"/>
      <c r="C31" s="1090" t="s">
        <v>77</v>
      </c>
      <c r="D31" s="1289" t="s">
        <v>75</v>
      </c>
      <c r="E31" s="1289">
        <v>693.5</v>
      </c>
      <c r="F31" s="1280">
        <v>678.18</v>
      </c>
      <c r="G31" s="1280"/>
      <c r="H31" s="1280">
        <f>F31+G31</f>
        <v>678.18</v>
      </c>
      <c r="I31" s="1280">
        <v>38</v>
      </c>
      <c r="J31" s="1280">
        <f t="shared" si="5"/>
        <v>26353</v>
      </c>
      <c r="K31" s="1280">
        <f t="shared" si="6"/>
        <v>25770.84</v>
      </c>
      <c r="L31" s="1280">
        <f t="shared" si="3"/>
        <v>0</v>
      </c>
      <c r="M31" s="1296">
        <f t="shared" si="7"/>
        <v>25770.84</v>
      </c>
    </row>
    <row r="32" spans="2:13">
      <c r="B32" s="1402">
        <v>2.6</v>
      </c>
      <c r="C32" s="1403" t="s">
        <v>347</v>
      </c>
      <c r="D32" s="1404" t="s">
        <v>74</v>
      </c>
      <c r="E32" s="1404">
        <v>156.6</v>
      </c>
      <c r="F32" s="1325">
        <v>146.94</v>
      </c>
      <c r="G32" s="1325"/>
      <c r="H32" s="1325">
        <f>F32+G32</f>
        <v>146.94</v>
      </c>
      <c r="I32" s="1325">
        <v>15</v>
      </c>
      <c r="J32" s="1325">
        <f t="shared" si="5"/>
        <v>2349</v>
      </c>
      <c r="K32" s="1325">
        <f t="shared" si="6"/>
        <v>2204.1</v>
      </c>
      <c r="L32" s="1325">
        <f t="shared" si="3"/>
        <v>0</v>
      </c>
      <c r="M32" s="1327">
        <f t="shared" si="7"/>
        <v>2204.1</v>
      </c>
    </row>
    <row r="33" spans="2:13">
      <c r="B33" s="1987" t="s">
        <v>46</v>
      </c>
      <c r="C33" s="1988"/>
      <c r="D33" s="1988"/>
      <c r="E33" s="1988"/>
      <c r="F33" s="1988"/>
      <c r="G33" s="1988"/>
      <c r="H33" s="1988"/>
      <c r="I33" s="1989"/>
      <c r="J33" s="1395">
        <f>SUM(J21:J32)</f>
        <v>154058.18</v>
      </c>
      <c r="K33" s="1395">
        <f>SUM(K21:K32)</f>
        <v>158710.39999999999</v>
      </c>
      <c r="L33" s="1395">
        <f>SUM(L21:L32)</f>
        <v>0</v>
      </c>
      <c r="M33" s="1395">
        <f>SUM(M21:M32)</f>
        <v>158710.39999999999</v>
      </c>
    </row>
    <row r="34" spans="2:13">
      <c r="B34" s="1397"/>
      <c r="C34" s="1091" t="s">
        <v>85</v>
      </c>
      <c r="D34" s="1398"/>
      <c r="E34" s="1398"/>
      <c r="F34" s="1294"/>
      <c r="G34" s="1294"/>
      <c r="H34" s="1294"/>
      <c r="I34" s="1294"/>
      <c r="J34" s="1294"/>
      <c r="K34" s="1294"/>
      <c r="L34" s="1294"/>
      <c r="M34" s="1295"/>
    </row>
    <row r="35" spans="2:13" ht="18.75">
      <c r="B35" s="1399">
        <v>3.1</v>
      </c>
      <c r="C35" s="1400" t="s">
        <v>348</v>
      </c>
      <c r="D35" s="1289" t="s">
        <v>598</v>
      </c>
      <c r="E35" s="1289">
        <v>51.2</v>
      </c>
      <c r="F35" s="1280">
        <v>48.2</v>
      </c>
      <c r="G35" s="1280"/>
      <c r="H35" s="1280">
        <f>F35+G35</f>
        <v>48.2</v>
      </c>
      <c r="I35" s="1280">
        <v>1000</v>
      </c>
      <c r="J35" s="1280">
        <f t="shared" si="5"/>
        <v>51200</v>
      </c>
      <c r="K35" s="1280">
        <f>F35*I35</f>
        <v>48200</v>
      </c>
      <c r="L35" s="1280">
        <f t="shared" si="3"/>
        <v>0</v>
      </c>
      <c r="M35" s="1296">
        <f t="shared" si="7"/>
        <v>48200</v>
      </c>
    </row>
    <row r="36" spans="2:13" ht="18.75">
      <c r="B36" s="1402">
        <v>3.2</v>
      </c>
      <c r="C36" s="1407" t="s">
        <v>336</v>
      </c>
      <c r="D36" s="1404" t="s">
        <v>598</v>
      </c>
      <c r="E36" s="1404">
        <v>74</v>
      </c>
      <c r="F36" s="1325">
        <v>32.78</v>
      </c>
      <c r="G36" s="1325"/>
      <c r="H36" s="1325">
        <f>F36+G36</f>
        <v>32.78</v>
      </c>
      <c r="I36" s="1325">
        <v>1100</v>
      </c>
      <c r="J36" s="1325">
        <f t="shared" si="5"/>
        <v>81400</v>
      </c>
      <c r="K36" s="1325">
        <f>F36*I36</f>
        <v>36058</v>
      </c>
      <c r="L36" s="1325">
        <f t="shared" si="3"/>
        <v>0</v>
      </c>
      <c r="M36" s="1327">
        <f t="shared" si="7"/>
        <v>36058</v>
      </c>
    </row>
    <row r="37" spans="2:13">
      <c r="B37" s="1987" t="s">
        <v>46</v>
      </c>
      <c r="C37" s="1988"/>
      <c r="D37" s="1988"/>
      <c r="E37" s="1988"/>
      <c r="F37" s="1988"/>
      <c r="G37" s="1988"/>
      <c r="H37" s="1988"/>
      <c r="I37" s="1989"/>
      <c r="J37" s="1395">
        <f>SUM(J35:J36)</f>
        <v>132600</v>
      </c>
      <c r="K37" s="1395">
        <f>SUM(K35:K36)</f>
        <v>84258</v>
      </c>
      <c r="L37" s="1395">
        <f>SUM(L35:L36)</f>
        <v>0</v>
      </c>
      <c r="M37" s="1395">
        <f>SUM(M35:M36)</f>
        <v>84258</v>
      </c>
    </row>
    <row r="38" spans="2:13">
      <c r="B38" s="1397"/>
      <c r="C38" s="1398" t="s">
        <v>84</v>
      </c>
      <c r="D38" s="1398"/>
      <c r="E38" s="1398"/>
      <c r="F38" s="1294"/>
      <c r="G38" s="1294"/>
      <c r="H38" s="1294"/>
      <c r="I38" s="1294"/>
      <c r="J38" s="1294"/>
      <c r="K38" s="1294"/>
      <c r="L38" s="1294"/>
      <c r="M38" s="1295"/>
    </row>
    <row r="39" spans="2:13">
      <c r="B39" s="1399"/>
      <c r="C39" s="1090" t="s">
        <v>48</v>
      </c>
      <c r="D39" s="1289"/>
      <c r="E39" s="1289"/>
      <c r="F39" s="1280"/>
      <c r="G39" s="1280"/>
      <c r="H39" s="1280"/>
      <c r="I39" s="1280"/>
      <c r="J39" s="1280"/>
      <c r="K39" s="1280"/>
      <c r="L39" s="1280"/>
      <c r="M39" s="1296"/>
    </row>
    <row r="40" spans="2:13">
      <c r="B40" s="1399">
        <v>1.1000000000000001</v>
      </c>
      <c r="C40" s="1400" t="s">
        <v>96</v>
      </c>
      <c r="D40" s="1289"/>
      <c r="E40" s="1289"/>
      <c r="F40" s="1280"/>
      <c r="G40" s="1280"/>
      <c r="H40" s="1280"/>
      <c r="I40" s="1280"/>
      <c r="J40" s="1280"/>
      <c r="K40" s="1280"/>
      <c r="L40" s="1280"/>
      <c r="M40" s="1296"/>
    </row>
    <row r="41" spans="2:13" ht="18.75">
      <c r="B41" s="1399"/>
      <c r="C41" s="1291" t="s">
        <v>82</v>
      </c>
      <c r="D41" s="1289" t="s">
        <v>598</v>
      </c>
      <c r="E41" s="1289">
        <v>1.73</v>
      </c>
      <c r="F41" s="1280">
        <v>1.73</v>
      </c>
      <c r="G41" s="1280"/>
      <c r="H41" s="1280">
        <f>F41+G41</f>
        <v>1.73</v>
      </c>
      <c r="I41" s="1280">
        <v>2900</v>
      </c>
      <c r="J41" s="1280">
        <f t="shared" si="5"/>
        <v>5017</v>
      </c>
      <c r="K41" s="1280">
        <f t="shared" ref="K41:K48" si="9">F41*I41</f>
        <v>5017</v>
      </c>
      <c r="L41" s="1280">
        <f t="shared" si="3"/>
        <v>0</v>
      </c>
      <c r="M41" s="1296">
        <f t="shared" si="7"/>
        <v>5017</v>
      </c>
    </row>
    <row r="42" spans="2:13" ht="18.75">
      <c r="B42" s="1399"/>
      <c r="C42" s="1291" t="s">
        <v>81</v>
      </c>
      <c r="D42" s="1289" t="s">
        <v>598</v>
      </c>
      <c r="E42" s="1289">
        <v>6.26</v>
      </c>
      <c r="F42" s="1280">
        <v>6.07</v>
      </c>
      <c r="G42" s="1280"/>
      <c r="H42" s="1280">
        <f t="shared" ref="H42:H48" si="10">F42+G42</f>
        <v>6.07</v>
      </c>
      <c r="I42" s="1280">
        <v>2900</v>
      </c>
      <c r="J42" s="1280">
        <f t="shared" si="5"/>
        <v>18154</v>
      </c>
      <c r="K42" s="1280">
        <f t="shared" si="9"/>
        <v>17603</v>
      </c>
      <c r="L42" s="1280">
        <f t="shared" si="3"/>
        <v>0</v>
      </c>
      <c r="M42" s="1296">
        <f t="shared" si="7"/>
        <v>17603</v>
      </c>
    </row>
    <row r="43" spans="2:13">
      <c r="B43" s="1399">
        <v>1.2</v>
      </c>
      <c r="C43" s="1400" t="s">
        <v>349</v>
      </c>
      <c r="D43" s="1289"/>
      <c r="E43" s="1289"/>
      <c r="F43" s="1280"/>
      <c r="G43" s="1280"/>
      <c r="H43" s="1280"/>
      <c r="I43" s="1280"/>
      <c r="J43" s="1280"/>
      <c r="K43" s="1280"/>
      <c r="L43" s="1280"/>
      <c r="M43" s="1296"/>
    </row>
    <row r="44" spans="2:13" ht="18.75">
      <c r="B44" s="1399"/>
      <c r="C44" s="1291" t="s">
        <v>82</v>
      </c>
      <c r="D44" s="1289" t="s">
        <v>600</v>
      </c>
      <c r="E44" s="1289">
        <v>34.56</v>
      </c>
      <c r="F44" s="1280">
        <v>34.56</v>
      </c>
      <c r="G44" s="1280"/>
      <c r="H44" s="1280">
        <f t="shared" si="10"/>
        <v>34.56</v>
      </c>
      <c r="I44" s="1280">
        <v>100</v>
      </c>
      <c r="J44" s="1280">
        <f t="shared" si="5"/>
        <v>3456</v>
      </c>
      <c r="K44" s="1280">
        <f t="shared" si="9"/>
        <v>3456</v>
      </c>
      <c r="L44" s="1280">
        <f t="shared" si="3"/>
        <v>0</v>
      </c>
      <c r="M44" s="1296">
        <f t="shared" si="7"/>
        <v>3456</v>
      </c>
    </row>
    <row r="45" spans="2:13" ht="18.75">
      <c r="B45" s="1399"/>
      <c r="C45" s="1291" t="s">
        <v>81</v>
      </c>
      <c r="D45" s="1289" t="s">
        <v>600</v>
      </c>
      <c r="E45" s="1289">
        <v>62.64</v>
      </c>
      <c r="F45" s="1280">
        <v>79.36</v>
      </c>
      <c r="G45" s="1280"/>
      <c r="H45" s="1280">
        <f t="shared" si="10"/>
        <v>79.36</v>
      </c>
      <c r="I45" s="1280">
        <v>100</v>
      </c>
      <c r="J45" s="1280">
        <f t="shared" si="5"/>
        <v>6264</v>
      </c>
      <c r="K45" s="1280">
        <f t="shared" si="9"/>
        <v>7936</v>
      </c>
      <c r="L45" s="1280">
        <f t="shared" si="3"/>
        <v>0</v>
      </c>
      <c r="M45" s="1296">
        <f t="shared" si="7"/>
        <v>7936</v>
      </c>
    </row>
    <row r="46" spans="2:13">
      <c r="B46" s="1399">
        <v>1.3</v>
      </c>
      <c r="C46" s="1400" t="s">
        <v>350</v>
      </c>
      <c r="D46" s="1289"/>
      <c r="E46" s="1289"/>
      <c r="F46" s="1280"/>
      <c r="G46" s="1280"/>
      <c r="H46" s="1280"/>
      <c r="I46" s="1280"/>
      <c r="J46" s="1280"/>
      <c r="K46" s="1280"/>
      <c r="L46" s="1280"/>
      <c r="M46" s="1296"/>
    </row>
    <row r="47" spans="2:13">
      <c r="B47" s="1399"/>
      <c r="C47" s="1090" t="s">
        <v>78</v>
      </c>
      <c r="D47" s="1289" t="s">
        <v>75</v>
      </c>
      <c r="E47" s="1289">
        <v>790.03</v>
      </c>
      <c r="F47" s="1280">
        <v>706.67</v>
      </c>
      <c r="G47" s="1280"/>
      <c r="H47" s="1280">
        <f t="shared" si="10"/>
        <v>706.67</v>
      </c>
      <c r="I47" s="1280">
        <v>38</v>
      </c>
      <c r="J47" s="1280">
        <f t="shared" si="5"/>
        <v>30021.14</v>
      </c>
      <c r="K47" s="1280">
        <f t="shared" si="9"/>
        <v>26853.46</v>
      </c>
      <c r="L47" s="1280">
        <f t="shared" si="3"/>
        <v>0</v>
      </c>
      <c r="M47" s="1296">
        <f t="shared" si="7"/>
        <v>26853.46</v>
      </c>
    </row>
    <row r="48" spans="2:13">
      <c r="B48" s="1402"/>
      <c r="C48" s="1407" t="s">
        <v>77</v>
      </c>
      <c r="D48" s="1404" t="s">
        <v>75</v>
      </c>
      <c r="E48" s="1404">
        <v>349.34</v>
      </c>
      <c r="F48" s="1325">
        <v>293.64</v>
      </c>
      <c r="G48" s="1325"/>
      <c r="H48" s="1325">
        <f t="shared" si="10"/>
        <v>293.64</v>
      </c>
      <c r="I48" s="1325">
        <v>38</v>
      </c>
      <c r="J48" s="1325">
        <f t="shared" si="5"/>
        <v>13274.92</v>
      </c>
      <c r="K48" s="1325">
        <f t="shared" si="9"/>
        <v>11158.32</v>
      </c>
      <c r="L48" s="1325">
        <f t="shared" si="3"/>
        <v>0</v>
      </c>
      <c r="M48" s="1327">
        <f t="shared" si="7"/>
        <v>11158.32</v>
      </c>
    </row>
    <row r="49" spans="2:13">
      <c r="B49" s="1987" t="s">
        <v>46</v>
      </c>
      <c r="C49" s="1988"/>
      <c r="D49" s="1988"/>
      <c r="E49" s="1988"/>
      <c r="F49" s="1988"/>
      <c r="G49" s="1988"/>
      <c r="H49" s="1988"/>
      <c r="I49" s="1989"/>
      <c r="J49" s="1395">
        <f>SUM(J41:J48)</f>
        <v>76187.06</v>
      </c>
      <c r="K49" s="1395">
        <f>SUM(K41:K48)</f>
        <v>72023.78</v>
      </c>
      <c r="L49" s="1395">
        <f>SUM(L41:L48)</f>
        <v>0</v>
      </c>
      <c r="M49" s="1395">
        <f>SUM(M41:M48)</f>
        <v>72023.78</v>
      </c>
    </row>
    <row r="50" spans="2:13">
      <c r="B50" s="1397"/>
      <c r="C50" s="1408" t="s">
        <v>208</v>
      </c>
      <c r="D50" s="1398"/>
      <c r="E50" s="1398"/>
      <c r="F50" s="1294"/>
      <c r="G50" s="1294"/>
      <c r="H50" s="1294"/>
      <c r="I50" s="1294"/>
      <c r="J50" s="1294"/>
      <c r="K50" s="1398"/>
      <c r="L50" s="1294"/>
      <c r="M50" s="1295"/>
    </row>
    <row r="51" spans="2:13" hidden="1">
      <c r="B51" s="1399"/>
      <c r="C51" s="1090" t="s">
        <v>351</v>
      </c>
      <c r="D51" s="1289"/>
      <c r="E51" s="1289"/>
      <c r="F51" s="1289"/>
      <c r="G51" s="1289"/>
      <c r="H51" s="1289"/>
      <c r="I51" s="1289"/>
      <c r="J51" s="1289"/>
      <c r="K51" s="1289"/>
      <c r="L51" s="1280"/>
      <c r="M51" s="1296"/>
    </row>
    <row r="52" spans="2:13" ht="18.75">
      <c r="B52" s="1399"/>
      <c r="C52" s="1090" t="s">
        <v>210</v>
      </c>
      <c r="D52" s="1289" t="s">
        <v>600</v>
      </c>
      <c r="E52" s="1289">
        <v>137.79</v>
      </c>
      <c r="F52" s="1280">
        <v>146.56</v>
      </c>
      <c r="G52" s="1289"/>
      <c r="H52" s="1289">
        <f>F52+G52</f>
        <v>146.56</v>
      </c>
      <c r="I52" s="1289">
        <v>320</v>
      </c>
      <c r="J52" s="1280">
        <f t="shared" si="5"/>
        <v>44092.800000000003</v>
      </c>
      <c r="K52" s="1280">
        <f>F52*I52</f>
        <v>46899.199999999997</v>
      </c>
      <c r="L52" s="1280">
        <f t="shared" si="3"/>
        <v>0</v>
      </c>
      <c r="M52" s="1296">
        <f t="shared" si="7"/>
        <v>46899.199999999997</v>
      </c>
    </row>
    <row r="53" spans="2:13" ht="18.75">
      <c r="B53" s="1402"/>
      <c r="C53" s="1407" t="s">
        <v>211</v>
      </c>
      <c r="D53" s="1404" t="s">
        <v>600</v>
      </c>
      <c r="E53" s="1404">
        <v>14.31</v>
      </c>
      <c r="F53" s="1325">
        <v>13.35</v>
      </c>
      <c r="G53" s="1404"/>
      <c r="H53" s="1404">
        <f>F53+G53</f>
        <v>13.35</v>
      </c>
      <c r="I53" s="1404">
        <v>280</v>
      </c>
      <c r="J53" s="1325">
        <f t="shared" si="5"/>
        <v>4006.8</v>
      </c>
      <c r="K53" s="1325">
        <f>F53*I53</f>
        <v>3738</v>
      </c>
      <c r="L53" s="1325">
        <f t="shared" si="3"/>
        <v>0</v>
      </c>
      <c r="M53" s="1327">
        <f t="shared" si="7"/>
        <v>3738</v>
      </c>
    </row>
    <row r="54" spans="2:13">
      <c r="B54" s="1987" t="s">
        <v>46</v>
      </c>
      <c r="C54" s="1988"/>
      <c r="D54" s="1988"/>
      <c r="E54" s="1988"/>
      <c r="F54" s="1988"/>
      <c r="G54" s="1988"/>
      <c r="H54" s="1988"/>
      <c r="I54" s="1989"/>
      <c r="J54" s="1395">
        <f>SUM(J52:J53)</f>
        <v>48099.6</v>
      </c>
      <c r="K54" s="1395">
        <f>SUM(K52:K53)</f>
        <v>50637.2</v>
      </c>
      <c r="L54" s="1395">
        <f>SUM(L52:L53)</f>
        <v>0</v>
      </c>
      <c r="M54" s="1395">
        <f>SUM(M52:M53)</f>
        <v>50637.2</v>
      </c>
    </row>
    <row r="55" spans="2:13">
      <c r="B55" s="1397"/>
      <c r="C55" s="1408" t="s">
        <v>191</v>
      </c>
      <c r="D55" s="1398"/>
      <c r="E55" s="1398"/>
      <c r="F55" s="1294"/>
      <c r="G55" s="1294"/>
      <c r="H55" s="1294"/>
      <c r="I55" s="1294"/>
      <c r="J55" s="1294"/>
      <c r="K55" s="1398"/>
      <c r="L55" s="1294"/>
      <c r="M55" s="1295"/>
    </row>
    <row r="56" spans="2:13" ht="18.75">
      <c r="B56" s="1399">
        <v>3.1</v>
      </c>
      <c r="C56" s="1090" t="s">
        <v>192</v>
      </c>
      <c r="D56" s="1289" t="s">
        <v>600</v>
      </c>
      <c r="E56" s="1289">
        <v>198</v>
      </c>
      <c r="F56" s="1280">
        <v>191.16</v>
      </c>
      <c r="G56" s="1280"/>
      <c r="H56" s="1280">
        <f>F56+G56</f>
        <v>191.16</v>
      </c>
      <c r="I56" s="1280">
        <v>230</v>
      </c>
      <c r="J56" s="1280">
        <f t="shared" si="5"/>
        <v>45540</v>
      </c>
      <c r="K56" s="1280">
        <f>F56*I56</f>
        <v>43966.8</v>
      </c>
      <c r="L56" s="1280">
        <f t="shared" si="3"/>
        <v>0</v>
      </c>
      <c r="M56" s="1296">
        <f t="shared" si="7"/>
        <v>43966.8</v>
      </c>
    </row>
    <row r="57" spans="2:13" ht="18.75">
      <c r="B57" s="1399">
        <v>3.2</v>
      </c>
      <c r="C57" s="1277" t="s">
        <v>605</v>
      </c>
      <c r="D57" s="1289" t="s">
        <v>600</v>
      </c>
      <c r="E57" s="1280">
        <v>34.200000000000003</v>
      </c>
      <c r="F57" s="1280">
        <v>38.57</v>
      </c>
      <c r="G57" s="1280"/>
      <c r="H57" s="1280">
        <f>F57+G57</f>
        <v>38.57</v>
      </c>
      <c r="I57" s="1280">
        <v>130</v>
      </c>
      <c r="J57" s="1280">
        <f t="shared" si="5"/>
        <v>4446</v>
      </c>
      <c r="K57" s="1280">
        <f>F57*I57</f>
        <v>5014.1000000000004</v>
      </c>
      <c r="L57" s="1280">
        <f t="shared" si="3"/>
        <v>0</v>
      </c>
      <c r="M57" s="1296">
        <f t="shared" si="7"/>
        <v>5014.1000000000004</v>
      </c>
    </row>
    <row r="58" spans="2:13" hidden="1">
      <c r="B58" s="1399">
        <v>3.3</v>
      </c>
      <c r="C58" s="1277" t="s">
        <v>546</v>
      </c>
      <c r="D58" s="1289" t="s">
        <v>74</v>
      </c>
      <c r="E58" s="1280">
        <v>58</v>
      </c>
      <c r="F58" s="1280">
        <v>0</v>
      </c>
      <c r="G58" s="1280"/>
      <c r="H58" s="1280">
        <f>F58+G58</f>
        <v>0</v>
      </c>
      <c r="I58" s="1280">
        <v>80</v>
      </c>
      <c r="J58" s="1280">
        <f>I58*E58</f>
        <v>4640</v>
      </c>
      <c r="K58" s="1280">
        <f>F58*I58</f>
        <v>0</v>
      </c>
      <c r="L58" s="1280">
        <f>I58*G58</f>
        <v>0</v>
      </c>
      <c r="M58" s="1296">
        <f>L58+K58</f>
        <v>0</v>
      </c>
    </row>
    <row r="59" spans="2:13">
      <c r="B59" s="1399">
        <v>3.4</v>
      </c>
      <c r="C59" s="1326" t="s">
        <v>1265</v>
      </c>
      <c r="D59" s="1404" t="s">
        <v>74</v>
      </c>
      <c r="E59" s="1325">
        <v>36</v>
      </c>
      <c r="F59" s="1325">
        <v>54.6</v>
      </c>
      <c r="G59" s="1325"/>
      <c r="H59" s="1325">
        <f>F59+G59</f>
        <v>54.6</v>
      </c>
      <c r="I59" s="1325">
        <v>100</v>
      </c>
      <c r="J59" s="1325">
        <f>I59*E59</f>
        <v>3600</v>
      </c>
      <c r="K59" s="1325">
        <f>F59*I59</f>
        <v>5460</v>
      </c>
      <c r="L59" s="1325">
        <f>I59*G59</f>
        <v>0</v>
      </c>
      <c r="M59" s="1327">
        <f>L59+K59</f>
        <v>5460</v>
      </c>
    </row>
    <row r="60" spans="2:13">
      <c r="B60" s="1987" t="s">
        <v>46</v>
      </c>
      <c r="C60" s="1988"/>
      <c r="D60" s="1988"/>
      <c r="E60" s="1988"/>
      <c r="F60" s="1988"/>
      <c r="G60" s="1988"/>
      <c r="H60" s="1988"/>
      <c r="I60" s="1989"/>
      <c r="J60" s="1395">
        <f>SUM(J56:J59)</f>
        <v>58226</v>
      </c>
      <c r="K60" s="1395">
        <f>SUM(K56:K59)</f>
        <v>54440.9</v>
      </c>
      <c r="L60" s="1395">
        <f>SUM(L56:L59)</f>
        <v>0</v>
      </c>
      <c r="M60" s="1395">
        <f>SUM(M56:M59)</f>
        <v>54440.9</v>
      </c>
    </row>
    <row r="61" spans="2:13">
      <c r="B61" s="1397"/>
      <c r="C61" s="1408" t="s">
        <v>164</v>
      </c>
      <c r="D61" s="1398"/>
      <c r="E61" s="1398"/>
      <c r="F61" s="1294"/>
      <c r="G61" s="1294"/>
      <c r="H61" s="1294"/>
      <c r="I61" s="1294"/>
      <c r="J61" s="1294"/>
      <c r="K61" s="1294"/>
      <c r="L61" s="1294"/>
      <c r="M61" s="1295"/>
    </row>
    <row r="62" spans="2:13">
      <c r="B62" s="1399">
        <v>4.0999999999999996</v>
      </c>
      <c r="C62" s="1090" t="s">
        <v>352</v>
      </c>
      <c r="D62" s="1289"/>
      <c r="E62" s="1289"/>
      <c r="F62" s="1280"/>
      <c r="G62" s="1280"/>
      <c r="H62" s="1280"/>
      <c r="I62" s="1280"/>
      <c r="J62" s="1280"/>
      <c r="K62" s="1280"/>
      <c r="L62" s="1280"/>
      <c r="M62" s="1296"/>
    </row>
    <row r="63" spans="2:13">
      <c r="B63" s="1399"/>
      <c r="C63" s="1090" t="s">
        <v>354</v>
      </c>
      <c r="D63" s="1289" t="s">
        <v>74</v>
      </c>
      <c r="E63" s="1289">
        <v>503.8</v>
      </c>
      <c r="F63" s="1280">
        <v>503.8</v>
      </c>
      <c r="G63" s="1280"/>
      <c r="H63" s="1280">
        <f>F63+G63</f>
        <v>503.8</v>
      </c>
      <c r="I63" s="1280">
        <v>22</v>
      </c>
      <c r="J63" s="1280">
        <f t="shared" si="5"/>
        <v>11083.6</v>
      </c>
      <c r="K63" s="1280">
        <f>F63*I63</f>
        <v>11083.6</v>
      </c>
      <c r="L63" s="1280">
        <f t="shared" si="3"/>
        <v>0</v>
      </c>
      <c r="M63" s="1296">
        <f t="shared" si="7"/>
        <v>11083.6</v>
      </c>
    </row>
    <row r="64" spans="2:13">
      <c r="B64" s="1399"/>
      <c r="C64" s="1090" t="s">
        <v>353</v>
      </c>
      <c r="D64" s="1289" t="s">
        <v>74</v>
      </c>
      <c r="E64" s="1289">
        <v>288.39999999999998</v>
      </c>
      <c r="F64" s="1280">
        <v>288.39999999999998</v>
      </c>
      <c r="G64" s="1280"/>
      <c r="H64" s="1280">
        <f>F64+G64</f>
        <v>288.39999999999998</v>
      </c>
      <c r="I64" s="1280">
        <v>15</v>
      </c>
      <c r="J64" s="1280">
        <f t="shared" si="5"/>
        <v>4326</v>
      </c>
      <c r="K64" s="1280">
        <f>F64*I64</f>
        <v>4326</v>
      </c>
      <c r="L64" s="1280">
        <f t="shared" si="3"/>
        <v>0</v>
      </c>
      <c r="M64" s="1296">
        <f t="shared" si="7"/>
        <v>4326</v>
      </c>
    </row>
    <row r="65" spans="2:13">
      <c r="B65" s="1399"/>
      <c r="C65" s="1090" t="s">
        <v>169</v>
      </c>
      <c r="D65" s="1289" t="s">
        <v>74</v>
      </c>
      <c r="E65" s="1289">
        <v>461.4</v>
      </c>
      <c r="F65" s="1280">
        <v>461.4</v>
      </c>
      <c r="G65" s="1280"/>
      <c r="H65" s="1280">
        <f>F65+G65</f>
        <v>461.4</v>
      </c>
      <c r="I65" s="1280">
        <v>32</v>
      </c>
      <c r="J65" s="1280">
        <f t="shared" si="5"/>
        <v>14764.8</v>
      </c>
      <c r="K65" s="1280">
        <f>F65*I65</f>
        <v>14764.8</v>
      </c>
      <c r="L65" s="1280">
        <f t="shared" si="3"/>
        <v>0</v>
      </c>
      <c r="M65" s="1296">
        <f t="shared" si="7"/>
        <v>14764.8</v>
      </c>
    </row>
    <row r="66" spans="2:13">
      <c r="B66" s="1323">
        <v>4.2</v>
      </c>
      <c r="C66" s="1326" t="s">
        <v>602</v>
      </c>
      <c r="D66" s="1325" t="s">
        <v>74</v>
      </c>
      <c r="E66" s="1325">
        <v>57.9</v>
      </c>
      <c r="F66" s="1325">
        <v>57.9</v>
      </c>
      <c r="G66" s="1325"/>
      <c r="H66" s="1325">
        <f>F66+G66</f>
        <v>57.9</v>
      </c>
      <c r="I66" s="1325">
        <v>70</v>
      </c>
      <c r="J66" s="1325">
        <f t="shared" si="5"/>
        <v>4053</v>
      </c>
      <c r="K66" s="1325">
        <f>F66*I66</f>
        <v>4053</v>
      </c>
      <c r="L66" s="1325">
        <f t="shared" si="3"/>
        <v>0</v>
      </c>
      <c r="M66" s="1327">
        <f t="shared" si="7"/>
        <v>4053</v>
      </c>
    </row>
    <row r="67" spans="2:13">
      <c r="B67" s="1987" t="s">
        <v>46</v>
      </c>
      <c r="C67" s="1988"/>
      <c r="D67" s="1988"/>
      <c r="E67" s="1988"/>
      <c r="F67" s="1988"/>
      <c r="G67" s="1988"/>
      <c r="H67" s="1988"/>
      <c r="I67" s="1989"/>
      <c r="J67" s="1395">
        <f>SUM(J63:J66)</f>
        <v>34227.4</v>
      </c>
      <c r="K67" s="1395">
        <f>SUM(K63:K66)</f>
        <v>34227.4</v>
      </c>
      <c r="L67" s="1395">
        <f>SUM(L63:L66)</f>
        <v>0</v>
      </c>
      <c r="M67" s="1395">
        <f>SUM(M63:M66)</f>
        <v>34227.4</v>
      </c>
    </row>
    <row r="68" spans="2:13">
      <c r="B68" s="1397"/>
      <c r="C68" s="1408" t="s">
        <v>563</v>
      </c>
      <c r="D68" s="1398"/>
      <c r="E68" s="1398"/>
      <c r="F68" s="1294"/>
      <c r="G68" s="1294"/>
      <c r="H68" s="1294"/>
      <c r="I68" s="1294"/>
      <c r="J68" s="1294"/>
      <c r="K68" s="1294"/>
      <c r="L68" s="1294"/>
      <c r="M68" s="1295"/>
    </row>
    <row r="69" spans="2:13">
      <c r="B69" s="1399">
        <v>5.0999999999999996</v>
      </c>
      <c r="C69" s="1277" t="s">
        <v>601</v>
      </c>
      <c r="D69" s="1289"/>
      <c r="E69" s="1289"/>
      <c r="F69" s="1280"/>
      <c r="G69" s="1280"/>
      <c r="H69" s="1280"/>
      <c r="I69" s="1280"/>
      <c r="J69" s="1280"/>
      <c r="K69" s="1280"/>
      <c r="L69" s="1280"/>
      <c r="M69" s="1296"/>
    </row>
    <row r="70" spans="2:13">
      <c r="B70" s="1399"/>
      <c r="C70" s="1277" t="s">
        <v>608</v>
      </c>
      <c r="D70" s="1280" t="s">
        <v>603</v>
      </c>
      <c r="E70" s="1280">
        <v>1</v>
      </c>
      <c r="F70" s="1280">
        <v>1</v>
      </c>
      <c r="G70" s="1280"/>
      <c r="H70" s="1280">
        <f>F70+G70</f>
        <v>1</v>
      </c>
      <c r="I70" s="1280">
        <v>3120</v>
      </c>
      <c r="J70" s="1280">
        <f t="shared" si="5"/>
        <v>3120</v>
      </c>
      <c r="K70" s="1280">
        <f>I70*F70</f>
        <v>3120</v>
      </c>
      <c r="L70" s="1280">
        <f t="shared" si="3"/>
        <v>0</v>
      </c>
      <c r="M70" s="1296">
        <f t="shared" si="7"/>
        <v>3120</v>
      </c>
    </row>
    <row r="71" spans="2:13">
      <c r="B71" s="1399"/>
      <c r="C71" s="1277" t="s">
        <v>609</v>
      </c>
      <c r="D71" s="1280" t="s">
        <v>603</v>
      </c>
      <c r="E71" s="1280">
        <v>3</v>
      </c>
      <c r="F71" s="1280">
        <v>3</v>
      </c>
      <c r="G71" s="1280"/>
      <c r="H71" s="1280">
        <f>F71+G71</f>
        <v>3</v>
      </c>
      <c r="I71" s="1280">
        <v>2080</v>
      </c>
      <c r="J71" s="1280">
        <f t="shared" si="5"/>
        <v>6240</v>
      </c>
      <c r="K71" s="1280">
        <f>I71*F71</f>
        <v>6240</v>
      </c>
      <c r="L71" s="1280">
        <f t="shared" si="3"/>
        <v>0</v>
      </c>
      <c r="M71" s="1296">
        <f t="shared" si="7"/>
        <v>6240</v>
      </c>
    </row>
    <row r="72" spans="2:13">
      <c r="B72" s="1399">
        <v>5.2</v>
      </c>
      <c r="C72" s="1277" t="s">
        <v>610</v>
      </c>
      <c r="D72" s="1280"/>
      <c r="E72" s="1280"/>
      <c r="F72" s="1280"/>
      <c r="G72" s="1280"/>
      <c r="H72" s="1280"/>
      <c r="I72" s="1280"/>
      <c r="J72" s="1280"/>
      <c r="K72" s="1280"/>
      <c r="L72" s="1280"/>
      <c r="M72" s="1296"/>
    </row>
    <row r="73" spans="2:13">
      <c r="B73" s="1278"/>
      <c r="C73" s="1277" t="s">
        <v>611</v>
      </c>
      <c r="D73" s="1280" t="s">
        <v>603</v>
      </c>
      <c r="E73" s="1280">
        <v>2</v>
      </c>
      <c r="F73" s="1280">
        <v>2</v>
      </c>
      <c r="G73" s="1280"/>
      <c r="H73" s="1280">
        <f>F73+G73</f>
        <v>2</v>
      </c>
      <c r="I73" s="1280">
        <v>2808</v>
      </c>
      <c r="J73" s="1280">
        <f t="shared" si="5"/>
        <v>5616</v>
      </c>
      <c r="K73" s="1280">
        <f>I73*F73</f>
        <v>5616</v>
      </c>
      <c r="L73" s="1280">
        <f t="shared" si="3"/>
        <v>0</v>
      </c>
      <c r="M73" s="1296">
        <f t="shared" si="7"/>
        <v>5616</v>
      </c>
    </row>
    <row r="74" spans="2:13">
      <c r="B74" s="1323"/>
      <c r="C74" s="1326" t="s">
        <v>612</v>
      </c>
      <c r="D74" s="1325" t="s">
        <v>603</v>
      </c>
      <c r="E74" s="1325">
        <v>1</v>
      </c>
      <c r="F74" s="1325">
        <v>1</v>
      </c>
      <c r="G74" s="1325"/>
      <c r="H74" s="1325">
        <f>F74+G74</f>
        <v>1</v>
      </c>
      <c r="I74" s="1325">
        <v>3159</v>
      </c>
      <c r="J74" s="1325">
        <f t="shared" si="5"/>
        <v>3159</v>
      </c>
      <c r="K74" s="1325">
        <f>I74*F74</f>
        <v>3159</v>
      </c>
      <c r="L74" s="1325">
        <f t="shared" ref="L74:L80" si="11">I74*G74</f>
        <v>0</v>
      </c>
      <c r="M74" s="1327">
        <f t="shared" si="7"/>
        <v>3159</v>
      </c>
    </row>
    <row r="75" spans="2:13">
      <c r="B75" s="1990" t="s">
        <v>46</v>
      </c>
      <c r="C75" s="1991"/>
      <c r="D75" s="1991"/>
      <c r="E75" s="1991"/>
      <c r="F75" s="1991"/>
      <c r="G75" s="1991"/>
      <c r="H75" s="1991"/>
      <c r="I75" s="1992"/>
      <c r="J75" s="1395">
        <f>SUM(J70:J74)</f>
        <v>18135</v>
      </c>
      <c r="K75" s="1395">
        <f>SUM(K70:K74)</f>
        <v>18135</v>
      </c>
      <c r="L75" s="1395">
        <f>SUM(L70:L74)</f>
        <v>0</v>
      </c>
      <c r="M75" s="1395">
        <f>SUM(M70:M74)</f>
        <v>18135</v>
      </c>
    </row>
    <row r="76" spans="2:13">
      <c r="B76" s="1397"/>
      <c r="C76" s="1091" t="s">
        <v>213</v>
      </c>
      <c r="D76" s="1398"/>
      <c r="E76" s="1294"/>
      <c r="F76" s="1294"/>
      <c r="G76" s="1294"/>
      <c r="H76" s="1294"/>
      <c r="I76" s="1398"/>
      <c r="J76" s="1294"/>
      <c r="K76" s="1294"/>
      <c r="L76" s="1294"/>
      <c r="M76" s="1295"/>
    </row>
    <row r="77" spans="2:13" ht="31.5">
      <c r="B77" s="1399">
        <v>6.1</v>
      </c>
      <c r="C77" s="1400" t="s">
        <v>463</v>
      </c>
      <c r="D77" s="1289" t="s">
        <v>600</v>
      </c>
      <c r="E77" s="1289">
        <v>74.260000000000005</v>
      </c>
      <c r="F77" s="1280">
        <v>44.79</v>
      </c>
      <c r="G77" s="1280"/>
      <c r="H77" s="1280">
        <f t="shared" ref="H77:H85" si="12">F77+G77</f>
        <v>44.79</v>
      </c>
      <c r="I77" s="1280">
        <v>90</v>
      </c>
      <c r="J77" s="1280">
        <f t="shared" ref="J77:J85" si="13">I77*E77</f>
        <v>6683.4</v>
      </c>
      <c r="K77" s="1280">
        <f t="shared" ref="K77:K85" si="14">F77*I77</f>
        <v>4031.1</v>
      </c>
      <c r="L77" s="1280">
        <f t="shared" si="11"/>
        <v>0</v>
      </c>
      <c r="M77" s="1296">
        <f t="shared" ref="M77:M85" si="15">L77+K77</f>
        <v>4031.1</v>
      </c>
    </row>
    <row r="78" spans="2:13" ht="18.75">
      <c r="B78" s="1399">
        <v>6.2</v>
      </c>
      <c r="C78" s="1090" t="s">
        <v>355</v>
      </c>
      <c r="D78" s="1289" t="s">
        <v>600</v>
      </c>
      <c r="E78" s="1289">
        <v>217.18</v>
      </c>
      <c r="F78" s="1280">
        <v>237.09</v>
      </c>
      <c r="G78" s="1280"/>
      <c r="H78" s="1280">
        <f t="shared" si="12"/>
        <v>237.09</v>
      </c>
      <c r="I78" s="1280">
        <v>100</v>
      </c>
      <c r="J78" s="1280">
        <f t="shared" si="13"/>
        <v>21718</v>
      </c>
      <c r="K78" s="1280">
        <f t="shared" si="14"/>
        <v>23709</v>
      </c>
      <c r="L78" s="1280">
        <f t="shared" si="11"/>
        <v>0</v>
      </c>
      <c r="M78" s="1296">
        <f t="shared" si="15"/>
        <v>23709</v>
      </c>
    </row>
    <row r="79" spans="2:13">
      <c r="B79" s="1399">
        <v>6.3</v>
      </c>
      <c r="C79" s="1090" t="s">
        <v>1267</v>
      </c>
      <c r="D79" s="1289" t="s">
        <v>222</v>
      </c>
      <c r="E79" s="1289">
        <v>135</v>
      </c>
      <c r="F79" s="1280">
        <v>135.63</v>
      </c>
      <c r="G79" s="1280"/>
      <c r="H79" s="1280">
        <f t="shared" si="12"/>
        <v>135.63</v>
      </c>
      <c r="I79" s="1280">
        <v>270</v>
      </c>
      <c r="J79" s="1280">
        <f t="shared" si="13"/>
        <v>36450</v>
      </c>
      <c r="K79" s="1280">
        <f t="shared" si="14"/>
        <v>36620.1</v>
      </c>
      <c r="L79" s="1280">
        <f t="shared" si="11"/>
        <v>0</v>
      </c>
      <c r="M79" s="1296">
        <f t="shared" si="15"/>
        <v>36620.1</v>
      </c>
    </row>
    <row r="80" spans="2:13">
      <c r="B80" s="1399">
        <v>6.4</v>
      </c>
      <c r="C80" s="1090" t="s">
        <v>1184</v>
      </c>
      <c r="D80" s="1289" t="s">
        <v>222</v>
      </c>
      <c r="E80" s="1289">
        <v>135</v>
      </c>
      <c r="F80" s="1280">
        <v>144.30000000000001</v>
      </c>
      <c r="G80" s="1280"/>
      <c r="H80" s="1280">
        <f t="shared" si="12"/>
        <v>144.30000000000001</v>
      </c>
      <c r="I80" s="1280">
        <v>290</v>
      </c>
      <c r="J80" s="1280">
        <f t="shared" si="13"/>
        <v>39150</v>
      </c>
      <c r="K80" s="1280">
        <f t="shared" si="14"/>
        <v>41847</v>
      </c>
      <c r="L80" s="1280">
        <f t="shared" si="11"/>
        <v>0</v>
      </c>
      <c r="M80" s="1296">
        <f t="shared" si="15"/>
        <v>41847</v>
      </c>
    </row>
    <row r="81" spans="2:13">
      <c r="B81" s="1399">
        <v>6.5</v>
      </c>
      <c r="C81" s="1090" t="s">
        <v>1185</v>
      </c>
      <c r="D81" s="1289" t="s">
        <v>222</v>
      </c>
      <c r="E81" s="1289">
        <v>93.3</v>
      </c>
      <c r="F81" s="1280">
        <v>77.849999999999994</v>
      </c>
      <c r="G81" s="1280">
        <f>'Wait TOS'!D24</f>
        <v>21.2</v>
      </c>
      <c r="H81" s="1280">
        <f t="shared" si="12"/>
        <v>99.05</v>
      </c>
      <c r="I81" s="1280">
        <v>300</v>
      </c>
      <c r="J81" s="1280">
        <f t="shared" si="13"/>
        <v>27990</v>
      </c>
      <c r="K81" s="1280">
        <f t="shared" si="14"/>
        <v>23355</v>
      </c>
      <c r="L81" s="1280">
        <f>I81*G81</f>
        <v>6360</v>
      </c>
      <c r="M81" s="1296">
        <f t="shared" si="15"/>
        <v>29715</v>
      </c>
    </row>
    <row r="82" spans="2:13">
      <c r="B82" s="1399">
        <v>6.6</v>
      </c>
      <c r="C82" s="1090" t="s">
        <v>1423</v>
      </c>
      <c r="D82" s="1289" t="s">
        <v>74</v>
      </c>
      <c r="E82" s="1289">
        <v>8.5</v>
      </c>
      <c r="F82" s="1280">
        <v>3.5</v>
      </c>
      <c r="G82" s="1280"/>
      <c r="H82" s="1280">
        <f t="shared" si="12"/>
        <v>3.5</v>
      </c>
      <c r="I82" s="1280">
        <v>100</v>
      </c>
      <c r="J82" s="1280">
        <f t="shared" si="13"/>
        <v>850</v>
      </c>
      <c r="K82" s="1280">
        <f t="shared" si="14"/>
        <v>350</v>
      </c>
      <c r="L82" s="1280">
        <f>I82*G82</f>
        <v>0</v>
      </c>
      <c r="M82" s="1296">
        <f t="shared" si="15"/>
        <v>350</v>
      </c>
    </row>
    <row r="83" spans="2:13" ht="18.75">
      <c r="B83" s="1399">
        <v>6.8</v>
      </c>
      <c r="C83" s="1090" t="s">
        <v>607</v>
      </c>
      <c r="D83" s="1289" t="s">
        <v>600</v>
      </c>
      <c r="E83" s="1289">
        <v>68.400000000000006</v>
      </c>
      <c r="F83" s="1280">
        <v>68.52</v>
      </c>
      <c r="G83" s="1280"/>
      <c r="H83" s="1280">
        <f t="shared" si="12"/>
        <v>68.52</v>
      </c>
      <c r="I83" s="1280">
        <v>70</v>
      </c>
      <c r="J83" s="1280">
        <f t="shared" si="13"/>
        <v>4788</v>
      </c>
      <c r="K83" s="1280">
        <f t="shared" si="14"/>
        <v>4796.3999999999996</v>
      </c>
      <c r="L83" s="1280">
        <f>I83*G83</f>
        <v>0</v>
      </c>
      <c r="M83" s="1296">
        <f t="shared" si="15"/>
        <v>4796.3999999999996</v>
      </c>
    </row>
    <row r="84" spans="2:13" hidden="1">
      <c r="B84" s="1399">
        <v>6.9</v>
      </c>
      <c r="C84" s="1090" t="s">
        <v>1270</v>
      </c>
      <c r="D84" s="1289" t="s">
        <v>189</v>
      </c>
      <c r="E84" s="1289">
        <v>61.8</v>
      </c>
      <c r="F84" s="1280">
        <v>0</v>
      </c>
      <c r="G84" s="1280"/>
      <c r="H84" s="1280">
        <f t="shared" si="12"/>
        <v>0</v>
      </c>
      <c r="I84" s="1280">
        <v>100</v>
      </c>
      <c r="J84" s="1280">
        <f t="shared" si="13"/>
        <v>6180</v>
      </c>
      <c r="K84" s="1280">
        <f t="shared" si="14"/>
        <v>0</v>
      </c>
      <c r="L84" s="1280">
        <f>I84*G84</f>
        <v>0</v>
      </c>
      <c r="M84" s="1296">
        <f t="shared" si="15"/>
        <v>0</v>
      </c>
    </row>
    <row r="85" spans="2:13" hidden="1">
      <c r="B85" s="1402">
        <v>6.1</v>
      </c>
      <c r="C85" s="1407" t="s">
        <v>1193</v>
      </c>
      <c r="D85" s="1404" t="s">
        <v>189</v>
      </c>
      <c r="E85" s="1404"/>
      <c r="F85" s="1325">
        <v>0</v>
      </c>
      <c r="G85" s="1325"/>
      <c r="H85" s="1325">
        <f t="shared" si="12"/>
        <v>0</v>
      </c>
      <c r="I85" s="1325">
        <v>105</v>
      </c>
      <c r="J85" s="1325">
        <f t="shared" si="13"/>
        <v>0</v>
      </c>
      <c r="K85" s="1325">
        <f t="shared" si="14"/>
        <v>0</v>
      </c>
      <c r="L85" s="1325">
        <f>I85*G85</f>
        <v>0</v>
      </c>
      <c r="M85" s="1327">
        <f t="shared" si="15"/>
        <v>0</v>
      </c>
    </row>
    <row r="86" spans="2:13">
      <c r="B86" s="1987" t="s">
        <v>46</v>
      </c>
      <c r="C86" s="1988"/>
      <c r="D86" s="1988"/>
      <c r="E86" s="1988"/>
      <c r="F86" s="1988"/>
      <c r="G86" s="1988"/>
      <c r="H86" s="1988"/>
      <c r="I86" s="1989"/>
      <c r="J86" s="1395">
        <f>SUM(J77:J85)</f>
        <v>143809.4</v>
      </c>
      <c r="K86" s="1395">
        <f>SUM(K77:K85)</f>
        <v>134708.6</v>
      </c>
      <c r="L86" s="1395">
        <f>SUM(L77:L85)</f>
        <v>6360</v>
      </c>
      <c r="M86" s="1395">
        <f>SUM(M77:M85)</f>
        <v>141068.6</v>
      </c>
    </row>
    <row r="87" spans="2:13" s="1263" customFormat="1">
      <c r="B87" s="1321"/>
      <c r="C87" s="1274" t="s">
        <v>1172</v>
      </c>
      <c r="D87" s="1294"/>
      <c r="E87" s="1294"/>
      <c r="F87" s="1294"/>
      <c r="G87" s="1294"/>
      <c r="H87" s="1294"/>
      <c r="I87" s="1294"/>
      <c r="J87" s="1294"/>
      <c r="K87" s="1294"/>
      <c r="L87" s="1294"/>
      <c r="M87" s="1295"/>
    </row>
    <row r="88" spans="2:13" s="1263" customFormat="1" ht="31.5">
      <c r="B88" s="1278">
        <v>7.1</v>
      </c>
      <c r="C88" s="1279" t="s">
        <v>1486</v>
      </c>
      <c r="D88" s="1280" t="s">
        <v>600</v>
      </c>
      <c r="E88" s="1280">
        <v>217.18</v>
      </c>
      <c r="F88" s="1280">
        <v>237.09</v>
      </c>
      <c r="G88" s="1280"/>
      <c r="H88" s="1280">
        <f>F88+G88</f>
        <v>237.09</v>
      </c>
      <c r="I88" s="1280">
        <v>26</v>
      </c>
      <c r="J88" s="1280">
        <f>I88*E88</f>
        <v>5646.68</v>
      </c>
      <c r="K88" s="1280">
        <f>F88*I88</f>
        <v>6164.34</v>
      </c>
      <c r="L88" s="1280">
        <f>I88*G88</f>
        <v>0</v>
      </c>
      <c r="M88" s="1296">
        <f>L88+K88</f>
        <v>6164.34</v>
      </c>
    </row>
    <row r="89" spans="2:13" s="1263" customFormat="1" hidden="1">
      <c r="B89" s="1278">
        <v>7.2</v>
      </c>
      <c r="C89" s="1279" t="s">
        <v>1458</v>
      </c>
      <c r="D89" s="1280" t="s">
        <v>222</v>
      </c>
      <c r="E89" s="1280">
        <v>130.31</v>
      </c>
      <c r="F89" s="1280">
        <v>0</v>
      </c>
      <c r="G89" s="1280"/>
      <c r="H89" s="1280">
        <f>F89+G89</f>
        <v>0</v>
      </c>
      <c r="I89" s="1280">
        <v>26</v>
      </c>
      <c r="J89" s="1280">
        <f>I89*E89</f>
        <v>3388.06</v>
      </c>
      <c r="K89" s="1280">
        <f>F89*I89</f>
        <v>0</v>
      </c>
      <c r="L89" s="1280">
        <f>I89*G89</f>
        <v>0</v>
      </c>
      <c r="M89" s="1296">
        <f>L89+K89</f>
        <v>0</v>
      </c>
    </row>
    <row r="90" spans="2:13" s="1263" customFormat="1">
      <c r="B90" s="1323">
        <v>7.3</v>
      </c>
      <c r="C90" s="1324" t="s">
        <v>1157</v>
      </c>
      <c r="D90" s="1325" t="s">
        <v>222</v>
      </c>
      <c r="E90" s="1325">
        <v>74.260000000000005</v>
      </c>
      <c r="F90" s="1325">
        <v>44.79</v>
      </c>
      <c r="G90" s="1325"/>
      <c r="H90" s="1325">
        <f>F90+G90</f>
        <v>44.79</v>
      </c>
      <c r="I90" s="1280">
        <v>26</v>
      </c>
      <c r="J90" s="1325">
        <f>I90*E90</f>
        <v>1930.76</v>
      </c>
      <c r="K90" s="1325">
        <f>F90*I90</f>
        <v>1164.54</v>
      </c>
      <c r="L90" s="1325">
        <f>I90*G90</f>
        <v>0</v>
      </c>
      <c r="M90" s="1327">
        <f>L90+K90</f>
        <v>1164.54</v>
      </c>
    </row>
    <row r="91" spans="2:13" s="1263" customFormat="1">
      <c r="B91" s="1990" t="s">
        <v>46</v>
      </c>
      <c r="C91" s="1991"/>
      <c r="D91" s="1991"/>
      <c r="E91" s="1991"/>
      <c r="F91" s="1991"/>
      <c r="G91" s="1991"/>
      <c r="H91" s="1991"/>
      <c r="I91" s="1992"/>
      <c r="J91" s="1395">
        <f>SUM(J88:J90)</f>
        <v>10965.5</v>
      </c>
      <c r="K91" s="1395">
        <f>SUM(K88:K90)</f>
        <v>7328.88</v>
      </c>
      <c r="L91" s="1395">
        <f>SUM(L88:L90)</f>
        <v>0</v>
      </c>
      <c r="M91" s="1395">
        <f>SUM(M88:M90)</f>
        <v>7328.88</v>
      </c>
    </row>
    <row r="92" spans="2:13" s="1263" customFormat="1">
      <c r="B92" s="1371"/>
      <c r="C92" s="1364" t="s">
        <v>1158</v>
      </c>
      <c r="D92" s="1371"/>
      <c r="E92" s="1371"/>
      <c r="F92" s="1371"/>
      <c r="G92" s="1371"/>
      <c r="H92" s="1371"/>
      <c r="I92" s="1371"/>
      <c r="J92" s="1371"/>
      <c r="K92" s="1371"/>
      <c r="L92" s="1371"/>
      <c r="M92" s="1371"/>
    </row>
    <row r="93" spans="2:13" s="1263" customFormat="1" ht="31.5" hidden="1">
      <c r="B93" s="1365"/>
      <c r="C93" s="1366" t="s">
        <v>1483</v>
      </c>
      <c r="D93" s="1365"/>
      <c r="E93" s="1365"/>
      <c r="F93" s="1365"/>
      <c r="G93" s="1365"/>
      <c r="H93" s="1365"/>
      <c r="I93" s="1365"/>
      <c r="J93" s="1365"/>
      <c r="K93" s="1365"/>
      <c r="L93" s="1365"/>
      <c r="M93" s="1365"/>
    </row>
    <row r="94" spans="2:13" s="1263" customFormat="1">
      <c r="B94" s="1365">
        <v>8.1</v>
      </c>
      <c r="C94" s="1366" t="s">
        <v>1160</v>
      </c>
      <c r="D94" s="1365" t="s">
        <v>222</v>
      </c>
      <c r="E94" s="1365">
        <v>12.98</v>
      </c>
      <c r="F94" s="1365">
        <v>8.8000000000000007</v>
      </c>
      <c r="G94" s="1368"/>
      <c r="H94" s="1368">
        <f>F94+G94</f>
        <v>8.8000000000000007</v>
      </c>
      <c r="I94" s="1365">
        <v>220</v>
      </c>
      <c r="J94" s="1365">
        <f>I94*E94</f>
        <v>2855.6</v>
      </c>
      <c r="K94" s="1365">
        <f>F94*I94</f>
        <v>1936</v>
      </c>
      <c r="L94" s="1365">
        <f>I94*G94</f>
        <v>0</v>
      </c>
      <c r="M94" s="1365">
        <f>L94+K94</f>
        <v>1936</v>
      </c>
    </row>
    <row r="95" spans="2:13" s="1263" customFormat="1" hidden="1">
      <c r="B95" s="1365">
        <v>8.1999999999999993</v>
      </c>
      <c r="C95" s="1366" t="s">
        <v>1482</v>
      </c>
      <c r="D95" s="1365" t="s">
        <v>222</v>
      </c>
      <c r="E95" s="1365">
        <v>4.59</v>
      </c>
      <c r="F95" s="1365"/>
      <c r="G95" s="1365"/>
      <c r="H95" s="1368">
        <f>F95+G95</f>
        <v>0</v>
      </c>
      <c r="I95" s="1365">
        <v>360</v>
      </c>
      <c r="J95" s="1365">
        <f>I95*E95</f>
        <v>1652.4</v>
      </c>
      <c r="K95" s="1365">
        <f>F95*I95</f>
        <v>0</v>
      </c>
      <c r="L95" s="1365">
        <f>I95*G95</f>
        <v>0</v>
      </c>
      <c r="M95" s="1365">
        <f>L95+K95</f>
        <v>0</v>
      </c>
    </row>
    <row r="96" spans="2:13" s="1330" customFormat="1">
      <c r="B96" s="1981" t="s">
        <v>46</v>
      </c>
      <c r="C96" s="1982"/>
      <c r="D96" s="1982"/>
      <c r="E96" s="1982"/>
      <c r="F96" s="1982"/>
      <c r="G96" s="1982"/>
      <c r="H96" s="1982"/>
      <c r="I96" s="1983"/>
      <c r="J96" s="1362">
        <f>SUM(J94:J95)</f>
        <v>4508</v>
      </c>
      <c r="K96" s="1362">
        <f>SUM(K94:K95)</f>
        <v>1936</v>
      </c>
      <c r="L96" s="1362">
        <f>SUM(L94:L95)</f>
        <v>0</v>
      </c>
      <c r="M96" s="1362">
        <f>SUM(M94:M95)</f>
        <v>1936</v>
      </c>
    </row>
    <row r="97" spans="2:13" s="1263" customFormat="1">
      <c r="B97" s="1321"/>
      <c r="C97" s="1274" t="s">
        <v>1188</v>
      </c>
      <c r="D97" s="1294"/>
      <c r="E97" s="1294"/>
      <c r="F97" s="1294"/>
      <c r="G97" s="1294"/>
      <c r="H97" s="1294"/>
      <c r="I97" s="1294"/>
      <c r="J97" s="1294"/>
      <c r="K97" s="1294"/>
      <c r="L97" s="1294"/>
      <c r="M97" s="1295"/>
    </row>
    <row r="98" spans="2:13" s="1263" customFormat="1">
      <c r="B98" s="1278">
        <v>2</v>
      </c>
      <c r="C98" s="1279" t="s">
        <v>1189</v>
      </c>
      <c r="D98" s="1280"/>
      <c r="E98" s="1280"/>
      <c r="F98" s="1280"/>
      <c r="G98" s="1280"/>
      <c r="H98" s="1280"/>
      <c r="I98" s="1280"/>
      <c r="J98" s="1280"/>
      <c r="K98" s="1280"/>
      <c r="L98" s="1280"/>
      <c r="M98" s="1296"/>
    </row>
    <row r="99" spans="2:13" s="1263" customFormat="1">
      <c r="B99" s="1278">
        <v>2.0099999999999998</v>
      </c>
      <c r="C99" s="1279" t="s">
        <v>1355</v>
      </c>
      <c r="D99" s="1280" t="s">
        <v>1150</v>
      </c>
      <c r="E99" s="1280"/>
      <c r="F99" s="1280"/>
      <c r="G99" s="1280">
        <f>'Wait TOS'!D29</f>
        <v>20</v>
      </c>
      <c r="H99" s="1280">
        <f t="shared" ref="H99:H112" si="16">F99+G99</f>
        <v>20</v>
      </c>
      <c r="I99" s="1280">
        <v>200</v>
      </c>
      <c r="J99" s="1280">
        <f t="shared" ref="J99:J106" si="17">I99*E99</f>
        <v>0</v>
      </c>
      <c r="K99" s="1280">
        <f t="shared" ref="K99:K106" si="18">F99*I99</f>
        <v>0</v>
      </c>
      <c r="L99" s="1280">
        <f t="shared" ref="L99:L106" si="19">I99*G99</f>
        <v>4000</v>
      </c>
      <c r="M99" s="1296">
        <f t="shared" ref="M99:M106" si="20">L99+K99</f>
        <v>4000</v>
      </c>
    </row>
    <row r="100" spans="2:13" s="1263" customFormat="1">
      <c r="B100" s="1278">
        <v>3</v>
      </c>
      <c r="C100" s="1279" t="s">
        <v>1308</v>
      </c>
      <c r="D100" s="1280"/>
      <c r="E100" s="1280"/>
      <c r="F100" s="1280"/>
      <c r="G100" s="1280"/>
      <c r="H100" s="1280"/>
      <c r="I100" s="1280"/>
      <c r="J100" s="1280"/>
      <c r="K100" s="1280"/>
      <c r="L100" s="1280"/>
      <c r="M100" s="1296"/>
    </row>
    <row r="101" spans="2:13" s="1263" customFormat="1">
      <c r="B101" s="1278">
        <v>3.02</v>
      </c>
      <c r="C101" s="1279" t="s">
        <v>1309</v>
      </c>
      <c r="D101" s="1280" t="s">
        <v>1150</v>
      </c>
      <c r="E101" s="1280"/>
      <c r="F101" s="1280"/>
      <c r="G101" s="1280">
        <f>'Wait TOS'!D34</f>
        <v>6</v>
      </c>
      <c r="H101" s="1280">
        <f t="shared" si="16"/>
        <v>6</v>
      </c>
      <c r="I101" s="1280">
        <v>120</v>
      </c>
      <c r="J101" s="1280">
        <f t="shared" si="17"/>
        <v>0</v>
      </c>
      <c r="K101" s="1280">
        <f t="shared" si="18"/>
        <v>0</v>
      </c>
      <c r="L101" s="1280">
        <f t="shared" si="19"/>
        <v>720</v>
      </c>
      <c r="M101" s="1296">
        <f t="shared" si="20"/>
        <v>720</v>
      </c>
    </row>
    <row r="102" spans="2:13" s="1263" customFormat="1">
      <c r="B102" s="1278">
        <v>3.03</v>
      </c>
      <c r="C102" s="1279" t="s">
        <v>1310</v>
      </c>
      <c r="D102" s="1280" t="s">
        <v>1150</v>
      </c>
      <c r="E102" s="1280"/>
      <c r="F102" s="1280"/>
      <c r="G102" s="1280">
        <f>'Wait TOS'!D38</f>
        <v>5</v>
      </c>
      <c r="H102" s="1280">
        <f t="shared" si="16"/>
        <v>5</v>
      </c>
      <c r="I102" s="1280">
        <v>80</v>
      </c>
      <c r="J102" s="1280">
        <f t="shared" si="17"/>
        <v>0</v>
      </c>
      <c r="K102" s="1280">
        <f t="shared" si="18"/>
        <v>0</v>
      </c>
      <c r="L102" s="1280">
        <f t="shared" si="19"/>
        <v>400</v>
      </c>
      <c r="M102" s="1296">
        <f t="shared" si="20"/>
        <v>400</v>
      </c>
    </row>
    <row r="103" spans="2:13" s="1263" customFormat="1">
      <c r="B103" s="1278">
        <v>4</v>
      </c>
      <c r="C103" s="1279" t="s">
        <v>1190</v>
      </c>
      <c r="D103" s="1280"/>
      <c r="E103" s="1280"/>
      <c r="F103" s="1280"/>
      <c r="G103" s="1280"/>
      <c r="H103" s="1280"/>
      <c r="I103" s="1280"/>
      <c r="J103" s="1280"/>
      <c r="K103" s="1280"/>
      <c r="L103" s="1280"/>
      <c r="M103" s="1296"/>
    </row>
    <row r="104" spans="2:13" s="1263" customFormat="1" ht="31.5">
      <c r="B104" s="1278">
        <v>4.01</v>
      </c>
      <c r="C104" s="1279" t="s">
        <v>1354</v>
      </c>
      <c r="D104" s="1280" t="s">
        <v>1150</v>
      </c>
      <c r="E104" s="1280"/>
      <c r="F104" s="1280"/>
      <c r="G104" s="1280">
        <f>'Wait TOS'!D43</f>
        <v>15</v>
      </c>
      <c r="H104" s="1280">
        <f t="shared" si="16"/>
        <v>15</v>
      </c>
      <c r="I104" s="1280">
        <v>100</v>
      </c>
      <c r="J104" s="1280">
        <f t="shared" si="17"/>
        <v>0</v>
      </c>
      <c r="K104" s="1280">
        <f t="shared" si="18"/>
        <v>0</v>
      </c>
      <c r="L104" s="1280">
        <f t="shared" si="19"/>
        <v>1500</v>
      </c>
      <c r="M104" s="1296">
        <f t="shared" si="20"/>
        <v>1500</v>
      </c>
    </row>
    <row r="105" spans="2:13" s="1263" customFormat="1">
      <c r="B105" s="1278">
        <v>5</v>
      </c>
      <c r="C105" s="1279" t="s">
        <v>1162</v>
      </c>
      <c r="D105" s="1280"/>
      <c r="E105" s="1280"/>
      <c r="F105" s="1280"/>
      <c r="G105" s="1280"/>
      <c r="H105" s="1280"/>
      <c r="I105" s="1280"/>
      <c r="J105" s="1280"/>
      <c r="K105" s="1280"/>
      <c r="L105" s="1280"/>
      <c r="M105" s="1296"/>
    </row>
    <row r="106" spans="2:13" s="1263" customFormat="1">
      <c r="B106" s="1278">
        <v>5.01</v>
      </c>
      <c r="C106" s="1279" t="s">
        <v>1311</v>
      </c>
      <c r="D106" s="1280" t="s">
        <v>1150</v>
      </c>
      <c r="E106" s="1280"/>
      <c r="F106" s="1280"/>
      <c r="G106" s="1280">
        <f>'Wait TOS'!D48</f>
        <v>15</v>
      </c>
      <c r="H106" s="1280">
        <f t="shared" si="16"/>
        <v>15</v>
      </c>
      <c r="I106" s="1280">
        <v>100</v>
      </c>
      <c r="J106" s="1280">
        <f t="shared" si="17"/>
        <v>0</v>
      </c>
      <c r="K106" s="1280">
        <f t="shared" si="18"/>
        <v>0</v>
      </c>
      <c r="L106" s="1280">
        <f t="shared" si="19"/>
        <v>1500</v>
      </c>
      <c r="M106" s="1296">
        <f t="shared" si="20"/>
        <v>1500</v>
      </c>
    </row>
    <row r="107" spans="2:13" s="1263" customFormat="1">
      <c r="B107" s="1278">
        <v>7</v>
      </c>
      <c r="C107" s="1279" t="s">
        <v>1314</v>
      </c>
      <c r="D107" s="1280"/>
      <c r="E107" s="1280"/>
      <c r="F107" s="1280"/>
      <c r="G107" s="1280"/>
      <c r="H107" s="1280"/>
      <c r="I107" s="1280"/>
      <c r="J107" s="1280"/>
      <c r="K107" s="1280"/>
      <c r="L107" s="1280"/>
      <c r="M107" s="1296"/>
    </row>
    <row r="108" spans="2:13" s="1263" customFormat="1">
      <c r="B108" s="1278">
        <v>7.01</v>
      </c>
      <c r="C108" s="1279" t="s">
        <v>1693</v>
      </c>
      <c r="D108" s="1280" t="s">
        <v>1150</v>
      </c>
      <c r="E108" s="1280"/>
      <c r="F108" s="1280"/>
      <c r="G108" s="1280">
        <f>'Wait TOS'!H10</f>
        <v>35</v>
      </c>
      <c r="H108" s="1280">
        <f t="shared" si="16"/>
        <v>35</v>
      </c>
      <c r="I108" s="1280">
        <v>700</v>
      </c>
      <c r="J108" s="1280">
        <f t="shared" ref="J108:J111" si="21">I108*E108</f>
        <v>0</v>
      </c>
      <c r="K108" s="1280">
        <f t="shared" ref="K108:K111" si="22">F108*I108</f>
        <v>0</v>
      </c>
      <c r="L108" s="1280">
        <f t="shared" ref="L108:L111" si="23">I108*G108</f>
        <v>24500</v>
      </c>
      <c r="M108" s="1296">
        <f t="shared" ref="M108:M111" si="24">L108+K108</f>
        <v>24500</v>
      </c>
    </row>
    <row r="109" spans="2:13" s="1263" customFormat="1">
      <c r="B109" s="1278">
        <v>7.02</v>
      </c>
      <c r="C109" s="1279" t="s">
        <v>1315</v>
      </c>
      <c r="D109" s="1280" t="s">
        <v>1150</v>
      </c>
      <c r="E109" s="1280"/>
      <c r="F109" s="1280"/>
      <c r="G109" s="1280">
        <f>'Wait TOS'!H14</f>
        <v>8</v>
      </c>
      <c r="H109" s="1280">
        <f t="shared" si="16"/>
        <v>8</v>
      </c>
      <c r="I109" s="1280">
        <v>450</v>
      </c>
      <c r="J109" s="1280">
        <f t="shared" si="21"/>
        <v>0</v>
      </c>
      <c r="K109" s="1280">
        <f t="shared" si="22"/>
        <v>0</v>
      </c>
      <c r="L109" s="1280">
        <f t="shared" si="23"/>
        <v>3600</v>
      </c>
      <c r="M109" s="1296">
        <f t="shared" si="24"/>
        <v>3600</v>
      </c>
    </row>
    <row r="110" spans="2:13" s="1263" customFormat="1">
      <c r="B110" s="1278">
        <v>7.03</v>
      </c>
      <c r="C110" s="1279" t="s">
        <v>1790</v>
      </c>
      <c r="D110" s="1280" t="s">
        <v>1150</v>
      </c>
      <c r="E110" s="1280"/>
      <c r="F110" s="1280"/>
      <c r="G110" s="1280">
        <f>'Wait TOS'!H18</f>
        <v>11</v>
      </c>
      <c r="H110" s="1280">
        <f t="shared" si="16"/>
        <v>11</v>
      </c>
      <c r="I110" s="1280">
        <v>250</v>
      </c>
      <c r="J110" s="1280">
        <f t="shared" si="21"/>
        <v>0</v>
      </c>
      <c r="K110" s="1280">
        <f t="shared" si="22"/>
        <v>0</v>
      </c>
      <c r="L110" s="1280">
        <f t="shared" si="23"/>
        <v>2750</v>
      </c>
      <c r="M110" s="1296">
        <f t="shared" si="24"/>
        <v>2750</v>
      </c>
    </row>
    <row r="111" spans="2:13" s="1263" customFormat="1" ht="31.5">
      <c r="B111" s="1278">
        <v>7.04</v>
      </c>
      <c r="C111" s="1279" t="s">
        <v>1791</v>
      </c>
      <c r="D111" s="1280" t="s">
        <v>1150</v>
      </c>
      <c r="E111" s="1280"/>
      <c r="F111" s="1280"/>
      <c r="G111" s="1280">
        <f>'Wait TOS'!H22</f>
        <v>7</v>
      </c>
      <c r="H111" s="1280">
        <f t="shared" si="16"/>
        <v>7</v>
      </c>
      <c r="I111" s="1280">
        <v>250</v>
      </c>
      <c r="J111" s="1280">
        <f t="shared" si="21"/>
        <v>0</v>
      </c>
      <c r="K111" s="1280">
        <f t="shared" si="22"/>
        <v>0</v>
      </c>
      <c r="L111" s="1280">
        <f t="shared" si="23"/>
        <v>1750</v>
      </c>
      <c r="M111" s="1296">
        <f t="shared" si="24"/>
        <v>1750</v>
      </c>
    </row>
    <row r="112" spans="2:13" s="1263" customFormat="1">
      <c r="B112" s="1278">
        <v>7.05</v>
      </c>
      <c r="C112" s="1279" t="s">
        <v>1867</v>
      </c>
      <c r="D112" s="1280" t="s">
        <v>1150</v>
      </c>
      <c r="E112" s="1280"/>
      <c r="F112" s="1280"/>
      <c r="G112" s="1280">
        <f>'Wait TOS'!H26</f>
        <v>1</v>
      </c>
      <c r="H112" s="1280">
        <f t="shared" si="16"/>
        <v>1</v>
      </c>
      <c r="I112" s="1280"/>
      <c r="J112" s="1280">
        <f t="shared" ref="J112" si="25">I112*E112</f>
        <v>0</v>
      </c>
      <c r="K112" s="1280">
        <f t="shared" ref="K112" si="26">F112*I112</f>
        <v>0</v>
      </c>
      <c r="L112" s="1280">
        <f t="shared" ref="L112" si="27">I112*G112</f>
        <v>0</v>
      </c>
      <c r="M112" s="1296">
        <f t="shared" ref="M112" si="28">L112+K112</f>
        <v>0</v>
      </c>
    </row>
    <row r="113" spans="2:13" s="1263" customFormat="1">
      <c r="B113" s="1990" t="s">
        <v>46</v>
      </c>
      <c r="C113" s="1991"/>
      <c r="D113" s="1991"/>
      <c r="E113" s="1991"/>
      <c r="F113" s="1991"/>
      <c r="G113" s="1991"/>
      <c r="H113" s="1991"/>
      <c r="I113" s="1992"/>
      <c r="J113" s="1395">
        <f>SUM(J99:J112)</f>
        <v>0</v>
      </c>
      <c r="K113" s="1732">
        <f t="shared" ref="K113:M113" si="29">SUM(K99:K112)</f>
        <v>0</v>
      </c>
      <c r="L113" s="1732">
        <f t="shared" si="29"/>
        <v>40720</v>
      </c>
      <c r="M113" s="1732">
        <f t="shared" si="29"/>
        <v>40720</v>
      </c>
    </row>
  </sheetData>
  <mergeCells count="22">
    <mergeCell ref="B113:I113"/>
    <mergeCell ref="B49:I49"/>
    <mergeCell ref="B54:I54"/>
    <mergeCell ref="J8:J9"/>
    <mergeCell ref="F8:H8"/>
    <mergeCell ref="I8:I9"/>
    <mergeCell ref="B8:B9"/>
    <mergeCell ref="C8:C9"/>
    <mergeCell ref="D8:D9"/>
    <mergeCell ref="E8:E9"/>
    <mergeCell ref="B37:I37"/>
    <mergeCell ref="B60:I60"/>
    <mergeCell ref="B67:I67"/>
    <mergeCell ref="B75:I75"/>
    <mergeCell ref="B86:I86"/>
    <mergeCell ref="B91:I91"/>
    <mergeCell ref="B96:I96"/>
    <mergeCell ref="E5:L5"/>
    <mergeCell ref="K8:M8"/>
    <mergeCell ref="B6:M6"/>
    <mergeCell ref="B18:I18"/>
    <mergeCell ref="B33:I33"/>
  </mergeCells>
  <printOptions horizontalCentered="1"/>
  <pageMargins left="0.25" right="0.25" top="0.5" bottom="0.5" header="0.8" footer="0.25"/>
  <pageSetup paperSize="9" scale="76" orientation="landscape" r:id="rId1"/>
  <headerFooter>
    <oddHeader>Page &amp;P of &amp;N</oddHeader>
    <oddFooter>&amp;LContractor: - &amp;USelam D.
Office Engineer&amp;CConsultant: - &amp;U______________&amp;RClient: - __________________</oddFooter>
  </headerFooter>
  <rowBreaks count="3" manualBreakCount="3">
    <brk id="37" max="13" man="1"/>
    <brk id="67" max="13" man="1"/>
    <brk id="96" max="1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-0.499984740745262"/>
  </sheetPr>
  <dimension ref="A1:S369"/>
  <sheetViews>
    <sheetView topLeftCell="A7" workbookViewId="0">
      <selection activeCell="S23" sqref="S23"/>
    </sheetView>
  </sheetViews>
  <sheetFormatPr defaultRowHeight="15"/>
  <cols>
    <col min="1" max="1" width="4.28515625" customWidth="1"/>
    <col min="2" max="2" width="18" customWidth="1"/>
    <col min="3" max="3" width="6.7109375" customWidth="1"/>
    <col min="4" max="4" width="5.5703125" customWidth="1"/>
    <col min="5" max="5" width="7.28515625" customWidth="1"/>
    <col min="6" max="6" width="7.7109375" customWidth="1"/>
    <col min="7" max="7" width="6.5703125" customWidth="1"/>
    <col min="8" max="14" width="7.28515625" customWidth="1"/>
    <col min="15" max="15" width="8.140625" customWidth="1"/>
    <col min="16" max="16" width="10.28515625" customWidth="1"/>
    <col min="17" max="17" width="12.5703125" bestFit="1" customWidth="1"/>
  </cols>
  <sheetData>
    <row r="1" spans="1:17" s="21" customFormat="1" ht="15.75">
      <c r="A1" s="140" t="s">
        <v>122</v>
      </c>
      <c r="B1" s="140"/>
      <c r="C1" s="140"/>
      <c r="D1" s="140"/>
      <c r="E1" s="140"/>
      <c r="F1" s="140"/>
      <c r="G1" s="72"/>
      <c r="H1" s="139"/>
      <c r="I1" s="141"/>
      <c r="J1" s="72"/>
      <c r="K1" s="1"/>
      <c r="L1" s="1"/>
      <c r="M1" s="19"/>
      <c r="N1" s="18"/>
      <c r="O1" s="18"/>
      <c r="P1" s="20"/>
      <c r="Q1" s="20"/>
    </row>
    <row r="2" spans="1:17" s="21" customFormat="1" ht="20.25">
      <c r="A2" s="2017" t="s">
        <v>123</v>
      </c>
      <c r="B2" s="2017"/>
      <c r="C2" s="2017"/>
      <c r="D2" s="2017"/>
      <c r="E2" s="2017"/>
      <c r="F2" s="2017"/>
      <c r="G2" s="1"/>
      <c r="H2" s="1"/>
      <c r="I2" s="2018"/>
      <c r="J2" s="2018"/>
      <c r="K2" s="85"/>
      <c r="L2" s="2018" t="s">
        <v>1</v>
      </c>
      <c r="M2" s="2018"/>
      <c r="N2" s="2019" t="s">
        <v>141</v>
      </c>
      <c r="O2" s="2019"/>
      <c r="P2" s="20"/>
      <c r="Q2" s="20"/>
    </row>
    <row r="3" spans="1:17" s="21" customFormat="1" ht="12.75">
      <c r="A3" s="2017" t="s">
        <v>124</v>
      </c>
      <c r="B3" s="2017"/>
      <c r="C3" s="2017"/>
      <c r="D3" s="2017"/>
      <c r="E3" s="2017"/>
      <c r="F3" s="2017"/>
      <c r="G3" s="1"/>
      <c r="H3" s="1"/>
      <c r="I3" s="85"/>
      <c r="J3" s="142"/>
      <c r="K3" s="143"/>
      <c r="L3" s="85" t="s">
        <v>3</v>
      </c>
      <c r="M3" s="142"/>
      <c r="N3" s="2020"/>
      <c r="O3" s="2020"/>
      <c r="P3" s="20"/>
      <c r="Q3" s="20"/>
    </row>
    <row r="4" spans="1:17" s="21" customFormat="1" ht="12.75">
      <c r="A4" s="2017" t="s">
        <v>125</v>
      </c>
      <c r="B4" s="2017"/>
      <c r="C4" s="2017"/>
      <c r="D4" s="2017"/>
      <c r="E4" s="2017"/>
      <c r="F4" s="2017"/>
      <c r="G4" s="1"/>
      <c r="H4" s="1"/>
      <c r="I4" s="85"/>
      <c r="J4" s="142"/>
      <c r="K4" s="143"/>
      <c r="L4" s="85" t="s">
        <v>5</v>
      </c>
      <c r="M4" s="142"/>
      <c r="N4" s="2020" t="s">
        <v>145</v>
      </c>
      <c r="O4" s="2020"/>
      <c r="P4" s="20"/>
      <c r="Q4" s="20"/>
    </row>
    <row r="5" spans="1:17" s="21" customFormat="1" ht="12.75">
      <c r="A5" s="2017" t="s">
        <v>126</v>
      </c>
      <c r="B5" s="2017"/>
      <c r="C5" s="2017"/>
      <c r="D5" s="2017"/>
      <c r="E5" s="2017"/>
      <c r="F5" s="2017"/>
      <c r="G5" s="1"/>
      <c r="H5" s="1"/>
      <c r="I5" s="1"/>
      <c r="J5" s="72"/>
      <c r="K5" s="10"/>
      <c r="L5" s="10"/>
      <c r="M5" s="19"/>
      <c r="N5" s="18"/>
      <c r="O5" s="18"/>
      <c r="P5" s="20"/>
      <c r="Q5" s="20"/>
    </row>
    <row r="6" spans="1:17" ht="16.5" customHeight="1" thickBot="1">
      <c r="A6" s="2004" t="s">
        <v>142</v>
      </c>
      <c r="B6" s="2004"/>
      <c r="C6" s="2004"/>
      <c r="D6" s="2004"/>
      <c r="E6" s="2004"/>
      <c r="F6" s="2004"/>
      <c r="G6" s="2004"/>
      <c r="H6" s="2004"/>
      <c r="I6" s="2004"/>
      <c r="J6" s="2004"/>
      <c r="K6" s="2004"/>
      <c r="L6" s="2004"/>
      <c r="M6" s="2004"/>
      <c r="N6" s="2004"/>
      <c r="O6" s="2004"/>
      <c r="P6" s="22"/>
      <c r="Q6" s="22"/>
    </row>
    <row r="7" spans="1:17" s="130" customFormat="1" ht="16.5" customHeight="1" thickTop="1" thickBot="1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22"/>
      <c r="Q7" s="22"/>
    </row>
    <row r="8" spans="1:17" s="21" customFormat="1" ht="13.5" customHeight="1" thickTop="1">
      <c r="A8" s="1994" t="s">
        <v>11</v>
      </c>
      <c r="B8" s="1996" t="s">
        <v>12</v>
      </c>
      <c r="C8" s="1996" t="s">
        <v>13</v>
      </c>
      <c r="D8" s="1996" t="s">
        <v>14</v>
      </c>
      <c r="E8" s="1996" t="s">
        <v>15</v>
      </c>
      <c r="F8" s="1994" t="s">
        <v>144</v>
      </c>
      <c r="G8" s="1996" t="s">
        <v>17</v>
      </c>
      <c r="H8" s="2014" t="s">
        <v>18</v>
      </c>
      <c r="I8" s="2015"/>
      <c r="J8" s="2015"/>
      <c r="K8" s="2015"/>
      <c r="L8" s="2015"/>
      <c r="M8" s="2015"/>
      <c r="N8" s="2016"/>
      <c r="O8" s="1996" t="s">
        <v>19</v>
      </c>
      <c r="P8" s="20"/>
      <c r="Q8" s="20"/>
    </row>
    <row r="9" spans="1:17" s="21" customFormat="1" ht="23.25" customHeight="1" thickBot="1">
      <c r="A9" s="1995"/>
      <c r="B9" s="1997"/>
      <c r="C9" s="1997"/>
      <c r="D9" s="1997"/>
      <c r="E9" s="1997"/>
      <c r="F9" s="1995"/>
      <c r="G9" s="1997"/>
      <c r="H9" s="70" t="s">
        <v>28</v>
      </c>
      <c r="I9" s="71" t="s">
        <v>27</v>
      </c>
      <c r="J9" s="71" t="s">
        <v>29</v>
      </c>
      <c r="K9" s="71" t="s">
        <v>30</v>
      </c>
      <c r="L9" s="71" t="s">
        <v>31</v>
      </c>
      <c r="M9" s="71" t="s">
        <v>32</v>
      </c>
      <c r="N9" s="71" t="s">
        <v>33</v>
      </c>
      <c r="O9" s="1997"/>
      <c r="P9" s="20"/>
      <c r="Q9" s="20"/>
    </row>
    <row r="10" spans="1:17">
      <c r="A10" s="26"/>
      <c r="B10" s="27" t="s">
        <v>140</v>
      </c>
      <c r="C10" s="28"/>
      <c r="D10" s="29"/>
      <c r="E10" s="29"/>
      <c r="F10" s="29"/>
      <c r="G10" s="29"/>
      <c r="H10" s="30"/>
      <c r="I10" s="29"/>
      <c r="J10" s="29"/>
      <c r="K10" s="29"/>
      <c r="L10" s="29"/>
      <c r="M10" s="29"/>
      <c r="N10" s="29"/>
      <c r="O10" s="132"/>
    </row>
    <row r="11" spans="1:17">
      <c r="A11" s="32"/>
      <c r="B11" s="39"/>
      <c r="C11" s="40"/>
      <c r="D11" s="34"/>
      <c r="E11" s="34"/>
      <c r="F11" s="34"/>
      <c r="G11" s="34"/>
      <c r="H11" s="38"/>
      <c r="I11" s="38"/>
      <c r="J11" s="38"/>
      <c r="K11" s="38"/>
      <c r="L11" s="38"/>
      <c r="M11" s="38"/>
      <c r="N11" s="38"/>
      <c r="O11" s="42"/>
    </row>
    <row r="12" spans="1:17">
      <c r="A12" s="32"/>
      <c r="B12" s="33" t="s">
        <v>127</v>
      </c>
      <c r="C12" s="33"/>
      <c r="D12" s="34"/>
      <c r="E12" s="34"/>
      <c r="F12" s="34"/>
      <c r="G12" s="34"/>
      <c r="H12" s="38"/>
      <c r="I12" s="38"/>
      <c r="J12" s="38"/>
      <c r="K12" s="38"/>
      <c r="L12" s="38"/>
      <c r="M12" s="38"/>
      <c r="N12" s="38"/>
      <c r="O12" s="42"/>
    </row>
    <row r="13" spans="1:17">
      <c r="A13" s="41"/>
      <c r="B13" s="37"/>
      <c r="C13" s="33"/>
      <c r="D13" s="34">
        <v>14</v>
      </c>
      <c r="E13" s="35">
        <v>10.25</v>
      </c>
      <c r="F13" s="34">
        <v>4</v>
      </c>
      <c r="G13" s="34">
        <v>3</v>
      </c>
      <c r="H13" s="38" t="str">
        <f>IF(D13=6,E13*F13*G13,"""")</f>
        <v>"</v>
      </c>
      <c r="I13" s="38" t="str">
        <f>IF(D13=8,E13*F13*G13,"""")</f>
        <v>"</v>
      </c>
      <c r="J13" s="38" t="str">
        <f>IF(D13=10,E13*F13*G13,"""")</f>
        <v>"</v>
      </c>
      <c r="K13" s="38" t="str">
        <f>IF(D13=12,E13*F13*G13,"""")</f>
        <v>"</v>
      </c>
      <c r="L13" s="38">
        <f>IF(D13=14,E13*F13*G13,"""")</f>
        <v>123</v>
      </c>
      <c r="M13" s="38" t="str">
        <f>IF(D13=16,E13*F13*G13,"""")</f>
        <v>"</v>
      </c>
      <c r="N13" s="38" t="str">
        <f t="shared" ref="N13:N27" si="0">IF(D13=20,E13*F13*G13,"""")</f>
        <v>"</v>
      </c>
      <c r="O13" s="42"/>
    </row>
    <row r="14" spans="1:17">
      <c r="A14" s="41"/>
      <c r="B14" s="37"/>
      <c r="C14" s="33"/>
      <c r="D14" s="34">
        <v>14</v>
      </c>
      <c r="E14" s="35">
        <v>9.5500000000000007</v>
      </c>
      <c r="F14" s="35">
        <v>4</v>
      </c>
      <c r="G14" s="34">
        <v>3</v>
      </c>
      <c r="H14" s="38" t="str">
        <f>IF(D14=6,E14*F14*G14,"""")</f>
        <v>"</v>
      </c>
      <c r="I14" s="38" t="str">
        <f t="shared" ref="I14:I27" si="1">IF(D14=8,E14*F14*G14,"""")</f>
        <v>"</v>
      </c>
      <c r="J14" s="38" t="str">
        <f>IF(D14=10,E14*F14*G14,"""")</f>
        <v>"</v>
      </c>
      <c r="K14" s="38" t="str">
        <f>IF(D14=12,E14*F14*G14,"""")</f>
        <v>"</v>
      </c>
      <c r="L14" s="38">
        <f t="shared" ref="L14:L27" si="2">IF(D14=14,E14*F14*G14,"""")</f>
        <v>114.6</v>
      </c>
      <c r="M14" s="38" t="str">
        <f t="shared" ref="M14:M27" si="3">IF(D14=16,E14*F14*G14,"""")</f>
        <v>"</v>
      </c>
      <c r="N14" s="38" t="str">
        <f t="shared" si="0"/>
        <v>"</v>
      </c>
      <c r="O14" s="42"/>
    </row>
    <row r="15" spans="1:17" s="130" customFormat="1">
      <c r="A15" s="32"/>
      <c r="B15" s="36"/>
      <c r="C15" s="33"/>
      <c r="D15" s="34">
        <v>8</v>
      </c>
      <c r="E15" s="43">
        <v>1.2</v>
      </c>
      <c r="F15" s="44">
        <v>4</v>
      </c>
      <c r="G15" s="34">
        <v>44</v>
      </c>
      <c r="H15" s="38" t="str">
        <f>IF(D15=6,E15*F15*G15,"""")</f>
        <v>"</v>
      </c>
      <c r="I15" s="38">
        <f>IF(D15=8,E15*F15*G15,"""")</f>
        <v>211.2</v>
      </c>
      <c r="J15" s="38" t="str">
        <f>IF(D15=10,E15*F15*G15,"""")</f>
        <v>"</v>
      </c>
      <c r="K15" s="38" t="str">
        <f>IF(D15=12,E15*F15*G15,"""")</f>
        <v>"</v>
      </c>
      <c r="L15" s="38" t="str">
        <f>IF(D15=14,E15*F15*G15,"""")</f>
        <v>"</v>
      </c>
      <c r="M15" s="38" t="str">
        <f>IF(D15=16,E15*F15*G15,"""")</f>
        <v>"</v>
      </c>
      <c r="N15" s="38" t="str">
        <f>IF(D15=20,E15*F15*G15,"""")</f>
        <v>"</v>
      </c>
      <c r="O15" s="133"/>
    </row>
    <row r="16" spans="1:17">
      <c r="A16" s="32"/>
      <c r="B16" s="37"/>
      <c r="C16" s="33"/>
      <c r="D16" s="34">
        <v>14</v>
      </c>
      <c r="E16" s="35">
        <v>10.25</v>
      </c>
      <c r="F16" s="35">
        <v>4</v>
      </c>
      <c r="G16" s="34">
        <v>3</v>
      </c>
      <c r="H16" s="38" t="str">
        <f t="shared" ref="H16:H22" si="4">IF(D16=6,E16*F16*G16,"""")</f>
        <v>"</v>
      </c>
      <c r="I16" s="38" t="str">
        <f t="shared" si="1"/>
        <v>"</v>
      </c>
      <c r="J16" s="38" t="str">
        <f t="shared" ref="J16:J22" si="5">IF(D16=10,E16*F16*G16,"""")</f>
        <v>"</v>
      </c>
      <c r="K16" s="38" t="str">
        <f t="shared" ref="K16:K22" si="6">IF(D16=12,E16*F16*G16,"""")</f>
        <v>"</v>
      </c>
      <c r="L16" s="38">
        <f t="shared" si="2"/>
        <v>123</v>
      </c>
      <c r="M16" s="38" t="str">
        <f t="shared" si="3"/>
        <v>"</v>
      </c>
      <c r="N16" s="38" t="str">
        <f t="shared" si="0"/>
        <v>"</v>
      </c>
      <c r="O16" s="133"/>
    </row>
    <row r="17" spans="1:16">
      <c r="A17" s="32"/>
      <c r="B17" s="37"/>
      <c r="C17" s="33"/>
      <c r="D17" s="34">
        <v>14</v>
      </c>
      <c r="E17" s="35">
        <v>5.71</v>
      </c>
      <c r="F17" s="35">
        <v>4</v>
      </c>
      <c r="G17" s="34">
        <v>3</v>
      </c>
      <c r="H17" s="38" t="str">
        <f t="shared" si="4"/>
        <v>"</v>
      </c>
      <c r="I17" s="38" t="str">
        <f t="shared" si="1"/>
        <v>"</v>
      </c>
      <c r="J17" s="38" t="str">
        <f t="shared" si="5"/>
        <v>"</v>
      </c>
      <c r="K17" s="38" t="str">
        <f t="shared" si="6"/>
        <v>"</v>
      </c>
      <c r="L17" s="38">
        <f t="shared" si="2"/>
        <v>68.52</v>
      </c>
      <c r="M17" s="38" t="str">
        <f t="shared" si="3"/>
        <v>"</v>
      </c>
      <c r="N17" s="38" t="str">
        <f t="shared" si="0"/>
        <v>"</v>
      </c>
      <c r="O17" s="133"/>
    </row>
    <row r="18" spans="1:16">
      <c r="A18" s="32"/>
      <c r="C18" s="33"/>
      <c r="D18" s="34">
        <v>14</v>
      </c>
      <c r="E18" s="35">
        <v>11.65</v>
      </c>
      <c r="F18" s="35">
        <v>4</v>
      </c>
      <c r="G18" s="34">
        <v>3</v>
      </c>
      <c r="H18" s="38" t="str">
        <f t="shared" si="4"/>
        <v>"</v>
      </c>
      <c r="I18" s="38" t="str">
        <f t="shared" si="1"/>
        <v>"</v>
      </c>
      <c r="J18" s="38" t="str">
        <f t="shared" si="5"/>
        <v>"</v>
      </c>
      <c r="K18" s="38" t="str">
        <f t="shared" si="6"/>
        <v>"</v>
      </c>
      <c r="L18" s="38">
        <f t="shared" si="2"/>
        <v>139.80000000000001</v>
      </c>
      <c r="M18" s="38" t="str">
        <f t="shared" si="3"/>
        <v>"</v>
      </c>
      <c r="N18" s="38" t="str">
        <f t="shared" si="0"/>
        <v>"</v>
      </c>
      <c r="O18" s="133"/>
    </row>
    <row r="19" spans="1:16">
      <c r="A19" s="32"/>
      <c r="B19" s="36"/>
      <c r="C19" s="33"/>
      <c r="D19" s="34">
        <v>14</v>
      </c>
      <c r="E19" s="35">
        <v>5.71</v>
      </c>
      <c r="F19" s="35">
        <v>4</v>
      </c>
      <c r="G19" s="34">
        <v>3</v>
      </c>
      <c r="H19" s="38" t="str">
        <f t="shared" si="4"/>
        <v>"</v>
      </c>
      <c r="I19" s="38" t="str">
        <f t="shared" si="1"/>
        <v>"</v>
      </c>
      <c r="J19" s="38" t="str">
        <f t="shared" si="5"/>
        <v>"</v>
      </c>
      <c r="K19" s="38" t="str">
        <f t="shared" si="6"/>
        <v>"</v>
      </c>
      <c r="L19" s="38">
        <f t="shared" si="2"/>
        <v>68.52</v>
      </c>
      <c r="M19" s="38" t="str">
        <f t="shared" si="3"/>
        <v>"</v>
      </c>
      <c r="N19" s="38" t="str">
        <f t="shared" si="0"/>
        <v>"</v>
      </c>
      <c r="O19" s="133"/>
    </row>
    <row r="20" spans="1:16">
      <c r="A20" s="32"/>
      <c r="B20" s="37"/>
      <c r="C20" s="33"/>
      <c r="D20" s="34">
        <v>14</v>
      </c>
      <c r="E20" s="35">
        <v>12</v>
      </c>
      <c r="F20" s="35">
        <v>4</v>
      </c>
      <c r="G20" s="34">
        <v>3</v>
      </c>
      <c r="H20" s="38" t="str">
        <f t="shared" si="4"/>
        <v>"</v>
      </c>
      <c r="I20" s="38" t="str">
        <f t="shared" si="1"/>
        <v>"</v>
      </c>
      <c r="J20" s="38" t="str">
        <f t="shared" si="5"/>
        <v>"</v>
      </c>
      <c r="K20" s="38" t="str">
        <f t="shared" si="6"/>
        <v>"</v>
      </c>
      <c r="L20" s="38">
        <f t="shared" si="2"/>
        <v>144</v>
      </c>
      <c r="M20" s="38" t="str">
        <f t="shared" si="3"/>
        <v>"</v>
      </c>
      <c r="N20" s="38" t="str">
        <f t="shared" si="0"/>
        <v>"</v>
      </c>
      <c r="O20" s="133"/>
    </row>
    <row r="21" spans="1:16">
      <c r="A21" s="32"/>
      <c r="B21" s="37"/>
      <c r="C21" s="33"/>
      <c r="D21" s="34">
        <v>14</v>
      </c>
      <c r="E21" s="35">
        <v>5.36</v>
      </c>
      <c r="F21" s="35">
        <v>4</v>
      </c>
      <c r="G21" s="34">
        <v>3</v>
      </c>
      <c r="H21" s="38" t="str">
        <f t="shared" si="4"/>
        <v>"</v>
      </c>
      <c r="I21" s="38" t="str">
        <f t="shared" si="1"/>
        <v>"</v>
      </c>
      <c r="J21" s="38" t="str">
        <f t="shared" si="5"/>
        <v>"</v>
      </c>
      <c r="K21" s="38" t="str">
        <f t="shared" si="6"/>
        <v>"</v>
      </c>
      <c r="L21" s="38">
        <f t="shared" si="2"/>
        <v>64.319999999999993</v>
      </c>
      <c r="M21" s="38" t="str">
        <f t="shared" si="3"/>
        <v>"</v>
      </c>
      <c r="N21" s="38" t="str">
        <f t="shared" si="0"/>
        <v>"</v>
      </c>
      <c r="O21" s="133"/>
    </row>
    <row r="22" spans="1:16">
      <c r="A22" s="32"/>
      <c r="B22" s="36"/>
      <c r="C22" s="33"/>
      <c r="D22" s="34">
        <v>8</v>
      </c>
      <c r="E22" s="43">
        <v>1.2</v>
      </c>
      <c r="F22" s="44">
        <v>4</v>
      </c>
      <c r="G22" s="34">
        <v>79</v>
      </c>
      <c r="H22" s="38" t="str">
        <f t="shared" si="4"/>
        <v>"</v>
      </c>
      <c r="I22" s="38">
        <f t="shared" si="1"/>
        <v>379.2</v>
      </c>
      <c r="J22" s="38" t="str">
        <f t="shared" si="5"/>
        <v>"</v>
      </c>
      <c r="K22" s="38" t="str">
        <f t="shared" si="6"/>
        <v>"</v>
      </c>
      <c r="L22" s="38" t="str">
        <f t="shared" si="2"/>
        <v>"</v>
      </c>
      <c r="M22" s="38" t="str">
        <f t="shared" si="3"/>
        <v>"</v>
      </c>
      <c r="N22" s="38" t="str">
        <f t="shared" si="0"/>
        <v>"</v>
      </c>
      <c r="O22" s="133"/>
    </row>
    <row r="23" spans="1:16">
      <c r="A23" s="32"/>
      <c r="B23" s="39"/>
      <c r="C23" s="33"/>
      <c r="D23" s="34"/>
      <c r="E23" s="35"/>
      <c r="F23" s="35"/>
      <c r="G23" s="34"/>
      <c r="H23" s="38"/>
      <c r="I23" s="38"/>
      <c r="J23" s="38"/>
      <c r="K23" s="38"/>
      <c r="L23" s="38"/>
      <c r="M23" s="38"/>
      <c r="N23" s="38"/>
      <c r="O23" s="133"/>
    </row>
    <row r="24" spans="1:16">
      <c r="A24" s="32"/>
      <c r="B24" s="39"/>
      <c r="C24" s="33"/>
      <c r="D24" s="34"/>
      <c r="E24" s="35"/>
      <c r="F24" s="35"/>
      <c r="G24" s="34"/>
      <c r="H24" s="38" t="str">
        <f>IF(D24=6,E24*F24*G24,"""")</f>
        <v>"</v>
      </c>
      <c r="I24" s="38" t="str">
        <f t="shared" si="1"/>
        <v>"</v>
      </c>
      <c r="J24" s="38" t="str">
        <f>IF(D24=10,E24*F24*G24,"""")</f>
        <v>"</v>
      </c>
      <c r="K24" s="38" t="str">
        <f>IF(D24=12,E24*F24*G24,"""")</f>
        <v>"</v>
      </c>
      <c r="L24" s="38" t="str">
        <f t="shared" si="2"/>
        <v>"</v>
      </c>
      <c r="M24" s="38" t="str">
        <f t="shared" si="3"/>
        <v>"</v>
      </c>
      <c r="N24" s="38" t="str">
        <f t="shared" si="0"/>
        <v>"</v>
      </c>
      <c r="O24" s="133"/>
    </row>
    <row r="25" spans="1:16">
      <c r="A25" s="32"/>
      <c r="B25" s="39"/>
      <c r="C25" s="40"/>
      <c r="D25" s="34"/>
      <c r="E25" s="43"/>
      <c r="F25" s="35"/>
      <c r="G25" s="34"/>
      <c r="H25" s="38" t="str">
        <f>IF(D25=6,E25*F25*G25,"""")</f>
        <v>"</v>
      </c>
      <c r="I25" s="38" t="str">
        <f t="shared" si="1"/>
        <v>"</v>
      </c>
      <c r="J25" s="38" t="str">
        <f>IF(D25=10,E25*F25*G25,"""")</f>
        <v>"</v>
      </c>
      <c r="K25" s="38" t="str">
        <f>IF(D25=12,E25*F25*G25,"""")</f>
        <v>"</v>
      </c>
      <c r="L25" s="38" t="str">
        <f t="shared" si="2"/>
        <v>"</v>
      </c>
      <c r="M25" s="38" t="str">
        <f t="shared" si="3"/>
        <v>"</v>
      </c>
      <c r="N25" s="38" t="str">
        <f t="shared" si="0"/>
        <v>"</v>
      </c>
      <c r="O25" s="133"/>
    </row>
    <row r="26" spans="1:16">
      <c r="A26" s="45"/>
      <c r="B26" s="39"/>
      <c r="C26" s="47"/>
      <c r="D26" s="48"/>
      <c r="E26" s="49"/>
      <c r="F26" s="49"/>
      <c r="G26" s="48"/>
      <c r="H26" s="50"/>
      <c r="I26" s="38" t="str">
        <f t="shared" si="1"/>
        <v>"</v>
      </c>
      <c r="J26" s="50"/>
      <c r="K26" s="50"/>
      <c r="L26" s="38" t="str">
        <f t="shared" si="2"/>
        <v>"</v>
      </c>
      <c r="M26" s="38" t="str">
        <f t="shared" si="3"/>
        <v>"</v>
      </c>
      <c r="N26" s="38" t="str">
        <f t="shared" si="0"/>
        <v>"</v>
      </c>
      <c r="O26" s="51"/>
    </row>
    <row r="27" spans="1:16" ht="15.75" thickBot="1">
      <c r="A27" s="136"/>
      <c r="B27" s="137"/>
      <c r="C27" s="138"/>
      <c r="D27" s="53"/>
      <c r="E27" s="49"/>
      <c r="F27" s="49"/>
      <c r="G27" s="48"/>
      <c r="H27" s="50"/>
      <c r="I27" s="38" t="str">
        <f t="shared" si="1"/>
        <v>"</v>
      </c>
      <c r="J27" s="50"/>
      <c r="K27" s="50"/>
      <c r="L27" s="38" t="str">
        <f t="shared" si="2"/>
        <v>"</v>
      </c>
      <c r="M27" s="38" t="str">
        <f t="shared" si="3"/>
        <v>"</v>
      </c>
      <c r="N27" s="38" t="str">
        <f t="shared" si="0"/>
        <v>"</v>
      </c>
      <c r="O27" s="51"/>
    </row>
    <row r="28" spans="1:16">
      <c r="E28" s="1998" t="s">
        <v>20</v>
      </c>
      <c r="F28" s="1998"/>
      <c r="G28" s="1998"/>
      <c r="H28" s="59">
        <f>SUM(H15:H27)</f>
        <v>0</v>
      </c>
      <c r="I28" s="59">
        <f t="shared" ref="I28:N28" si="7">SUM(I13:I27)</f>
        <v>590.4</v>
      </c>
      <c r="J28" s="59">
        <f t="shared" si="7"/>
        <v>0</v>
      </c>
      <c r="K28" s="59">
        <f t="shared" si="7"/>
        <v>0</v>
      </c>
      <c r="L28" s="59">
        <f t="shared" si="7"/>
        <v>845.76</v>
      </c>
      <c r="M28" s="82">
        <f t="shared" si="7"/>
        <v>0</v>
      </c>
      <c r="N28" s="82">
        <f t="shared" si="7"/>
        <v>0</v>
      </c>
      <c r="O28" s="134"/>
    </row>
    <row r="29" spans="1:16">
      <c r="E29" s="1999" t="s">
        <v>21</v>
      </c>
      <c r="F29" s="1999"/>
      <c r="G29" s="1999"/>
      <c r="H29" s="62">
        <v>0.222</v>
      </c>
      <c r="I29" s="63">
        <v>0.39500000000000002</v>
      </c>
      <c r="J29" s="63">
        <v>0.61699999999999999</v>
      </c>
      <c r="K29" s="63">
        <v>0.88800000000000001</v>
      </c>
      <c r="L29" s="63">
        <v>1.2090000000000001</v>
      </c>
      <c r="M29" s="63">
        <v>1.579</v>
      </c>
      <c r="N29" s="63">
        <v>2.4670000000000001</v>
      </c>
      <c r="O29" s="62"/>
    </row>
    <row r="30" spans="1:16" ht="15.75" thickBot="1">
      <c r="E30" s="2000" t="s">
        <v>23</v>
      </c>
      <c r="F30" s="2000"/>
      <c r="G30" s="2000"/>
      <c r="H30" s="68">
        <f>H29*H28</f>
        <v>0</v>
      </c>
      <c r="I30" s="68">
        <f>I28*I29</f>
        <v>233.21</v>
      </c>
      <c r="J30" s="68">
        <f>J29*J28</f>
        <v>0</v>
      </c>
      <c r="K30" s="68">
        <f>K29*K28</f>
        <v>0</v>
      </c>
      <c r="L30" s="68">
        <f>L28*L29</f>
        <v>1022.52</v>
      </c>
      <c r="M30" s="68">
        <f>M28*M29</f>
        <v>0</v>
      </c>
      <c r="N30" s="68">
        <f>N28*N29</f>
        <v>0</v>
      </c>
      <c r="O30" s="68"/>
      <c r="P30" s="86"/>
    </row>
    <row r="31" spans="1:16" ht="15.75" thickBot="1">
      <c r="E31" s="2001"/>
      <c r="F31" s="2002"/>
      <c r="G31" s="2003"/>
      <c r="H31" s="78"/>
      <c r="I31" s="78"/>
      <c r="J31" s="78"/>
      <c r="K31" s="78"/>
      <c r="L31" s="78"/>
      <c r="M31" s="78"/>
      <c r="N31" s="78"/>
      <c r="O31" s="79"/>
    </row>
    <row r="32" spans="1:16">
      <c r="A32" s="2005"/>
      <c r="B32" s="2005"/>
      <c r="C32" s="6"/>
      <c r="D32" s="3"/>
      <c r="E32" s="3"/>
      <c r="F32" s="3"/>
      <c r="G32" s="3"/>
      <c r="H32" s="3"/>
      <c r="I32" s="3"/>
      <c r="J32" s="2"/>
      <c r="K32" s="3"/>
      <c r="L32" s="3"/>
    </row>
    <row r="33" spans="1:19" s="130" customFormat="1">
      <c r="A33" s="130" t="s">
        <v>147</v>
      </c>
      <c r="C33" s="131"/>
      <c r="L33" s="130" t="s">
        <v>149</v>
      </c>
    </row>
    <row r="34" spans="1:19" s="21" customFormat="1">
      <c r="A34" s="3"/>
      <c r="B34" s="5"/>
      <c r="C34" s="8"/>
      <c r="D34" s="8"/>
      <c r="E34" s="8"/>
      <c r="F34" s="8"/>
      <c r="G34" s="3"/>
      <c r="H34" s="3"/>
      <c r="I34" s="8"/>
      <c r="J34" s="8"/>
      <c r="K34" s="8"/>
      <c r="L34" s="3"/>
      <c r="M34" s="8"/>
      <c r="N34" s="8"/>
      <c r="O34" s="130"/>
      <c r="P34" s="20"/>
      <c r="Q34" s="20"/>
      <c r="R34" s="20"/>
      <c r="S34" s="20"/>
    </row>
    <row r="35" spans="1:19" s="130" customFormat="1">
      <c r="A35" s="3"/>
      <c r="B35" s="5"/>
      <c r="C35" s="8"/>
      <c r="D35" s="8"/>
      <c r="E35" s="8"/>
      <c r="F35" s="8"/>
      <c r="G35" s="3"/>
      <c r="H35" s="3"/>
      <c r="I35" s="8"/>
      <c r="J35" s="8"/>
      <c r="K35" s="8"/>
      <c r="L35" s="3"/>
      <c r="M35" s="8"/>
      <c r="N35" s="8"/>
    </row>
    <row r="36" spans="1:19" s="21" customFormat="1" ht="15.75">
      <c r="A36" s="80" t="s">
        <v>122</v>
      </c>
      <c r="B36" s="80"/>
      <c r="C36" s="80"/>
      <c r="D36" s="80"/>
      <c r="E36" s="80"/>
      <c r="F36" s="80"/>
      <c r="G36" s="4"/>
      <c r="H36" s="15"/>
      <c r="I36" s="16"/>
      <c r="J36" s="4"/>
      <c r="K36" s="7"/>
      <c r="L36" s="7"/>
      <c r="M36" s="19"/>
      <c r="N36" s="18"/>
      <c r="O36" s="18"/>
      <c r="P36" s="20"/>
      <c r="Q36" s="20"/>
    </row>
    <row r="37" spans="1:19" s="21" customFormat="1" ht="20.25">
      <c r="A37" s="2006" t="s">
        <v>123</v>
      </c>
      <c r="B37" s="2006"/>
      <c r="C37" s="2006"/>
      <c r="D37" s="2006"/>
      <c r="E37" s="2006"/>
      <c r="F37" s="2006"/>
      <c r="G37" s="7"/>
      <c r="H37" s="7"/>
      <c r="I37" s="2007"/>
      <c r="J37" s="2007"/>
      <c r="K37" s="17"/>
      <c r="L37" s="2007" t="s">
        <v>1</v>
      </c>
      <c r="M37" s="2007"/>
      <c r="N37" s="2008" t="s">
        <v>141</v>
      </c>
      <c r="O37" s="2008"/>
      <c r="P37" s="20"/>
      <c r="Q37" s="20"/>
    </row>
    <row r="38" spans="1:19" s="21" customFormat="1" ht="12.75">
      <c r="A38" s="2006" t="s">
        <v>124</v>
      </c>
      <c r="B38" s="2006"/>
      <c r="C38" s="2006"/>
      <c r="D38" s="2006"/>
      <c r="E38" s="2006"/>
      <c r="F38" s="2006"/>
      <c r="G38" s="7"/>
      <c r="H38" s="7"/>
      <c r="I38" s="17"/>
      <c r="J38" s="11"/>
      <c r="K38" s="69"/>
      <c r="L38" s="17" t="s">
        <v>3</v>
      </c>
      <c r="M38" s="11"/>
      <c r="N38" s="2009"/>
      <c r="O38" s="2009"/>
      <c r="P38" s="20"/>
      <c r="Q38" s="20"/>
    </row>
    <row r="39" spans="1:19" s="21" customFormat="1" ht="12.75">
      <c r="A39" s="2006" t="s">
        <v>125</v>
      </c>
      <c r="B39" s="2006"/>
      <c r="C39" s="2006"/>
      <c r="D39" s="2006"/>
      <c r="E39" s="2006"/>
      <c r="F39" s="2006"/>
      <c r="G39" s="7"/>
      <c r="H39" s="7"/>
      <c r="I39" s="17"/>
      <c r="J39" s="11"/>
      <c r="K39" s="69"/>
      <c r="L39" s="17" t="s">
        <v>5</v>
      </c>
      <c r="M39" s="11"/>
      <c r="N39" s="2009" t="s">
        <v>146</v>
      </c>
      <c r="O39" s="2009"/>
      <c r="P39" s="20"/>
      <c r="Q39" s="20"/>
    </row>
    <row r="40" spans="1:19" s="21" customFormat="1" ht="12.75">
      <c r="A40" s="2006" t="s">
        <v>126</v>
      </c>
      <c r="B40" s="2006"/>
      <c r="C40" s="2006"/>
      <c r="D40" s="2006"/>
      <c r="E40" s="2006"/>
      <c r="F40" s="2006"/>
      <c r="G40" s="7"/>
      <c r="H40" s="7"/>
      <c r="I40" s="7"/>
      <c r="J40" s="4"/>
      <c r="K40" s="9"/>
      <c r="L40" s="10"/>
      <c r="M40" s="19"/>
      <c r="N40" s="18"/>
      <c r="O40" s="18"/>
      <c r="P40" s="20"/>
      <c r="Q40" s="20"/>
    </row>
    <row r="41" spans="1:19" s="130" customFormat="1" ht="15.75" thickBot="1">
      <c r="A41" s="2004" t="s">
        <v>142</v>
      </c>
      <c r="B41" s="2004"/>
      <c r="C41" s="2004"/>
      <c r="D41" s="2004"/>
      <c r="E41" s="2004"/>
      <c r="F41" s="2004"/>
      <c r="G41" s="2004"/>
      <c r="H41" s="2004"/>
      <c r="I41" s="2004"/>
      <c r="J41" s="2004"/>
      <c r="K41" s="2004"/>
      <c r="L41" s="2004"/>
      <c r="M41" s="2004"/>
      <c r="N41" s="2004"/>
      <c r="O41" s="2004"/>
      <c r="P41" s="22"/>
      <c r="Q41" s="22"/>
    </row>
    <row r="42" spans="1:19" s="130" customFormat="1" ht="15.75" thickTop="1">
      <c r="A42" s="3"/>
      <c r="B42" s="5"/>
      <c r="C42" s="8"/>
      <c r="D42" s="8"/>
      <c r="E42" s="8"/>
      <c r="F42" s="8"/>
      <c r="G42" s="3"/>
      <c r="H42" s="3"/>
      <c r="I42" s="8"/>
      <c r="J42" s="8"/>
      <c r="K42" s="8"/>
      <c r="L42" s="3"/>
      <c r="M42" s="8"/>
      <c r="N42" s="8"/>
    </row>
    <row r="43" spans="1:19" s="21" customFormat="1" ht="13.5" thickBot="1">
      <c r="A43" s="2004"/>
      <c r="B43" s="2004"/>
      <c r="C43" s="2004"/>
      <c r="D43" s="2004"/>
      <c r="E43" s="2004"/>
      <c r="F43" s="2004"/>
      <c r="G43" s="2004"/>
      <c r="H43" s="2004"/>
      <c r="I43" s="2004"/>
      <c r="J43" s="2004"/>
      <c r="K43" s="2004"/>
      <c r="L43" s="2004"/>
      <c r="M43" s="2004"/>
      <c r="N43" s="2004"/>
      <c r="O43" s="2004"/>
      <c r="P43" s="20"/>
      <c r="Q43" s="20"/>
    </row>
    <row r="44" spans="1:19" s="21" customFormat="1" ht="13.5" customHeight="1" thickTop="1">
      <c r="A44" s="1994" t="s">
        <v>11</v>
      </c>
      <c r="B44" s="1996" t="s">
        <v>12</v>
      </c>
      <c r="C44" s="1996" t="s">
        <v>13</v>
      </c>
      <c r="D44" s="1996" t="s">
        <v>14</v>
      </c>
      <c r="E44" s="1996" t="s">
        <v>15</v>
      </c>
      <c r="F44" s="1994" t="s">
        <v>144</v>
      </c>
      <c r="G44" s="1996" t="s">
        <v>17</v>
      </c>
      <c r="H44" s="2014" t="s">
        <v>18</v>
      </c>
      <c r="I44" s="2015"/>
      <c r="J44" s="2015"/>
      <c r="K44" s="2015"/>
      <c r="L44" s="2015"/>
      <c r="M44" s="2015"/>
      <c r="N44" s="2016"/>
      <c r="O44" s="1996" t="s">
        <v>19</v>
      </c>
      <c r="P44" s="20"/>
      <c r="Q44" s="20"/>
    </row>
    <row r="45" spans="1:19" s="21" customFormat="1" ht="23.25" customHeight="1" thickBot="1">
      <c r="A45" s="1995"/>
      <c r="B45" s="1997"/>
      <c r="C45" s="1997"/>
      <c r="D45" s="1997"/>
      <c r="E45" s="1997"/>
      <c r="F45" s="1995"/>
      <c r="G45" s="1997"/>
      <c r="H45" s="70" t="s">
        <v>28</v>
      </c>
      <c r="I45" s="71" t="s">
        <v>27</v>
      </c>
      <c r="J45" s="71" t="s">
        <v>29</v>
      </c>
      <c r="K45" s="71" t="s">
        <v>30</v>
      </c>
      <c r="L45" s="71" t="s">
        <v>31</v>
      </c>
      <c r="M45" s="71" t="s">
        <v>32</v>
      </c>
      <c r="N45" s="71" t="s">
        <v>33</v>
      </c>
      <c r="O45" s="1997"/>
      <c r="P45" s="20"/>
      <c r="Q45" s="20"/>
    </row>
    <row r="46" spans="1:19" s="21" customFormat="1" ht="12.75">
      <c r="A46" s="26"/>
      <c r="B46" s="27" t="s">
        <v>24</v>
      </c>
      <c r="C46" s="28"/>
      <c r="D46" s="29"/>
      <c r="E46" s="29"/>
      <c r="F46" s="29"/>
      <c r="G46" s="29"/>
      <c r="H46" s="30"/>
      <c r="I46" s="29"/>
      <c r="J46" s="29"/>
      <c r="K46" s="29"/>
      <c r="L46" s="29"/>
      <c r="M46" s="29"/>
      <c r="N46" s="29"/>
      <c r="O46" s="132"/>
      <c r="P46" s="20"/>
      <c r="Q46" s="20"/>
    </row>
    <row r="47" spans="1:19" s="21" customFormat="1" ht="12.75">
      <c r="A47" s="32"/>
      <c r="B47" s="33" t="s">
        <v>139</v>
      </c>
      <c r="C47" s="33"/>
      <c r="D47" s="34"/>
      <c r="E47" s="34"/>
      <c r="F47" s="34"/>
      <c r="G47" s="34"/>
      <c r="H47" s="38"/>
      <c r="I47" s="38"/>
      <c r="J47" s="38"/>
      <c r="K47" s="38"/>
      <c r="L47" s="38"/>
      <c r="M47" s="38"/>
      <c r="N47" s="38"/>
      <c r="O47" s="42"/>
      <c r="P47" s="20"/>
      <c r="Q47" s="20"/>
    </row>
    <row r="48" spans="1:19">
      <c r="A48" s="41"/>
      <c r="B48" s="36" t="s">
        <v>148</v>
      </c>
      <c r="C48" s="33"/>
      <c r="D48" s="34">
        <v>12</v>
      </c>
      <c r="E48" s="35">
        <v>3.8</v>
      </c>
      <c r="F48" s="34">
        <v>16</v>
      </c>
      <c r="G48" s="34">
        <v>4</v>
      </c>
      <c r="H48" s="38" t="str">
        <f>IF(D48=6,E48*F48*G48,"""")</f>
        <v>"</v>
      </c>
      <c r="I48" s="38" t="str">
        <f>IF(D48=8,E48*F48*G48,"""")</f>
        <v>"</v>
      </c>
      <c r="J48" s="38" t="str">
        <f>IF(D48=10,E48*F48*G48,"""")</f>
        <v>"</v>
      </c>
      <c r="K48" s="38">
        <f>IF(D48=12,E48*F48*G48,"""")</f>
        <v>243.2</v>
      </c>
      <c r="L48" s="38" t="str">
        <f>IF(D48=14,E48*F48*G48,"""")</f>
        <v>"</v>
      </c>
      <c r="M48" s="38" t="str">
        <f>IF(D48=16,E48*F48*G48,"""")</f>
        <v>"</v>
      </c>
      <c r="N48" s="38" t="str">
        <f>IF(D48=20,E48*F48*G48,"""")</f>
        <v>"</v>
      </c>
      <c r="O48" s="42"/>
      <c r="P48" s="23"/>
      <c r="Q48" s="23"/>
    </row>
    <row r="49" spans="1:19">
      <c r="A49" s="41"/>
      <c r="B49" s="36"/>
      <c r="C49" s="33"/>
      <c r="D49" s="34">
        <v>8</v>
      </c>
      <c r="E49" s="43">
        <v>1.2</v>
      </c>
      <c r="F49" s="44">
        <v>16</v>
      </c>
      <c r="G49" s="34">
        <v>15</v>
      </c>
      <c r="H49" s="38" t="str">
        <f>IF(D49=6,E49*F49*G49,"""")</f>
        <v>"</v>
      </c>
      <c r="I49" s="38">
        <f>IF(D49=8,E49*F49*G49,"""")</f>
        <v>288</v>
      </c>
      <c r="J49" s="38" t="str">
        <f>IF(D49=10,E49*F49*G49,"""")</f>
        <v>"</v>
      </c>
      <c r="K49" s="38" t="str">
        <f>IF(D49=12,E49*F49*G49,"""")</f>
        <v>"</v>
      </c>
      <c r="L49" s="38" t="str">
        <f>IF(D49=14,E49*F49*G49,"""")</f>
        <v>"</v>
      </c>
      <c r="M49" s="38" t="str">
        <f>IF(D49=16,E49*F49*G49,"""")</f>
        <v>"</v>
      </c>
      <c r="N49" s="38" t="str">
        <f>IF(D49=20,E49*F49*G49,"""")</f>
        <v>"</v>
      </c>
      <c r="O49" s="133"/>
    </row>
    <row r="50" spans="1:19">
      <c r="A50" s="41"/>
      <c r="B50" s="39"/>
      <c r="C50" s="40"/>
      <c r="D50" s="34"/>
      <c r="E50" s="35"/>
      <c r="F50" s="35"/>
      <c r="G50" s="34"/>
      <c r="H50" s="38" t="str">
        <f>IF(D50=6,E50*F50*G50,"""")</f>
        <v>"</v>
      </c>
      <c r="I50" s="38" t="str">
        <f t="shared" ref="I50:I57" si="8">IF(D50=8,E50*F50*G50,"""")</f>
        <v>"</v>
      </c>
      <c r="J50" s="38" t="str">
        <f>IF(D50=10,E50*F50*G50,"""")</f>
        <v>"</v>
      </c>
      <c r="K50" s="38" t="str">
        <f>IF(D50=12,E50*F50*G50,"""")</f>
        <v>"</v>
      </c>
      <c r="L50" s="38" t="str">
        <f t="shared" ref="L50:L57" si="9">IF(D50=14,E50*F50*G50,"""")</f>
        <v>"</v>
      </c>
      <c r="M50" s="38" t="str">
        <f t="shared" ref="M50:M57" si="10">IF(D50=16,E50*F50*G50,"""")</f>
        <v>"</v>
      </c>
      <c r="N50" s="38" t="str">
        <f t="shared" ref="N50:N57" si="11">IF(D50=20,E50*F50*G50,"""")</f>
        <v>"</v>
      </c>
      <c r="O50" s="42"/>
    </row>
    <row r="51" spans="1:19">
      <c r="A51" s="41"/>
      <c r="C51" s="33"/>
      <c r="D51" s="34"/>
      <c r="E51" s="35"/>
      <c r="F51" s="35"/>
      <c r="G51" s="34"/>
      <c r="H51" s="38"/>
      <c r="I51" s="38" t="str">
        <f t="shared" si="8"/>
        <v>"</v>
      </c>
      <c r="J51" s="38"/>
      <c r="K51" s="38"/>
      <c r="L51" s="38" t="str">
        <f t="shared" si="9"/>
        <v>"</v>
      </c>
      <c r="M51" s="38" t="str">
        <f t="shared" si="10"/>
        <v>"</v>
      </c>
      <c r="N51" s="38" t="str">
        <f t="shared" si="11"/>
        <v>"</v>
      </c>
      <c r="O51" s="42"/>
    </row>
    <row r="52" spans="1:19">
      <c r="A52" s="41"/>
      <c r="B52" s="36"/>
      <c r="C52" s="40"/>
      <c r="D52" s="34"/>
      <c r="E52" s="35"/>
      <c r="F52" s="35"/>
      <c r="G52" s="34"/>
      <c r="H52" s="38" t="str">
        <f>IF(D52=6,E52*F52*G52,"""")</f>
        <v>"</v>
      </c>
      <c r="I52" s="38" t="str">
        <f t="shared" si="8"/>
        <v>"</v>
      </c>
      <c r="J52" s="38" t="str">
        <f>IF(D52=10,E52*F52*G52,"""")</f>
        <v>"</v>
      </c>
      <c r="K52" s="38" t="str">
        <f>IF(D52=12,E52*F52*G52,"""")</f>
        <v>"</v>
      </c>
      <c r="L52" s="38" t="str">
        <f t="shared" si="9"/>
        <v>"</v>
      </c>
      <c r="M52" s="38" t="str">
        <f t="shared" si="10"/>
        <v>"</v>
      </c>
      <c r="N52" s="38" t="str">
        <f t="shared" si="11"/>
        <v>"</v>
      </c>
      <c r="O52" s="42"/>
    </row>
    <row r="53" spans="1:19">
      <c r="A53" s="41"/>
      <c r="B53" s="39"/>
      <c r="C53" s="40"/>
      <c r="D53" s="34"/>
      <c r="E53" s="35"/>
      <c r="F53" s="35"/>
      <c r="G53" s="34"/>
      <c r="H53" s="38" t="str">
        <f>IF(D53=6,E53*F53*G53,"""")</f>
        <v>"</v>
      </c>
      <c r="I53" s="38" t="str">
        <f t="shared" si="8"/>
        <v>"</v>
      </c>
      <c r="J53" s="38" t="str">
        <f>IF(D53=10,E53*F53*G53,"""")</f>
        <v>"</v>
      </c>
      <c r="K53" s="38" t="str">
        <f>IF(D53=12,E53*F53*G53,"""")</f>
        <v>"</v>
      </c>
      <c r="L53" s="38" t="str">
        <f t="shared" si="9"/>
        <v>"</v>
      </c>
      <c r="M53" s="38" t="str">
        <f t="shared" si="10"/>
        <v>"</v>
      </c>
      <c r="N53" s="38" t="str">
        <f t="shared" si="11"/>
        <v>"</v>
      </c>
      <c r="O53" s="42"/>
    </row>
    <row r="54" spans="1:19">
      <c r="A54" s="45"/>
      <c r="B54" s="36"/>
      <c r="C54" s="47"/>
      <c r="D54" s="48"/>
      <c r="E54" s="49"/>
      <c r="F54" s="49"/>
      <c r="G54" s="48"/>
      <c r="H54" s="50"/>
      <c r="I54" s="38" t="str">
        <f t="shared" si="8"/>
        <v>"</v>
      </c>
      <c r="J54" s="50"/>
      <c r="K54" s="50"/>
      <c r="L54" s="38" t="str">
        <f t="shared" si="9"/>
        <v>"</v>
      </c>
      <c r="M54" s="38" t="str">
        <f t="shared" si="10"/>
        <v>"</v>
      </c>
      <c r="N54" s="38" t="str">
        <f t="shared" si="11"/>
        <v>"</v>
      </c>
      <c r="O54" s="51"/>
    </row>
    <row r="55" spans="1:19">
      <c r="A55" s="45"/>
      <c r="B55" s="39"/>
      <c r="C55" s="47"/>
      <c r="D55" s="48"/>
      <c r="E55" s="49"/>
      <c r="F55" s="49"/>
      <c r="G55" s="48"/>
      <c r="H55" s="50"/>
      <c r="I55" s="38" t="str">
        <f t="shared" si="8"/>
        <v>"</v>
      </c>
      <c r="J55" s="50"/>
      <c r="K55" s="50"/>
      <c r="L55" s="38" t="str">
        <f t="shared" si="9"/>
        <v>"</v>
      </c>
      <c r="M55" s="38" t="str">
        <f t="shared" si="10"/>
        <v>"</v>
      </c>
      <c r="N55" s="38" t="str">
        <f t="shared" si="11"/>
        <v>"</v>
      </c>
      <c r="O55" s="51"/>
    </row>
    <row r="56" spans="1:19">
      <c r="A56" s="45"/>
      <c r="B56" s="39"/>
      <c r="C56" s="47"/>
      <c r="D56" s="48"/>
      <c r="E56" s="49"/>
      <c r="F56" s="49"/>
      <c r="G56" s="48"/>
      <c r="H56" s="50"/>
      <c r="I56" s="38" t="str">
        <f t="shared" si="8"/>
        <v>"</v>
      </c>
      <c r="J56" s="50"/>
      <c r="K56" s="50"/>
      <c r="L56" s="38" t="str">
        <f t="shared" si="9"/>
        <v>"</v>
      </c>
      <c r="M56" s="38" t="str">
        <f t="shared" si="10"/>
        <v>"</v>
      </c>
      <c r="N56" s="38" t="str">
        <f t="shared" si="11"/>
        <v>"</v>
      </c>
      <c r="O56" s="51"/>
    </row>
    <row r="57" spans="1:19" ht="15.75" thickBot="1">
      <c r="A57" s="136"/>
      <c r="B57" s="137"/>
      <c r="C57" s="138"/>
      <c r="D57" s="53"/>
      <c r="E57" s="49"/>
      <c r="F57" s="49"/>
      <c r="G57" s="48"/>
      <c r="H57" s="50"/>
      <c r="I57" s="38" t="str">
        <f t="shared" si="8"/>
        <v>"</v>
      </c>
      <c r="J57" s="50"/>
      <c r="K57" s="50"/>
      <c r="L57" s="38" t="str">
        <f t="shared" si="9"/>
        <v>"</v>
      </c>
      <c r="M57" s="38" t="str">
        <f t="shared" si="10"/>
        <v>"</v>
      </c>
      <c r="N57" s="38" t="str">
        <f t="shared" si="11"/>
        <v>"</v>
      </c>
      <c r="O57" s="51"/>
    </row>
    <row r="58" spans="1:19">
      <c r="E58" s="1998" t="s">
        <v>20</v>
      </c>
      <c r="F58" s="1998"/>
      <c r="G58" s="1998"/>
      <c r="H58" s="59">
        <f>SUM(H50:H57)</f>
        <v>0</v>
      </c>
      <c r="I58" s="59">
        <f>SUM(I49:I57)</f>
        <v>288</v>
      </c>
      <c r="J58" s="59">
        <f>SUM(J49:J57)</f>
        <v>0</v>
      </c>
      <c r="K58" s="59">
        <f>SUM(K48:K57)</f>
        <v>243.2</v>
      </c>
      <c r="L58" s="59">
        <f>SUM(L49:L57)</f>
        <v>0</v>
      </c>
      <c r="M58" s="82">
        <f>SUM(M49:M57)</f>
        <v>0</v>
      </c>
      <c r="N58" s="82">
        <f>SUM(N49:N57)</f>
        <v>0</v>
      </c>
      <c r="O58" s="134"/>
    </row>
    <row r="59" spans="1:19">
      <c r="E59" s="1999" t="s">
        <v>21</v>
      </c>
      <c r="F59" s="1999"/>
      <c r="G59" s="1999"/>
      <c r="H59" s="62">
        <v>0.222</v>
      </c>
      <c r="I59" s="63">
        <v>0.39500000000000002</v>
      </c>
      <c r="J59" s="63">
        <v>0.61699999999999999</v>
      </c>
      <c r="K59" s="63">
        <v>0.88800000000000001</v>
      </c>
      <c r="L59" s="63">
        <v>1.2090000000000001</v>
      </c>
      <c r="M59" s="63">
        <v>1.579</v>
      </c>
      <c r="N59" s="63">
        <v>2.4670000000000001</v>
      </c>
      <c r="O59" s="62"/>
    </row>
    <row r="60" spans="1:19" ht="15.75" thickBot="1">
      <c r="E60" s="2000" t="s">
        <v>23</v>
      </c>
      <c r="F60" s="2000"/>
      <c r="G60" s="2000"/>
      <c r="H60" s="68">
        <f>H59*H58</f>
        <v>0</v>
      </c>
      <c r="I60" s="68">
        <f>I58*I59</f>
        <v>113.76</v>
      </c>
      <c r="J60" s="68">
        <f>J59*J58</f>
        <v>0</v>
      </c>
      <c r="K60" s="68">
        <f>K59*K58</f>
        <v>215.96</v>
      </c>
      <c r="L60" s="68">
        <f>L58*L59</f>
        <v>0</v>
      </c>
      <c r="M60" s="68">
        <f>M58*M59</f>
        <v>0</v>
      </c>
      <c r="N60" s="68">
        <f>N58*N59</f>
        <v>0</v>
      </c>
      <c r="O60" s="68"/>
      <c r="P60" s="86"/>
    </row>
    <row r="61" spans="1:19" ht="15.75" thickBot="1">
      <c r="E61" s="2001"/>
      <c r="F61" s="2002"/>
      <c r="G61" s="2003"/>
      <c r="H61" s="78"/>
      <c r="I61" s="78"/>
      <c r="J61" s="78"/>
      <c r="K61" s="78"/>
      <c r="L61" s="78"/>
      <c r="M61" s="78"/>
      <c r="N61" s="78"/>
      <c r="O61" s="79"/>
    </row>
    <row r="62" spans="1:19" s="130" customFormat="1">
      <c r="E62" s="7"/>
      <c r="F62" s="7"/>
      <c r="G62" s="7"/>
      <c r="H62" s="4"/>
      <c r="I62" s="4"/>
      <c r="J62" s="4"/>
      <c r="K62" s="4"/>
      <c r="L62" s="4"/>
      <c r="M62" s="4"/>
      <c r="N62" s="4"/>
      <c r="O62" s="72"/>
    </row>
    <row r="63" spans="1:19" s="130" customFormat="1">
      <c r="A63" s="130" t="s">
        <v>147</v>
      </c>
      <c r="C63" s="131"/>
      <c r="L63" s="130" t="s">
        <v>149</v>
      </c>
    </row>
    <row r="64" spans="1:19" s="21" customFormat="1">
      <c r="A64" s="3"/>
      <c r="B64" s="5"/>
      <c r="C64" s="8"/>
      <c r="D64" s="8"/>
      <c r="E64" s="8"/>
      <c r="F64" s="8"/>
      <c r="G64" s="3"/>
      <c r="H64" s="3"/>
      <c r="I64" s="8"/>
      <c r="J64" s="8"/>
      <c r="K64" s="8"/>
      <c r="L64" s="3"/>
      <c r="M64" s="8"/>
      <c r="N64" s="8"/>
      <c r="O64" s="130"/>
      <c r="P64" s="20"/>
      <c r="Q64" s="20"/>
      <c r="R64" s="20"/>
      <c r="S64" s="20"/>
    </row>
    <row r="65" spans="1:19" s="130" customFormat="1">
      <c r="A65" s="3"/>
      <c r="B65" s="5"/>
      <c r="C65" s="8"/>
      <c r="D65" s="8"/>
      <c r="E65" s="8"/>
      <c r="F65" s="8"/>
      <c r="G65" s="3"/>
      <c r="H65" s="3"/>
      <c r="I65" s="8"/>
      <c r="J65" s="8"/>
      <c r="K65" s="8"/>
      <c r="L65" s="3"/>
      <c r="M65" s="8"/>
      <c r="N65" s="8"/>
    </row>
    <row r="66" spans="1:19" s="21" customFormat="1">
      <c r="A66" s="3"/>
      <c r="B66" s="5"/>
      <c r="C66" s="8"/>
      <c r="D66" s="8"/>
      <c r="E66" s="8"/>
      <c r="F66" s="8"/>
      <c r="G66" s="3"/>
      <c r="H66" s="3"/>
      <c r="I66" s="8"/>
      <c r="J66" s="8"/>
      <c r="K66" s="8"/>
      <c r="L66" s="3"/>
      <c r="M66" s="8"/>
      <c r="N66" s="8"/>
      <c r="O66" s="130"/>
      <c r="P66" s="20"/>
      <c r="Q66" s="20"/>
      <c r="R66" s="20"/>
      <c r="S66" s="20"/>
    </row>
    <row r="67" spans="1:19" s="21" customFormat="1">
      <c r="A67" s="3"/>
      <c r="B67" s="5"/>
      <c r="C67" s="8"/>
      <c r="D67" s="8"/>
      <c r="E67" s="8"/>
      <c r="F67" s="8"/>
      <c r="G67" s="3"/>
      <c r="H67" s="3"/>
      <c r="I67" s="8"/>
      <c r="J67" s="8"/>
      <c r="K67" s="8"/>
      <c r="L67" s="3"/>
      <c r="M67" s="8"/>
      <c r="N67" s="8"/>
      <c r="O67" s="130"/>
      <c r="P67" s="20"/>
      <c r="Q67" s="20"/>
      <c r="R67" s="20"/>
      <c r="S67" s="20"/>
    </row>
    <row r="68" spans="1:19" s="21" customFormat="1">
      <c r="A68" s="3"/>
      <c r="B68" s="5"/>
      <c r="C68" s="8"/>
      <c r="D68" s="8"/>
      <c r="E68" s="8"/>
      <c r="F68" s="8"/>
      <c r="G68" s="3"/>
      <c r="H68" s="3"/>
      <c r="I68" s="8"/>
      <c r="J68" s="8"/>
      <c r="K68" s="8"/>
      <c r="L68" s="3"/>
      <c r="M68" s="8"/>
      <c r="N68" s="8"/>
      <c r="O68" s="130"/>
      <c r="P68" s="20"/>
      <c r="Q68" s="20"/>
      <c r="R68" s="20"/>
      <c r="S68" s="20"/>
    </row>
    <row r="69" spans="1:19" s="21" customFormat="1">
      <c r="A69" s="3"/>
      <c r="B69" s="5"/>
      <c r="C69" s="8"/>
      <c r="D69" s="8"/>
      <c r="E69" s="8"/>
      <c r="F69" s="8"/>
      <c r="G69" s="3"/>
      <c r="H69" s="3"/>
      <c r="I69" s="8"/>
      <c r="J69" s="8"/>
      <c r="K69" s="8"/>
      <c r="L69" s="3"/>
      <c r="M69" s="8"/>
      <c r="N69" s="8"/>
      <c r="O69" s="130"/>
      <c r="P69" s="20"/>
      <c r="Q69" s="20"/>
      <c r="R69" s="20"/>
      <c r="S69" s="20"/>
    </row>
    <row r="70" spans="1:19" s="21" customFormat="1">
      <c r="A70" s="3"/>
      <c r="B70" s="5"/>
      <c r="C70" s="8"/>
      <c r="D70" s="8"/>
      <c r="E70" s="8"/>
      <c r="F70" s="8"/>
      <c r="G70" s="3"/>
      <c r="H70" s="3"/>
      <c r="I70" s="8"/>
      <c r="J70" s="8"/>
      <c r="K70" s="8"/>
      <c r="L70" s="3"/>
      <c r="M70" s="8"/>
      <c r="N70" s="8"/>
      <c r="O70" s="130"/>
      <c r="P70" s="20"/>
      <c r="Q70" s="20"/>
      <c r="R70" s="20"/>
      <c r="S70" s="20"/>
    </row>
    <row r="71" spans="1:19" s="21" customFormat="1">
      <c r="A71" s="3"/>
      <c r="B71" s="5"/>
      <c r="C71" s="8"/>
      <c r="D71" s="8"/>
      <c r="E71" s="8"/>
      <c r="F71" s="8"/>
      <c r="G71" s="3"/>
      <c r="H71" s="3"/>
      <c r="I71" s="8"/>
      <c r="J71" s="8"/>
      <c r="K71" s="8"/>
      <c r="L71" s="3"/>
      <c r="M71" s="8"/>
      <c r="N71" s="8"/>
      <c r="O71" s="130"/>
      <c r="P71" s="20"/>
      <c r="Q71" s="20"/>
      <c r="R71" s="20"/>
      <c r="S71" s="20"/>
    </row>
    <row r="72" spans="1:19" s="21" customFormat="1">
      <c r="A72" s="3"/>
      <c r="B72" s="5"/>
      <c r="C72" s="8"/>
      <c r="D72" s="8"/>
      <c r="E72" s="8"/>
      <c r="F72" s="8"/>
      <c r="G72" s="3"/>
      <c r="H72" s="3"/>
      <c r="I72" s="8"/>
      <c r="J72" s="8"/>
      <c r="K72" s="8"/>
      <c r="L72" s="3"/>
      <c r="M72" s="8"/>
      <c r="N72" s="8"/>
      <c r="O72" s="130"/>
      <c r="P72" s="20"/>
      <c r="Q72" s="20"/>
      <c r="R72" s="20"/>
      <c r="S72" s="20"/>
    </row>
    <row r="73" spans="1:19" s="21" customFormat="1">
      <c r="A73" s="3"/>
      <c r="B73" s="5"/>
      <c r="C73" s="8"/>
      <c r="D73" s="8"/>
      <c r="E73" s="8"/>
      <c r="F73" s="8"/>
      <c r="G73" s="3"/>
      <c r="H73" s="3"/>
      <c r="I73" s="8"/>
      <c r="J73" s="8"/>
      <c r="K73" s="8"/>
      <c r="L73" s="3"/>
      <c r="M73" s="8"/>
      <c r="N73" s="8"/>
      <c r="O73" s="130"/>
      <c r="P73" s="20"/>
      <c r="Q73" s="20"/>
      <c r="R73" s="20"/>
      <c r="S73" s="20"/>
    </row>
    <row r="74" spans="1:19" s="21" customFormat="1">
      <c r="A74" s="3"/>
      <c r="B74" s="5"/>
      <c r="C74" s="8"/>
      <c r="D74" s="8"/>
      <c r="E74" s="8"/>
      <c r="F74" s="8"/>
      <c r="G74" s="3"/>
      <c r="H74" s="3"/>
      <c r="I74" s="8"/>
      <c r="J74" s="8"/>
      <c r="K74" s="8"/>
      <c r="L74" s="3"/>
      <c r="M74" s="8"/>
      <c r="N74" s="8"/>
      <c r="O74" s="130"/>
      <c r="P74" s="20"/>
      <c r="Q74" s="20"/>
      <c r="R74" s="20"/>
      <c r="S74" s="20"/>
    </row>
    <row r="75" spans="1:19" s="21" customFormat="1">
      <c r="A75" s="3"/>
      <c r="B75" s="5"/>
      <c r="C75" s="8"/>
      <c r="D75" s="8"/>
      <c r="E75" s="8"/>
      <c r="F75" s="8"/>
      <c r="G75" s="3"/>
      <c r="H75" s="3"/>
      <c r="I75" s="8"/>
      <c r="J75" s="8"/>
      <c r="K75" s="8"/>
      <c r="L75" s="3"/>
      <c r="M75" s="8"/>
      <c r="N75" s="8"/>
      <c r="O75" s="130"/>
      <c r="P75" s="20"/>
      <c r="Q75" s="20"/>
      <c r="R75" s="20"/>
      <c r="S75" s="20"/>
    </row>
    <row r="76" spans="1:19" s="21" customFormat="1">
      <c r="A76" s="3"/>
      <c r="B76" s="5"/>
      <c r="C76" s="8"/>
      <c r="D76" s="8"/>
      <c r="E76" s="8"/>
      <c r="F76" s="8"/>
      <c r="G76" s="3"/>
      <c r="H76" s="3"/>
      <c r="I76" s="8"/>
      <c r="J76" s="8"/>
      <c r="K76" s="8"/>
      <c r="L76" s="3"/>
      <c r="M76" s="8"/>
      <c r="N76" s="8"/>
      <c r="O76" s="130"/>
      <c r="P76" s="20"/>
      <c r="Q76" s="20"/>
      <c r="R76" s="20"/>
      <c r="S76" s="20"/>
    </row>
    <row r="77" spans="1:19" s="21" customFormat="1">
      <c r="A77" s="3"/>
      <c r="B77" s="5"/>
      <c r="C77" s="8"/>
      <c r="D77" s="8"/>
      <c r="E77" s="8"/>
      <c r="F77" s="8"/>
      <c r="G77" s="3"/>
      <c r="H77" s="3"/>
      <c r="I77" s="8"/>
      <c r="J77" s="8"/>
      <c r="K77" s="8"/>
      <c r="L77" s="3"/>
      <c r="M77" s="8"/>
      <c r="N77" s="8"/>
      <c r="O77" s="130"/>
      <c r="P77" s="20"/>
      <c r="Q77" s="20"/>
      <c r="R77" s="20"/>
      <c r="S77" s="20"/>
    </row>
    <row r="78" spans="1:19" s="21" customFormat="1">
      <c r="A78" s="3"/>
      <c r="B78" s="5"/>
      <c r="C78" s="8"/>
      <c r="D78" s="8"/>
      <c r="E78" s="8"/>
      <c r="F78" s="8"/>
      <c r="G78" s="3"/>
      <c r="H78" s="3"/>
      <c r="I78" s="8"/>
      <c r="J78" s="8"/>
      <c r="K78" s="8"/>
      <c r="L78" s="3"/>
      <c r="M78" s="8"/>
      <c r="N78" s="8"/>
      <c r="O78" s="130"/>
      <c r="P78" s="20"/>
      <c r="Q78" s="20"/>
      <c r="R78" s="20"/>
      <c r="S78" s="20"/>
    </row>
    <row r="79" spans="1:19" s="21" customFormat="1">
      <c r="A79" s="3"/>
      <c r="B79" s="5"/>
      <c r="C79" s="8"/>
      <c r="D79" s="8"/>
      <c r="E79" s="8"/>
      <c r="F79" s="8"/>
      <c r="G79" s="3"/>
      <c r="H79" s="3"/>
      <c r="I79" s="8"/>
      <c r="J79" s="8"/>
      <c r="K79" s="8"/>
      <c r="L79" s="3"/>
      <c r="M79" s="8"/>
      <c r="N79" s="8"/>
      <c r="O79" s="130"/>
      <c r="P79" s="20"/>
      <c r="Q79" s="20"/>
      <c r="R79" s="20"/>
      <c r="S79" s="20"/>
    </row>
    <row r="80" spans="1:19" s="21" customFormat="1">
      <c r="A80" s="3"/>
      <c r="B80" s="5"/>
      <c r="C80" s="8"/>
      <c r="D80" s="8"/>
      <c r="E80" s="8"/>
      <c r="F80" s="8"/>
      <c r="G80" s="3"/>
      <c r="H80" s="3"/>
      <c r="I80" s="8"/>
      <c r="J80" s="8"/>
      <c r="K80" s="8"/>
      <c r="L80" s="3"/>
      <c r="M80" s="8"/>
      <c r="N80" s="8"/>
      <c r="O80" s="130"/>
      <c r="P80" s="20"/>
      <c r="Q80" s="20"/>
      <c r="R80" s="20"/>
      <c r="S80" s="20"/>
    </row>
    <row r="81" spans="1:19" s="21" customFormat="1">
      <c r="A81" s="3"/>
      <c r="B81" s="5"/>
      <c r="C81" s="8"/>
      <c r="D81" s="8"/>
      <c r="E81" s="8"/>
      <c r="F81" s="8"/>
      <c r="G81" s="3"/>
      <c r="H81" s="3"/>
      <c r="I81" s="8"/>
      <c r="J81" s="8"/>
      <c r="K81" s="8"/>
      <c r="L81" s="3"/>
      <c r="M81" s="8"/>
      <c r="N81" s="8"/>
      <c r="O81" s="130"/>
      <c r="P81" s="20"/>
      <c r="Q81" s="20"/>
      <c r="R81" s="20"/>
      <c r="S81" s="20"/>
    </row>
    <row r="82" spans="1:19" s="21" customFormat="1">
      <c r="A82" s="3"/>
      <c r="B82" s="5"/>
      <c r="C82" s="8"/>
      <c r="D82" s="8"/>
      <c r="E82" s="8"/>
      <c r="F82" s="8"/>
      <c r="G82" s="3"/>
      <c r="H82" s="3"/>
      <c r="I82" s="8"/>
      <c r="J82" s="8"/>
      <c r="K82" s="8"/>
      <c r="L82" s="3"/>
      <c r="M82" s="8"/>
      <c r="N82" s="8"/>
      <c r="O82" s="130"/>
      <c r="P82" s="20"/>
      <c r="Q82" s="20"/>
      <c r="R82" s="20"/>
      <c r="S82" s="20"/>
    </row>
    <row r="83" spans="1:19" s="21" customFormat="1">
      <c r="A83" s="3"/>
      <c r="B83" s="5"/>
      <c r="C83" s="8"/>
      <c r="D83" s="8"/>
      <c r="E83" s="8"/>
      <c r="F83" s="8"/>
      <c r="G83" s="3"/>
      <c r="H83" s="3"/>
      <c r="I83" s="8"/>
      <c r="J83" s="8"/>
      <c r="K83" s="8"/>
      <c r="L83" s="3"/>
      <c r="M83" s="8"/>
      <c r="N83" s="8"/>
      <c r="O83" s="130"/>
      <c r="P83" s="20"/>
      <c r="Q83" s="20"/>
      <c r="R83" s="20"/>
      <c r="S83" s="20"/>
    </row>
    <row r="84" spans="1:19" s="21" customFormat="1">
      <c r="A84" s="3"/>
      <c r="B84" s="5"/>
      <c r="C84" s="8"/>
      <c r="D84" s="8"/>
      <c r="E84" s="8"/>
      <c r="F84" s="8"/>
      <c r="G84" s="3"/>
      <c r="H84" s="3"/>
      <c r="I84" s="8"/>
      <c r="J84" s="8"/>
      <c r="K84" s="8"/>
      <c r="L84" s="3"/>
      <c r="M84" s="8"/>
      <c r="N84" s="8"/>
      <c r="O84" s="130"/>
      <c r="P84" s="20"/>
      <c r="Q84" s="20"/>
      <c r="R84" s="20"/>
      <c r="S84" s="20"/>
    </row>
    <row r="85" spans="1:19" s="21" customFormat="1">
      <c r="A85" s="3"/>
      <c r="B85" s="5"/>
      <c r="C85" s="8"/>
      <c r="D85" s="8"/>
      <c r="E85" s="8"/>
      <c r="F85" s="8"/>
      <c r="G85" s="3"/>
      <c r="H85" s="3"/>
      <c r="I85" s="8"/>
      <c r="J85" s="8"/>
      <c r="K85" s="8"/>
      <c r="L85" s="3"/>
      <c r="M85" s="8"/>
      <c r="N85" s="8"/>
      <c r="O85" s="130"/>
      <c r="P85" s="20"/>
      <c r="Q85" s="20"/>
      <c r="R85" s="20"/>
      <c r="S85" s="20"/>
    </row>
    <row r="86" spans="1:19" s="21" customFormat="1">
      <c r="A86" s="3"/>
      <c r="B86" s="5"/>
      <c r="C86" s="8"/>
      <c r="D86" s="8"/>
      <c r="E86" s="8"/>
      <c r="F86" s="8"/>
      <c r="G86" s="3"/>
      <c r="H86" s="3"/>
      <c r="I86" s="8"/>
      <c r="J86" s="8"/>
      <c r="K86" s="8"/>
      <c r="L86" s="3"/>
      <c r="M86" s="8"/>
      <c r="N86" s="8"/>
      <c r="O86" s="130"/>
      <c r="P86" s="20"/>
      <c r="Q86" s="20"/>
      <c r="R86" s="20"/>
      <c r="S86" s="20"/>
    </row>
    <row r="87" spans="1:19" s="21" customFormat="1">
      <c r="A87" s="3"/>
      <c r="B87" s="5"/>
      <c r="C87" s="8"/>
      <c r="D87" s="8"/>
      <c r="E87" s="8"/>
      <c r="F87" s="8"/>
      <c r="G87" s="3"/>
      <c r="H87" s="3"/>
      <c r="I87" s="8"/>
      <c r="J87" s="8"/>
      <c r="K87" s="8"/>
      <c r="L87" s="3"/>
      <c r="M87" s="8"/>
      <c r="N87" s="8"/>
      <c r="O87" s="130"/>
      <c r="P87" s="20"/>
      <c r="Q87" s="20"/>
      <c r="R87" s="20"/>
      <c r="S87" s="20"/>
    </row>
    <row r="88" spans="1:19" s="21" customFormat="1">
      <c r="A88" s="3"/>
      <c r="B88" s="5"/>
      <c r="C88" s="8"/>
      <c r="D88" s="8"/>
      <c r="E88" s="8"/>
      <c r="F88" s="8"/>
      <c r="G88" s="3"/>
      <c r="H88" s="3"/>
      <c r="I88" s="8"/>
      <c r="J88" s="8"/>
      <c r="K88" s="8"/>
      <c r="L88" s="3"/>
      <c r="M88" s="8"/>
      <c r="N88" s="8"/>
      <c r="O88" s="130"/>
      <c r="P88" s="20"/>
      <c r="Q88" s="20"/>
      <c r="R88" s="20"/>
      <c r="S88" s="20"/>
    </row>
    <row r="89" spans="1:19" s="21" customFormat="1">
      <c r="A89" s="3"/>
      <c r="B89" s="5"/>
      <c r="C89" s="8"/>
      <c r="D89" s="8"/>
      <c r="E89" s="8"/>
      <c r="F89" s="8"/>
      <c r="G89" s="3"/>
      <c r="H89" s="3"/>
      <c r="I89" s="8"/>
      <c r="J89" s="8"/>
      <c r="K89" s="8"/>
      <c r="L89" s="3"/>
      <c r="M89" s="8"/>
      <c r="N89" s="8"/>
      <c r="O89" s="130"/>
      <c r="P89" s="20"/>
      <c r="Q89" s="20"/>
      <c r="R89" s="20"/>
      <c r="S89" s="20"/>
    </row>
    <row r="90" spans="1:19" s="21" customFormat="1">
      <c r="A90" s="3"/>
      <c r="B90" s="5"/>
      <c r="C90" s="8"/>
      <c r="D90" s="8"/>
      <c r="E90" s="8"/>
      <c r="F90" s="8"/>
      <c r="G90" s="3"/>
      <c r="H90" s="3"/>
      <c r="I90" s="8"/>
      <c r="J90" s="8"/>
      <c r="K90" s="8"/>
      <c r="L90" s="3"/>
      <c r="M90" s="8"/>
      <c r="N90" s="8"/>
      <c r="O90" s="130"/>
      <c r="P90" s="20"/>
      <c r="Q90" s="20"/>
      <c r="R90" s="20"/>
      <c r="S90" s="20"/>
    </row>
    <row r="91" spans="1:19" s="21" customFormat="1">
      <c r="A91" s="3"/>
      <c r="B91" s="5"/>
      <c r="C91" s="8"/>
      <c r="D91" s="8"/>
      <c r="E91" s="8"/>
      <c r="F91" s="8"/>
      <c r="G91" s="3"/>
      <c r="H91" s="3"/>
      <c r="I91" s="8"/>
      <c r="J91" s="8"/>
      <c r="K91" s="8"/>
      <c r="L91" s="3"/>
      <c r="M91" s="8"/>
      <c r="N91" s="8"/>
      <c r="O91" s="130"/>
      <c r="P91" s="20"/>
      <c r="Q91" s="20"/>
      <c r="R91" s="20"/>
      <c r="S91" s="20"/>
    </row>
    <row r="92" spans="1:19" s="21" customFormat="1">
      <c r="A92" s="3"/>
      <c r="B92" s="5"/>
      <c r="C92" s="8"/>
      <c r="D92" s="8"/>
      <c r="E92" s="8"/>
      <c r="F92" s="8"/>
      <c r="G92" s="3"/>
      <c r="H92" s="3"/>
      <c r="I92" s="8"/>
      <c r="J92" s="8"/>
      <c r="K92" s="8"/>
      <c r="L92" s="3"/>
      <c r="M92" s="8"/>
      <c r="N92" s="8"/>
      <c r="O92" s="130"/>
      <c r="P92" s="20"/>
      <c r="Q92" s="20"/>
      <c r="R92" s="20"/>
      <c r="S92" s="20"/>
    </row>
    <row r="93" spans="1:19" s="21" customFormat="1">
      <c r="A93" s="3"/>
      <c r="B93" s="5"/>
      <c r="C93" s="8"/>
      <c r="D93" s="8"/>
      <c r="E93" s="8"/>
      <c r="F93" s="8"/>
      <c r="G93" s="3"/>
      <c r="H93" s="3"/>
      <c r="I93" s="8"/>
      <c r="J93" s="8"/>
      <c r="K93" s="8"/>
      <c r="L93" s="3"/>
      <c r="M93" s="8"/>
      <c r="N93" s="8"/>
      <c r="O93" s="130"/>
      <c r="P93" s="20"/>
      <c r="Q93" s="20"/>
      <c r="R93" s="20"/>
      <c r="S93" s="20"/>
    </row>
    <row r="94" spans="1:19" s="21" customFormat="1">
      <c r="A94" s="3"/>
      <c r="B94" s="5"/>
      <c r="C94" s="8"/>
      <c r="D94" s="8"/>
      <c r="E94" s="8"/>
      <c r="F94" s="8"/>
      <c r="G94" s="3"/>
      <c r="H94" s="3"/>
      <c r="I94" s="8"/>
      <c r="J94" s="8"/>
      <c r="K94" s="8"/>
      <c r="L94" s="3"/>
      <c r="M94" s="8"/>
      <c r="N94" s="8"/>
      <c r="O94" s="130"/>
      <c r="P94" s="20"/>
      <c r="Q94" s="20"/>
      <c r="R94" s="20"/>
      <c r="S94" s="20"/>
    </row>
    <row r="95" spans="1:19" s="21" customFormat="1">
      <c r="A95" s="3"/>
      <c r="B95" s="5"/>
      <c r="C95" s="8"/>
      <c r="D95" s="8"/>
      <c r="E95" s="8"/>
      <c r="F95" s="8"/>
      <c r="G95" s="3"/>
      <c r="H95" s="3"/>
      <c r="I95" s="8"/>
      <c r="J95" s="8"/>
      <c r="K95" s="8"/>
      <c r="L95" s="3"/>
      <c r="M95" s="8"/>
      <c r="N95" s="8"/>
      <c r="O95" s="130"/>
      <c r="P95" s="20"/>
      <c r="Q95" s="20"/>
      <c r="R95" s="20"/>
      <c r="S95" s="20"/>
    </row>
    <row r="96" spans="1:19" s="21" customFormat="1">
      <c r="A96" s="3"/>
      <c r="B96" s="5"/>
      <c r="C96" s="8"/>
      <c r="D96" s="8"/>
      <c r="E96" s="8"/>
      <c r="F96" s="8"/>
      <c r="G96" s="3"/>
      <c r="H96" s="3"/>
      <c r="I96" s="8"/>
      <c r="J96" s="8"/>
      <c r="K96" s="8"/>
      <c r="L96" s="3"/>
      <c r="M96" s="8"/>
      <c r="N96" s="8"/>
      <c r="O96" s="130"/>
      <c r="P96" s="20"/>
      <c r="Q96" s="20"/>
      <c r="R96" s="20"/>
      <c r="S96" s="20"/>
    </row>
    <row r="97" spans="1:19" s="21" customFormat="1">
      <c r="A97" s="3"/>
      <c r="B97" s="5"/>
      <c r="C97" s="8"/>
      <c r="D97" s="8"/>
      <c r="E97" s="8"/>
      <c r="F97" s="8"/>
      <c r="G97" s="3"/>
      <c r="H97" s="3"/>
      <c r="I97" s="8"/>
      <c r="J97" s="8"/>
      <c r="K97" s="8"/>
      <c r="L97" s="3"/>
      <c r="M97" s="8"/>
      <c r="N97" s="8"/>
      <c r="O97" s="130"/>
      <c r="P97" s="20"/>
      <c r="Q97" s="20"/>
      <c r="R97" s="20"/>
      <c r="S97" s="20"/>
    </row>
    <row r="98" spans="1:19" s="21" customFormat="1">
      <c r="A98" s="3"/>
      <c r="B98" s="5"/>
      <c r="C98" s="8"/>
      <c r="D98" s="8"/>
      <c r="E98" s="8"/>
      <c r="F98" s="8"/>
      <c r="G98" s="3"/>
      <c r="H98" s="3"/>
      <c r="I98" s="8"/>
      <c r="J98" s="8"/>
      <c r="K98" s="8"/>
      <c r="L98" s="3"/>
      <c r="M98" s="8"/>
      <c r="N98" s="8"/>
      <c r="O98" s="130"/>
      <c r="P98" s="20"/>
      <c r="Q98" s="20"/>
      <c r="R98" s="20"/>
      <c r="S98" s="20"/>
    </row>
    <row r="99" spans="1:19" s="21" customFormat="1">
      <c r="A99" s="3"/>
      <c r="B99" s="5"/>
      <c r="C99" s="8"/>
      <c r="D99" s="8"/>
      <c r="E99" s="8"/>
      <c r="F99" s="8"/>
      <c r="G99" s="3"/>
      <c r="H99" s="3"/>
      <c r="I99" s="8"/>
      <c r="J99" s="8"/>
      <c r="K99" s="8"/>
      <c r="L99" s="3"/>
      <c r="M99" s="8"/>
      <c r="N99" s="8"/>
      <c r="O99" s="130"/>
      <c r="P99" s="20"/>
      <c r="Q99" s="20"/>
      <c r="R99" s="20"/>
      <c r="S99" s="20"/>
    </row>
    <row r="100" spans="1:19" s="21" customFormat="1">
      <c r="A100" s="3"/>
      <c r="B100" s="5"/>
      <c r="C100" s="8"/>
      <c r="D100" s="8"/>
      <c r="E100" s="8"/>
      <c r="F100" s="8"/>
      <c r="G100" s="3"/>
      <c r="H100" s="3"/>
      <c r="I100" s="8"/>
      <c r="J100" s="8"/>
      <c r="K100" s="8"/>
      <c r="L100" s="3"/>
      <c r="M100" s="8"/>
      <c r="N100" s="8"/>
      <c r="O100" s="130"/>
      <c r="P100" s="20"/>
      <c r="Q100" s="20"/>
      <c r="R100" s="20"/>
      <c r="S100" s="20"/>
    </row>
    <row r="101" spans="1:19" s="21" customFormat="1">
      <c r="A101" s="3"/>
      <c r="B101" s="5"/>
      <c r="C101" s="8"/>
      <c r="D101" s="8"/>
      <c r="E101" s="8"/>
      <c r="F101" s="8"/>
      <c r="G101" s="3"/>
      <c r="H101" s="3"/>
      <c r="I101" s="8"/>
      <c r="J101" s="8"/>
      <c r="K101" s="8"/>
      <c r="L101" s="3"/>
      <c r="M101" s="8"/>
      <c r="N101" s="8"/>
      <c r="O101" s="130"/>
      <c r="P101" s="20"/>
      <c r="Q101" s="20"/>
      <c r="R101" s="20"/>
      <c r="S101" s="20"/>
    </row>
    <row r="102" spans="1:19" s="21" customFormat="1">
      <c r="A102" s="3"/>
      <c r="B102" s="5"/>
      <c r="C102" s="8"/>
      <c r="D102" s="8"/>
      <c r="E102" s="8"/>
      <c r="F102" s="8"/>
      <c r="G102" s="3"/>
      <c r="H102" s="3"/>
      <c r="I102" s="8"/>
      <c r="J102" s="8"/>
      <c r="K102" s="8"/>
      <c r="L102" s="3"/>
      <c r="M102" s="8"/>
      <c r="N102" s="8"/>
      <c r="O102" s="130"/>
      <c r="P102" s="20"/>
      <c r="Q102" s="20"/>
      <c r="R102" s="20"/>
      <c r="S102" s="20"/>
    </row>
    <row r="103" spans="1:19" s="21" customFormat="1">
      <c r="A103" s="3"/>
      <c r="B103" s="5"/>
      <c r="C103" s="8"/>
      <c r="D103" s="8"/>
      <c r="E103" s="8"/>
      <c r="F103" s="8"/>
      <c r="G103" s="3"/>
      <c r="H103" s="3"/>
      <c r="I103" s="8"/>
      <c r="J103" s="8"/>
      <c r="K103" s="8"/>
      <c r="L103" s="3"/>
      <c r="M103" s="8"/>
      <c r="N103" s="8"/>
      <c r="O103" s="130"/>
      <c r="P103" s="20"/>
      <c r="Q103" s="20"/>
      <c r="R103" s="20"/>
      <c r="S103" s="20"/>
    </row>
    <row r="104" spans="1:19" s="21" customFormat="1">
      <c r="A104" s="3"/>
      <c r="B104" s="5"/>
      <c r="C104" s="8"/>
      <c r="D104" s="8"/>
      <c r="E104" s="8"/>
      <c r="F104" s="8"/>
      <c r="G104" s="3"/>
      <c r="H104" s="3"/>
      <c r="I104" s="8"/>
      <c r="J104" s="8"/>
      <c r="K104" s="8"/>
      <c r="L104" s="3"/>
      <c r="M104" s="8"/>
      <c r="N104" s="8"/>
      <c r="O104" s="130"/>
      <c r="P104" s="20"/>
      <c r="Q104" s="20"/>
      <c r="R104" s="20"/>
      <c r="S104" s="20"/>
    </row>
    <row r="105" spans="1:19" s="21" customFormat="1">
      <c r="A105" s="3"/>
      <c r="B105" s="5"/>
      <c r="C105" s="8"/>
      <c r="D105" s="8"/>
      <c r="E105" s="8"/>
      <c r="F105" s="8"/>
      <c r="G105" s="3"/>
      <c r="H105" s="3"/>
      <c r="I105" s="8"/>
      <c r="J105" s="8"/>
      <c r="K105" s="8"/>
      <c r="L105" s="3"/>
      <c r="M105" s="8"/>
      <c r="N105" s="8"/>
      <c r="O105" s="130"/>
      <c r="P105" s="20"/>
      <c r="Q105" s="20"/>
      <c r="R105" s="20"/>
      <c r="S105" s="20"/>
    </row>
    <row r="106" spans="1:19" s="21" customFormat="1">
      <c r="A106" s="3"/>
      <c r="B106" s="5"/>
      <c r="C106" s="8"/>
      <c r="D106" s="8"/>
      <c r="E106" s="8"/>
      <c r="F106" s="8"/>
      <c r="G106" s="3"/>
      <c r="H106" s="3"/>
      <c r="I106" s="8"/>
      <c r="J106" s="8"/>
      <c r="K106" s="8"/>
      <c r="L106" s="3"/>
      <c r="M106" s="8"/>
      <c r="N106" s="8"/>
      <c r="O106" s="130"/>
      <c r="P106" s="20"/>
      <c r="Q106" s="20"/>
      <c r="R106" s="20"/>
      <c r="S106" s="20"/>
    </row>
    <row r="107" spans="1:19" s="21" customFormat="1">
      <c r="A107" s="3"/>
      <c r="B107" s="5"/>
      <c r="C107" s="8"/>
      <c r="D107" s="8"/>
      <c r="E107" s="8"/>
      <c r="F107" s="8"/>
      <c r="G107" s="3"/>
      <c r="H107" s="3"/>
      <c r="I107" s="8"/>
      <c r="J107" s="8"/>
      <c r="K107" s="8"/>
      <c r="L107" s="3"/>
      <c r="M107" s="8"/>
      <c r="N107" s="8"/>
      <c r="O107" s="130"/>
      <c r="P107" s="20"/>
      <c r="Q107" s="20"/>
      <c r="R107" s="20"/>
      <c r="S107" s="20"/>
    </row>
    <row r="108" spans="1:19" s="21" customFormat="1">
      <c r="A108" s="3"/>
      <c r="B108" s="5"/>
      <c r="C108" s="8"/>
      <c r="D108" s="8"/>
      <c r="E108" s="8"/>
      <c r="F108" s="8"/>
      <c r="G108" s="3"/>
      <c r="H108" s="3"/>
      <c r="I108" s="8"/>
      <c r="J108" s="8"/>
      <c r="K108" s="8"/>
      <c r="L108" s="3"/>
      <c r="M108" s="8"/>
      <c r="N108" s="8"/>
      <c r="O108" s="130"/>
      <c r="P108" s="20"/>
      <c r="Q108" s="20"/>
      <c r="R108" s="20"/>
      <c r="S108" s="20"/>
    </row>
    <row r="109" spans="1:19" s="21" customFormat="1">
      <c r="A109" s="3"/>
      <c r="B109" s="5"/>
      <c r="C109" s="8"/>
      <c r="D109" s="8"/>
      <c r="E109" s="8"/>
      <c r="F109" s="8"/>
      <c r="G109" s="3"/>
      <c r="H109" s="3"/>
      <c r="I109" s="8"/>
      <c r="J109" s="8"/>
      <c r="K109" s="8"/>
      <c r="L109" s="3"/>
      <c r="M109" s="8"/>
      <c r="N109" s="8"/>
      <c r="O109" s="130"/>
      <c r="P109" s="20"/>
      <c r="Q109" s="20"/>
      <c r="R109" s="20"/>
      <c r="S109" s="20"/>
    </row>
    <row r="110" spans="1:19" s="21" customFormat="1">
      <c r="A110" s="3"/>
      <c r="B110" s="5"/>
      <c r="C110" s="8"/>
      <c r="D110" s="8"/>
      <c r="E110" s="8"/>
      <c r="F110" s="8"/>
      <c r="G110" s="3"/>
      <c r="H110" s="3"/>
      <c r="I110" s="8"/>
      <c r="J110" s="8"/>
      <c r="K110" s="8"/>
      <c r="L110" s="3"/>
      <c r="M110" s="8"/>
      <c r="N110" s="8"/>
      <c r="O110" s="130"/>
      <c r="P110" s="20"/>
      <c r="Q110" s="20"/>
      <c r="R110" s="20"/>
      <c r="S110" s="20"/>
    </row>
    <row r="111" spans="1:19" s="21" customFormat="1">
      <c r="A111" s="3"/>
      <c r="B111" s="5"/>
      <c r="C111" s="8"/>
      <c r="D111" s="8"/>
      <c r="E111" s="8"/>
      <c r="F111" s="8"/>
      <c r="G111" s="3"/>
      <c r="H111" s="3"/>
      <c r="I111" s="8"/>
      <c r="J111" s="8"/>
      <c r="K111" s="8"/>
      <c r="L111" s="3"/>
      <c r="M111" s="8"/>
      <c r="N111" s="8"/>
      <c r="O111" s="130"/>
      <c r="P111" s="20"/>
      <c r="Q111" s="20"/>
      <c r="R111" s="20"/>
      <c r="S111" s="20"/>
    </row>
    <row r="112" spans="1:19" s="21" customFormat="1">
      <c r="A112" s="3"/>
      <c r="B112" s="5"/>
      <c r="C112" s="8"/>
      <c r="D112" s="8"/>
      <c r="E112" s="8"/>
      <c r="F112" s="8"/>
      <c r="G112" s="3"/>
      <c r="H112" s="3"/>
      <c r="I112" s="8"/>
      <c r="J112" s="8"/>
      <c r="K112" s="8"/>
      <c r="L112" s="3"/>
      <c r="M112" s="8"/>
      <c r="N112" s="8"/>
      <c r="O112" s="130"/>
      <c r="P112" s="20"/>
      <c r="Q112" s="20"/>
      <c r="R112" s="20"/>
      <c r="S112" s="20"/>
    </row>
    <row r="113" spans="1:19" s="21" customFormat="1">
      <c r="A113" s="3"/>
      <c r="B113" s="5"/>
      <c r="C113" s="8"/>
      <c r="D113" s="8"/>
      <c r="E113" s="8"/>
      <c r="F113" s="8"/>
      <c r="G113" s="3"/>
      <c r="H113" s="3"/>
      <c r="I113" s="8"/>
      <c r="J113" s="8"/>
      <c r="K113" s="8"/>
      <c r="L113" s="3"/>
      <c r="M113" s="8"/>
      <c r="N113" s="8"/>
      <c r="O113" s="130"/>
      <c r="P113" s="20"/>
      <c r="Q113" s="20"/>
      <c r="R113" s="20"/>
      <c r="S113" s="20"/>
    </row>
    <row r="114" spans="1:19" s="21" customFormat="1">
      <c r="A114" s="3"/>
      <c r="B114" s="5"/>
      <c r="C114" s="8"/>
      <c r="D114" s="8"/>
      <c r="E114" s="8"/>
      <c r="F114" s="8"/>
      <c r="G114" s="3"/>
      <c r="H114" s="3"/>
      <c r="I114" s="8"/>
      <c r="J114" s="8"/>
      <c r="K114" s="8"/>
      <c r="L114" s="3"/>
      <c r="M114" s="8"/>
      <c r="N114" s="8"/>
      <c r="O114" s="130"/>
      <c r="P114" s="20"/>
      <c r="Q114" s="20"/>
      <c r="R114" s="20"/>
      <c r="S114" s="20"/>
    </row>
    <row r="115" spans="1:19" s="21" customFormat="1">
      <c r="A115" s="3"/>
      <c r="B115" s="5"/>
      <c r="C115" s="8"/>
      <c r="D115" s="8"/>
      <c r="E115" s="8"/>
      <c r="F115" s="8"/>
      <c r="G115" s="3"/>
      <c r="H115" s="3"/>
      <c r="I115" s="8"/>
      <c r="J115" s="8"/>
      <c r="K115" s="8"/>
      <c r="L115" s="3"/>
      <c r="M115" s="8"/>
      <c r="N115" s="8"/>
      <c r="O115" s="130"/>
      <c r="P115" s="20"/>
      <c r="Q115" s="20"/>
      <c r="R115" s="20"/>
      <c r="S115" s="20"/>
    </row>
    <row r="116" spans="1:19" s="21" customFormat="1">
      <c r="A116" s="3"/>
      <c r="B116" s="5"/>
      <c r="C116" s="8"/>
      <c r="D116" s="8"/>
      <c r="E116" s="8"/>
      <c r="F116" s="8"/>
      <c r="G116" s="3"/>
      <c r="H116" s="3"/>
      <c r="I116" s="8"/>
      <c r="J116" s="8"/>
      <c r="K116" s="8"/>
      <c r="L116" s="3"/>
      <c r="M116" s="8"/>
      <c r="N116" s="8"/>
      <c r="O116" s="130"/>
      <c r="P116" s="20"/>
      <c r="Q116" s="20"/>
      <c r="R116" s="20"/>
      <c r="S116" s="20"/>
    </row>
    <row r="117" spans="1:19" s="21" customFormat="1">
      <c r="A117" s="3"/>
      <c r="B117" s="5"/>
      <c r="C117" s="8"/>
      <c r="D117" s="8"/>
      <c r="E117" s="8"/>
      <c r="F117" s="8"/>
      <c r="G117" s="3"/>
      <c r="H117" s="3"/>
      <c r="I117" s="8"/>
      <c r="J117" s="8"/>
      <c r="K117" s="8"/>
      <c r="L117" s="3"/>
      <c r="M117" s="8"/>
      <c r="N117" s="8"/>
      <c r="O117" s="130"/>
      <c r="P117" s="20"/>
      <c r="Q117" s="20"/>
      <c r="R117" s="20"/>
      <c r="S117" s="20"/>
    </row>
    <row r="118" spans="1:19" s="21" customFormat="1">
      <c r="A118" s="3"/>
      <c r="B118" s="5"/>
      <c r="C118" s="8"/>
      <c r="D118" s="8"/>
      <c r="E118" s="8"/>
      <c r="F118" s="8"/>
      <c r="G118" s="3"/>
      <c r="H118" s="3"/>
      <c r="I118" s="8"/>
      <c r="J118" s="8"/>
      <c r="K118" s="8"/>
      <c r="L118" s="3"/>
      <c r="M118" s="8"/>
      <c r="N118" s="8"/>
      <c r="O118" s="130"/>
      <c r="P118" s="20"/>
      <c r="Q118" s="20"/>
      <c r="R118" s="20"/>
      <c r="S118" s="20"/>
    </row>
    <row r="119" spans="1:19" s="21" customFormat="1">
      <c r="A119" s="3"/>
      <c r="B119" s="5"/>
      <c r="C119" s="8"/>
      <c r="D119" s="8"/>
      <c r="E119" s="8"/>
      <c r="F119" s="8"/>
      <c r="G119" s="3"/>
      <c r="H119" s="3"/>
      <c r="I119" s="8"/>
      <c r="J119" s="8"/>
      <c r="K119" s="8"/>
      <c r="L119" s="3"/>
      <c r="M119" s="8"/>
      <c r="N119" s="8"/>
      <c r="O119" s="130"/>
      <c r="P119" s="20"/>
      <c r="Q119" s="20"/>
      <c r="R119" s="20"/>
      <c r="S119" s="20"/>
    </row>
    <row r="120" spans="1:19" s="21" customFormat="1">
      <c r="A120" s="3"/>
      <c r="B120" s="5"/>
      <c r="C120" s="8"/>
      <c r="D120" s="8"/>
      <c r="E120" s="8"/>
      <c r="F120" s="8"/>
      <c r="G120" s="3"/>
      <c r="H120" s="3"/>
      <c r="I120" s="8"/>
      <c r="J120" s="8"/>
      <c r="K120" s="8"/>
      <c r="L120" s="3"/>
      <c r="M120" s="8"/>
      <c r="N120" s="8"/>
      <c r="O120" s="130"/>
      <c r="P120" s="20"/>
      <c r="Q120" s="20"/>
      <c r="R120" s="20"/>
      <c r="S120" s="20"/>
    </row>
    <row r="121" spans="1:19" s="21" customFormat="1">
      <c r="A121" s="3"/>
      <c r="B121" s="5"/>
      <c r="C121" s="8"/>
      <c r="D121" s="8"/>
      <c r="E121" s="8"/>
      <c r="F121" s="8"/>
      <c r="G121" s="3"/>
      <c r="H121" s="3"/>
      <c r="I121" s="8"/>
      <c r="J121" s="8"/>
      <c r="K121" s="8"/>
      <c r="L121" s="3"/>
      <c r="M121" s="8"/>
      <c r="N121" s="8"/>
      <c r="O121" s="130"/>
      <c r="P121" s="20"/>
      <c r="Q121" s="20"/>
      <c r="R121" s="20"/>
      <c r="S121" s="20"/>
    </row>
    <row r="122" spans="1:19" s="21" customFormat="1">
      <c r="A122" s="3"/>
      <c r="B122" s="5"/>
      <c r="C122" s="8"/>
      <c r="D122" s="8"/>
      <c r="E122" s="8"/>
      <c r="F122" s="8"/>
      <c r="G122" s="3"/>
      <c r="H122" s="3"/>
      <c r="I122" s="8"/>
      <c r="J122" s="8"/>
      <c r="K122" s="8"/>
      <c r="L122" s="3"/>
      <c r="M122" s="8"/>
      <c r="N122" s="8"/>
      <c r="O122" s="130"/>
      <c r="P122" s="20"/>
      <c r="Q122" s="20"/>
      <c r="R122" s="20"/>
      <c r="S122" s="20"/>
    </row>
    <row r="123" spans="1:19" s="21" customFormat="1">
      <c r="A123" s="3"/>
      <c r="B123" s="5"/>
      <c r="C123" s="8"/>
      <c r="D123" s="8"/>
      <c r="E123" s="8"/>
      <c r="F123" s="8"/>
      <c r="G123" s="3"/>
      <c r="H123" s="3"/>
      <c r="I123" s="8"/>
      <c r="J123" s="8"/>
      <c r="K123" s="8"/>
      <c r="L123" s="3"/>
      <c r="M123" s="8"/>
      <c r="N123" s="8"/>
      <c r="O123" s="130"/>
      <c r="P123" s="20"/>
      <c r="Q123" s="20"/>
      <c r="R123" s="20"/>
      <c r="S123" s="20"/>
    </row>
    <row r="124" spans="1:19" s="21" customFormat="1">
      <c r="A124" s="3"/>
      <c r="B124" s="5"/>
      <c r="C124" s="8"/>
      <c r="D124" s="8"/>
      <c r="E124" s="8"/>
      <c r="F124" s="8"/>
      <c r="G124" s="3"/>
      <c r="H124" s="3"/>
      <c r="I124" s="8"/>
      <c r="J124" s="8"/>
      <c r="K124" s="8"/>
      <c r="L124" s="3"/>
      <c r="M124" s="8"/>
      <c r="N124" s="8"/>
      <c r="O124" s="130"/>
      <c r="P124" s="20"/>
      <c r="Q124" s="20"/>
      <c r="R124" s="20"/>
      <c r="S124" s="20"/>
    </row>
    <row r="125" spans="1:19" s="21" customFormat="1">
      <c r="A125" s="3"/>
      <c r="B125" s="5"/>
      <c r="C125" s="8"/>
      <c r="D125" s="8"/>
      <c r="E125" s="8"/>
      <c r="F125" s="8"/>
      <c r="G125" s="3"/>
      <c r="H125" s="3"/>
      <c r="I125" s="8"/>
      <c r="J125" s="8"/>
      <c r="K125" s="8"/>
      <c r="L125" s="3"/>
      <c r="M125" s="8"/>
      <c r="N125" s="8"/>
      <c r="O125" s="130"/>
      <c r="P125" s="20"/>
      <c r="Q125" s="20"/>
      <c r="R125" s="20"/>
      <c r="S125" s="20"/>
    </row>
    <row r="126" spans="1:19" s="21" customFormat="1">
      <c r="A126" s="3"/>
      <c r="B126" s="5"/>
      <c r="C126" s="8"/>
      <c r="D126" s="8"/>
      <c r="E126" s="8"/>
      <c r="F126" s="8"/>
      <c r="G126" s="3"/>
      <c r="H126" s="3"/>
      <c r="I126" s="8"/>
      <c r="J126" s="8"/>
      <c r="K126" s="8"/>
      <c r="L126" s="3"/>
      <c r="M126" s="8"/>
      <c r="N126" s="8"/>
      <c r="O126" s="130"/>
      <c r="P126" s="20"/>
      <c r="Q126" s="20"/>
      <c r="R126" s="20"/>
      <c r="S126" s="20"/>
    </row>
    <row r="127" spans="1:19" s="21" customFormat="1">
      <c r="A127" s="3"/>
      <c r="B127" s="5"/>
      <c r="C127" s="8"/>
      <c r="D127" s="8"/>
      <c r="E127" s="8"/>
      <c r="F127" s="8"/>
      <c r="G127" s="3"/>
      <c r="H127" s="3"/>
      <c r="I127" s="8"/>
      <c r="J127" s="8"/>
      <c r="K127" s="8"/>
      <c r="L127" s="3"/>
      <c r="M127" s="8"/>
      <c r="N127" s="8"/>
      <c r="O127" s="130"/>
      <c r="P127" s="20"/>
      <c r="Q127" s="20"/>
      <c r="R127" s="20"/>
      <c r="S127" s="20"/>
    </row>
    <row r="128" spans="1:19" s="21" customFormat="1">
      <c r="A128" s="3"/>
      <c r="B128" s="5"/>
      <c r="C128" s="8"/>
      <c r="D128" s="8"/>
      <c r="E128" s="8"/>
      <c r="F128" s="8"/>
      <c r="G128" s="3"/>
      <c r="H128" s="3"/>
      <c r="I128" s="8"/>
      <c r="J128" s="8"/>
      <c r="K128" s="8"/>
      <c r="L128" s="3"/>
      <c r="M128" s="8"/>
      <c r="N128" s="8"/>
      <c r="O128" s="130"/>
      <c r="P128" s="20"/>
      <c r="Q128" s="20"/>
      <c r="R128" s="20"/>
      <c r="S128" s="20"/>
    </row>
    <row r="129" spans="1:19" s="21" customFormat="1">
      <c r="A129" s="3"/>
      <c r="B129" s="5"/>
      <c r="C129" s="8"/>
      <c r="D129" s="8"/>
      <c r="E129" s="8"/>
      <c r="F129" s="8"/>
      <c r="G129" s="3"/>
      <c r="H129" s="3"/>
      <c r="I129" s="8"/>
      <c r="J129" s="8"/>
      <c r="K129" s="8"/>
      <c r="L129" s="3"/>
      <c r="M129" s="8"/>
      <c r="N129" s="8"/>
      <c r="O129" s="130"/>
      <c r="P129" s="20"/>
      <c r="Q129" s="20"/>
      <c r="R129" s="20"/>
      <c r="S129" s="20"/>
    </row>
    <row r="130" spans="1:19" s="21" customFormat="1">
      <c r="A130" s="3"/>
      <c r="B130" s="5"/>
      <c r="C130" s="8"/>
      <c r="D130" s="8"/>
      <c r="E130" s="8"/>
      <c r="F130" s="8"/>
      <c r="G130" s="3"/>
      <c r="H130" s="3"/>
      <c r="I130" s="8"/>
      <c r="J130" s="8"/>
      <c r="K130" s="8"/>
      <c r="L130" s="3"/>
      <c r="M130" s="8"/>
      <c r="N130" s="8"/>
      <c r="O130" s="130"/>
      <c r="P130" s="20"/>
      <c r="Q130" s="20"/>
      <c r="R130" s="20"/>
      <c r="S130" s="20"/>
    </row>
    <row r="131" spans="1:19" s="21" customFormat="1">
      <c r="A131" s="3"/>
      <c r="B131" s="5"/>
      <c r="C131" s="8"/>
      <c r="D131" s="8"/>
      <c r="E131" s="8"/>
      <c r="F131" s="8"/>
      <c r="G131" s="3"/>
      <c r="H131" s="3"/>
      <c r="I131" s="8"/>
      <c r="J131" s="8"/>
      <c r="K131" s="8"/>
      <c r="L131" s="3"/>
      <c r="M131" s="8"/>
      <c r="N131" s="8"/>
      <c r="O131" s="130"/>
      <c r="P131" s="20"/>
      <c r="Q131" s="20"/>
      <c r="R131" s="20"/>
      <c r="S131" s="20"/>
    </row>
    <row r="132" spans="1:19" s="21" customFormat="1">
      <c r="A132" s="3"/>
      <c r="B132" s="5"/>
      <c r="C132" s="8"/>
      <c r="D132" s="8"/>
      <c r="E132" s="8"/>
      <c r="F132" s="8"/>
      <c r="G132" s="3"/>
      <c r="H132" s="3"/>
      <c r="I132" s="8"/>
      <c r="J132" s="8"/>
      <c r="K132" s="8"/>
      <c r="L132" s="3"/>
      <c r="M132" s="8"/>
      <c r="N132" s="8"/>
      <c r="O132" s="130"/>
      <c r="P132" s="20"/>
      <c r="Q132" s="20"/>
      <c r="R132" s="20"/>
      <c r="S132" s="20"/>
    </row>
    <row r="133" spans="1:19" s="21" customFormat="1">
      <c r="A133" s="3"/>
      <c r="B133" s="5"/>
      <c r="C133" s="8"/>
      <c r="D133" s="8"/>
      <c r="E133" s="8"/>
      <c r="F133" s="8"/>
      <c r="G133" s="3"/>
      <c r="H133" s="3"/>
      <c r="I133" s="8"/>
      <c r="J133" s="8"/>
      <c r="K133" s="8"/>
      <c r="L133" s="3"/>
      <c r="M133" s="8"/>
      <c r="N133" s="8"/>
      <c r="O133" s="130"/>
      <c r="P133" s="20"/>
      <c r="Q133" s="20"/>
      <c r="R133" s="20"/>
      <c r="S133" s="20"/>
    </row>
    <row r="134" spans="1:19" s="21" customFormat="1">
      <c r="A134" s="3"/>
      <c r="B134" s="5"/>
      <c r="C134" s="8"/>
      <c r="D134" s="8"/>
      <c r="E134" s="8"/>
      <c r="F134" s="8"/>
      <c r="G134" s="3"/>
      <c r="H134" s="3"/>
      <c r="I134" s="8"/>
      <c r="J134" s="8"/>
      <c r="K134" s="8"/>
      <c r="L134" s="3"/>
      <c r="M134" s="8"/>
      <c r="N134" s="8"/>
      <c r="O134" s="130"/>
      <c r="P134" s="20"/>
      <c r="Q134" s="20"/>
      <c r="R134" s="20"/>
      <c r="S134" s="20"/>
    </row>
    <row r="135" spans="1:19" s="21" customFormat="1">
      <c r="A135" s="3"/>
      <c r="B135" s="5"/>
      <c r="C135" s="8"/>
      <c r="D135" s="8"/>
      <c r="E135" s="8"/>
      <c r="F135" s="8"/>
      <c r="G135" s="3"/>
      <c r="H135" s="3"/>
      <c r="I135" s="8"/>
      <c r="J135" s="8"/>
      <c r="K135" s="8"/>
      <c r="L135" s="3"/>
      <c r="M135" s="8"/>
      <c r="N135" s="8"/>
      <c r="O135" s="130"/>
      <c r="P135" s="20"/>
      <c r="Q135" s="20"/>
      <c r="R135" s="20"/>
      <c r="S135" s="20"/>
    </row>
    <row r="136" spans="1:19" s="21" customFormat="1">
      <c r="A136" s="3"/>
      <c r="B136" s="5"/>
      <c r="C136" s="8"/>
      <c r="D136" s="8"/>
      <c r="E136" s="8"/>
      <c r="F136" s="8"/>
      <c r="G136" s="3"/>
      <c r="H136" s="3"/>
      <c r="I136" s="8"/>
      <c r="J136" s="8"/>
      <c r="K136" s="8"/>
      <c r="L136" s="3"/>
      <c r="M136" s="8"/>
      <c r="N136" s="8"/>
      <c r="O136" s="130"/>
      <c r="P136" s="20"/>
      <c r="Q136" s="20"/>
      <c r="R136" s="20"/>
      <c r="S136" s="20"/>
    </row>
    <row r="137" spans="1:19" s="21" customFormat="1">
      <c r="A137" s="3"/>
      <c r="B137" s="5"/>
      <c r="C137" s="8"/>
      <c r="D137" s="8"/>
      <c r="E137" s="8"/>
      <c r="F137" s="8"/>
      <c r="G137" s="3"/>
      <c r="H137" s="3"/>
      <c r="I137" s="8"/>
      <c r="J137" s="8"/>
      <c r="K137" s="8"/>
      <c r="L137" s="3"/>
      <c r="M137" s="8"/>
      <c r="N137" s="8"/>
      <c r="O137" s="130"/>
      <c r="P137" s="20"/>
      <c r="Q137" s="20"/>
      <c r="R137" s="20"/>
      <c r="S137" s="20"/>
    </row>
    <row r="138" spans="1:19" s="21" customFormat="1">
      <c r="A138" s="3"/>
      <c r="B138" s="5"/>
      <c r="C138" s="8"/>
      <c r="D138" s="8"/>
      <c r="E138" s="8"/>
      <c r="F138" s="8"/>
      <c r="G138" s="3"/>
      <c r="H138" s="3"/>
      <c r="I138" s="8"/>
      <c r="J138" s="8"/>
      <c r="K138" s="8"/>
      <c r="L138" s="3"/>
      <c r="M138" s="8"/>
      <c r="N138" s="8"/>
      <c r="O138" s="130"/>
      <c r="P138" s="20"/>
      <c r="Q138" s="20"/>
      <c r="R138" s="20"/>
      <c r="S138" s="20"/>
    </row>
    <row r="139" spans="1:19" s="21" customFormat="1">
      <c r="A139" s="3"/>
      <c r="B139" s="5"/>
      <c r="C139" s="8"/>
      <c r="D139" s="8"/>
      <c r="E139" s="8"/>
      <c r="F139" s="8"/>
      <c r="G139" s="3"/>
      <c r="H139" s="3"/>
      <c r="I139" s="8"/>
      <c r="J139" s="8"/>
      <c r="K139" s="8"/>
      <c r="L139" s="3"/>
      <c r="M139" s="8"/>
      <c r="N139" s="8"/>
      <c r="O139" s="130"/>
      <c r="P139" s="20"/>
      <c r="Q139" s="20"/>
      <c r="R139" s="20"/>
      <c r="S139" s="20"/>
    </row>
    <row r="140" spans="1:19" s="21" customFormat="1">
      <c r="A140" s="3"/>
      <c r="B140" s="5"/>
      <c r="C140" s="8"/>
      <c r="D140" s="8"/>
      <c r="E140" s="8"/>
      <c r="F140" s="8"/>
      <c r="G140" s="3"/>
      <c r="H140" s="3"/>
      <c r="I140" s="8"/>
      <c r="J140" s="8"/>
      <c r="K140" s="8"/>
      <c r="L140" s="3"/>
      <c r="M140" s="8"/>
      <c r="N140" s="8"/>
      <c r="O140" s="130"/>
      <c r="P140" s="20"/>
      <c r="Q140" s="20"/>
      <c r="R140" s="20"/>
      <c r="S140" s="20"/>
    </row>
    <row r="141" spans="1:19" s="21" customFormat="1">
      <c r="A141" s="3"/>
      <c r="B141" s="5"/>
      <c r="C141" s="8"/>
      <c r="D141" s="8"/>
      <c r="E141" s="8"/>
      <c r="F141" s="8"/>
      <c r="G141" s="3"/>
      <c r="H141" s="3"/>
      <c r="I141" s="8"/>
      <c r="J141" s="8"/>
      <c r="K141" s="8"/>
      <c r="L141" s="3"/>
      <c r="M141" s="8"/>
      <c r="N141" s="8"/>
      <c r="O141" s="130"/>
      <c r="P141" s="20"/>
      <c r="Q141" s="20"/>
      <c r="R141" s="20"/>
      <c r="S141" s="20"/>
    </row>
    <row r="142" spans="1:19" s="21" customFormat="1">
      <c r="A142" s="3"/>
      <c r="B142" s="5"/>
      <c r="C142" s="8"/>
      <c r="D142" s="8"/>
      <c r="E142" s="8"/>
      <c r="F142" s="8"/>
      <c r="G142" s="3"/>
      <c r="H142" s="3"/>
      <c r="I142" s="8"/>
      <c r="J142" s="8"/>
      <c r="K142" s="8"/>
      <c r="L142" s="3"/>
      <c r="M142" s="8"/>
      <c r="N142" s="8"/>
      <c r="O142" s="130"/>
      <c r="P142" s="20"/>
      <c r="Q142" s="20"/>
      <c r="R142" s="20"/>
      <c r="S142" s="20"/>
    </row>
    <row r="143" spans="1:19" s="21" customFormat="1">
      <c r="A143" s="3"/>
      <c r="B143" s="5"/>
      <c r="C143" s="8"/>
      <c r="D143" s="8"/>
      <c r="E143" s="8"/>
      <c r="F143" s="8"/>
      <c r="G143" s="3"/>
      <c r="H143" s="3"/>
      <c r="I143" s="8"/>
      <c r="J143" s="8"/>
      <c r="K143" s="8"/>
      <c r="L143" s="3"/>
      <c r="M143" s="8"/>
      <c r="N143" s="8"/>
      <c r="O143" s="130"/>
      <c r="P143" s="20"/>
      <c r="Q143" s="20"/>
      <c r="R143" s="20"/>
      <c r="S143" s="20"/>
    </row>
    <row r="144" spans="1:19" s="21" customFormat="1">
      <c r="A144" s="3"/>
      <c r="B144" s="5"/>
      <c r="C144" s="8"/>
      <c r="D144" s="8"/>
      <c r="E144" s="8"/>
      <c r="F144" s="8"/>
      <c r="G144" s="3"/>
      <c r="H144" s="3"/>
      <c r="I144" s="8"/>
      <c r="J144" s="8"/>
      <c r="K144" s="8"/>
      <c r="L144" s="3"/>
      <c r="M144" s="8"/>
      <c r="N144" s="8"/>
      <c r="O144" s="130"/>
      <c r="P144" s="20"/>
      <c r="Q144" s="20"/>
      <c r="R144" s="20"/>
      <c r="S144" s="20"/>
    </row>
    <row r="145" spans="1:19" s="21" customFormat="1">
      <c r="A145" s="3"/>
      <c r="B145" s="5"/>
      <c r="C145" s="8"/>
      <c r="D145" s="8"/>
      <c r="E145" s="8"/>
      <c r="F145" s="8"/>
      <c r="G145" s="3"/>
      <c r="H145" s="3"/>
      <c r="I145" s="8"/>
      <c r="J145" s="8"/>
      <c r="K145" s="8"/>
      <c r="L145" s="3"/>
      <c r="M145" s="8"/>
      <c r="N145" s="8"/>
      <c r="O145" s="130"/>
      <c r="P145" s="20"/>
      <c r="Q145" s="20"/>
      <c r="R145" s="20"/>
      <c r="S145" s="20"/>
    </row>
    <row r="146" spans="1:19" s="21" customFormat="1">
      <c r="A146" s="3"/>
      <c r="B146" s="5"/>
      <c r="C146" s="8"/>
      <c r="D146" s="8"/>
      <c r="E146" s="8"/>
      <c r="F146" s="8"/>
      <c r="G146" s="3"/>
      <c r="H146" s="3"/>
      <c r="I146" s="8"/>
      <c r="J146" s="8"/>
      <c r="K146" s="8"/>
      <c r="L146" s="3"/>
      <c r="M146" s="8"/>
      <c r="N146" s="8"/>
      <c r="O146" s="130"/>
      <c r="P146" s="20"/>
      <c r="Q146" s="20"/>
      <c r="R146" s="20"/>
      <c r="S146" s="20"/>
    </row>
    <row r="147" spans="1:19" s="21" customFormat="1">
      <c r="A147" s="3"/>
      <c r="B147" s="5"/>
      <c r="C147" s="8"/>
      <c r="D147" s="8"/>
      <c r="E147" s="8"/>
      <c r="F147" s="8"/>
      <c r="G147" s="3"/>
      <c r="H147" s="3"/>
      <c r="I147" s="8"/>
      <c r="J147" s="8"/>
      <c r="K147" s="8"/>
      <c r="L147" s="3"/>
      <c r="M147" s="8"/>
      <c r="N147" s="8"/>
      <c r="O147" s="130"/>
      <c r="P147" s="20"/>
      <c r="Q147" s="20"/>
      <c r="R147" s="20"/>
      <c r="S147" s="20"/>
    </row>
    <row r="148" spans="1:19" s="21" customFormat="1">
      <c r="A148" s="3"/>
      <c r="B148" s="5"/>
      <c r="C148" s="8"/>
      <c r="D148" s="8"/>
      <c r="E148" s="8"/>
      <c r="F148" s="8"/>
      <c r="G148" s="3"/>
      <c r="H148" s="3"/>
      <c r="I148" s="8"/>
      <c r="J148" s="8"/>
      <c r="K148" s="8"/>
      <c r="L148" s="3"/>
      <c r="M148" s="8"/>
      <c r="N148" s="8"/>
      <c r="O148" s="130"/>
      <c r="P148" s="20"/>
      <c r="Q148" s="20"/>
      <c r="R148" s="20"/>
      <c r="S148" s="20"/>
    </row>
    <row r="149" spans="1:19" s="21" customFormat="1">
      <c r="A149" s="3"/>
      <c r="B149" s="5"/>
      <c r="C149" s="8"/>
      <c r="D149" s="8"/>
      <c r="E149" s="8"/>
      <c r="F149" s="8"/>
      <c r="G149" s="3"/>
      <c r="H149" s="3"/>
      <c r="I149" s="8"/>
      <c r="J149" s="8"/>
      <c r="K149" s="8"/>
      <c r="L149" s="3"/>
      <c r="M149" s="8"/>
      <c r="N149" s="8"/>
      <c r="O149" s="130"/>
      <c r="P149" s="20"/>
      <c r="Q149" s="20"/>
      <c r="R149" s="20"/>
      <c r="S149" s="20"/>
    </row>
    <row r="150" spans="1:19" s="21" customFormat="1">
      <c r="A150" s="3"/>
      <c r="B150" s="5"/>
      <c r="C150" s="8"/>
      <c r="D150" s="8"/>
      <c r="E150" s="8"/>
      <c r="F150" s="8"/>
      <c r="G150" s="3"/>
      <c r="H150" s="3"/>
      <c r="I150" s="8"/>
      <c r="J150" s="8"/>
      <c r="K150" s="8"/>
      <c r="L150" s="3"/>
      <c r="M150" s="8"/>
      <c r="N150" s="8"/>
      <c r="O150" s="130"/>
      <c r="P150" s="20"/>
      <c r="Q150" s="20"/>
      <c r="R150" s="20"/>
      <c r="S150" s="20"/>
    </row>
    <row r="151" spans="1:19" s="21" customFormat="1">
      <c r="A151" s="3"/>
      <c r="B151" s="5"/>
      <c r="C151" s="8"/>
      <c r="D151" s="8"/>
      <c r="E151" s="8"/>
      <c r="F151" s="8"/>
      <c r="G151" s="3"/>
      <c r="H151" s="3"/>
      <c r="I151" s="8"/>
      <c r="J151" s="8"/>
      <c r="K151" s="8"/>
      <c r="L151" s="3"/>
      <c r="M151" s="8"/>
      <c r="N151" s="8"/>
      <c r="O151" s="130"/>
      <c r="P151" s="20"/>
      <c r="Q151" s="20"/>
      <c r="R151" s="20"/>
      <c r="S151" s="20"/>
    </row>
    <row r="152" spans="1:19" s="21" customFormat="1">
      <c r="A152" s="3"/>
      <c r="B152" s="5"/>
      <c r="C152" s="8"/>
      <c r="D152" s="8"/>
      <c r="E152" s="8"/>
      <c r="F152" s="8"/>
      <c r="G152" s="3"/>
      <c r="H152" s="3"/>
      <c r="I152" s="8"/>
      <c r="J152" s="8"/>
      <c r="K152" s="8"/>
      <c r="L152" s="3"/>
      <c r="M152" s="8"/>
      <c r="N152" s="8"/>
      <c r="O152" s="130"/>
      <c r="P152" s="20"/>
      <c r="Q152" s="20"/>
      <c r="R152" s="20"/>
      <c r="S152" s="20"/>
    </row>
    <row r="153" spans="1:19" s="21" customFormat="1">
      <c r="A153" s="3"/>
      <c r="B153" s="5"/>
      <c r="C153" s="8"/>
      <c r="D153" s="8"/>
      <c r="E153" s="8"/>
      <c r="F153" s="8"/>
      <c r="G153" s="3"/>
      <c r="H153" s="3"/>
      <c r="I153" s="8"/>
      <c r="J153" s="8"/>
      <c r="K153" s="8"/>
      <c r="L153" s="3"/>
      <c r="M153" s="8"/>
      <c r="N153" s="8"/>
      <c r="O153" s="130"/>
      <c r="P153" s="20"/>
      <c r="Q153" s="20"/>
      <c r="R153" s="20"/>
      <c r="S153" s="20"/>
    </row>
    <row r="154" spans="1:19" s="21" customFormat="1">
      <c r="A154" s="3"/>
      <c r="B154" s="5"/>
      <c r="C154" s="8"/>
      <c r="D154" s="8"/>
      <c r="E154" s="8"/>
      <c r="F154" s="8"/>
      <c r="G154" s="3"/>
      <c r="H154" s="3"/>
      <c r="I154" s="8"/>
      <c r="J154" s="8"/>
      <c r="K154" s="8"/>
      <c r="L154" s="3"/>
      <c r="M154" s="8"/>
      <c r="N154" s="8"/>
      <c r="O154" s="130"/>
      <c r="P154" s="20"/>
      <c r="Q154" s="20"/>
      <c r="R154" s="20"/>
      <c r="S154" s="20"/>
    </row>
    <row r="155" spans="1:19" s="21" customFormat="1">
      <c r="A155" s="3"/>
      <c r="B155" s="5"/>
      <c r="C155" s="8"/>
      <c r="D155" s="8"/>
      <c r="E155" s="8"/>
      <c r="F155" s="8"/>
      <c r="G155" s="3"/>
      <c r="H155" s="3"/>
      <c r="I155" s="8"/>
      <c r="J155" s="8"/>
      <c r="K155" s="8"/>
      <c r="L155" s="3"/>
      <c r="M155" s="8"/>
      <c r="N155" s="8"/>
      <c r="O155" s="130"/>
      <c r="P155" s="20"/>
      <c r="Q155" s="20"/>
      <c r="R155" s="20"/>
      <c r="S155" s="20"/>
    </row>
    <row r="156" spans="1:19" s="21" customFormat="1">
      <c r="A156" s="3"/>
      <c r="B156" s="5"/>
      <c r="C156" s="8"/>
      <c r="D156" s="8"/>
      <c r="E156" s="8"/>
      <c r="F156" s="8"/>
      <c r="G156" s="3"/>
      <c r="H156" s="3"/>
      <c r="I156" s="8"/>
      <c r="J156" s="8"/>
      <c r="K156" s="8"/>
      <c r="L156" s="3"/>
      <c r="M156" s="8"/>
      <c r="N156" s="8"/>
      <c r="O156" s="130"/>
      <c r="P156" s="20"/>
      <c r="Q156" s="20"/>
      <c r="R156" s="20"/>
      <c r="S156" s="20"/>
    </row>
    <row r="157" spans="1:19" s="21" customFormat="1">
      <c r="A157" s="3"/>
      <c r="B157" s="5"/>
      <c r="C157" s="8"/>
      <c r="D157" s="8"/>
      <c r="E157" s="8"/>
      <c r="F157" s="8"/>
      <c r="G157" s="3"/>
      <c r="H157" s="3"/>
      <c r="I157" s="8"/>
      <c r="J157" s="8"/>
      <c r="K157" s="8"/>
      <c r="L157" s="3"/>
      <c r="M157" s="8"/>
      <c r="N157" s="8"/>
      <c r="O157" s="130"/>
      <c r="P157" s="20"/>
      <c r="Q157" s="20"/>
      <c r="R157" s="20"/>
      <c r="S157" s="20"/>
    </row>
    <row r="158" spans="1:19" s="21" customFormat="1">
      <c r="A158" s="3"/>
      <c r="B158" s="5"/>
      <c r="C158" s="8"/>
      <c r="D158" s="8"/>
      <c r="E158" s="8"/>
      <c r="F158" s="8"/>
      <c r="G158" s="3"/>
      <c r="H158" s="3"/>
      <c r="I158" s="8"/>
      <c r="J158" s="8"/>
      <c r="K158" s="8"/>
      <c r="L158" s="3"/>
      <c r="M158" s="8"/>
      <c r="N158" s="8"/>
      <c r="O158" s="130"/>
      <c r="P158" s="20"/>
      <c r="Q158" s="20"/>
      <c r="R158" s="20"/>
      <c r="S158" s="20"/>
    </row>
    <row r="159" spans="1:19" s="21" customFormat="1">
      <c r="A159" s="3"/>
      <c r="B159" s="5"/>
      <c r="C159" s="8"/>
      <c r="D159" s="8"/>
      <c r="E159" s="8"/>
      <c r="F159" s="8"/>
      <c r="G159" s="3"/>
      <c r="H159" s="3"/>
      <c r="I159" s="8"/>
      <c r="J159" s="8"/>
      <c r="K159" s="8"/>
      <c r="L159" s="3"/>
      <c r="M159" s="8"/>
      <c r="N159" s="8"/>
      <c r="O159" s="130"/>
      <c r="P159" s="20"/>
      <c r="Q159" s="20"/>
      <c r="R159" s="20"/>
      <c r="S159" s="20"/>
    </row>
    <row r="160" spans="1:19" s="21" customFormat="1">
      <c r="A160" s="3"/>
      <c r="B160" s="5"/>
      <c r="C160" s="8"/>
      <c r="D160" s="8"/>
      <c r="E160" s="8"/>
      <c r="F160" s="8"/>
      <c r="G160" s="3"/>
      <c r="H160" s="3"/>
      <c r="I160" s="8"/>
      <c r="J160" s="8"/>
      <c r="K160" s="8"/>
      <c r="L160" s="3"/>
      <c r="M160" s="8"/>
      <c r="N160" s="8"/>
      <c r="O160" s="130"/>
      <c r="P160" s="20"/>
      <c r="Q160" s="20"/>
      <c r="R160" s="20"/>
      <c r="S160" s="20"/>
    </row>
    <row r="161" spans="1:19" s="21" customFormat="1">
      <c r="A161" s="3"/>
      <c r="B161" s="5"/>
      <c r="C161" s="8"/>
      <c r="D161" s="8"/>
      <c r="E161" s="8"/>
      <c r="F161" s="8"/>
      <c r="G161" s="3"/>
      <c r="H161" s="3"/>
      <c r="I161" s="8"/>
      <c r="J161" s="8"/>
      <c r="K161" s="8"/>
      <c r="L161" s="3"/>
      <c r="M161" s="8"/>
      <c r="N161" s="8"/>
      <c r="O161" s="130"/>
      <c r="P161" s="20"/>
      <c r="Q161" s="20"/>
      <c r="R161" s="20"/>
      <c r="S161" s="20"/>
    </row>
    <row r="162" spans="1:19" s="21" customFormat="1">
      <c r="A162" s="3"/>
      <c r="B162" s="5"/>
      <c r="C162" s="8"/>
      <c r="D162" s="8"/>
      <c r="E162" s="8"/>
      <c r="F162" s="8"/>
      <c r="G162" s="3"/>
      <c r="H162" s="3"/>
      <c r="I162" s="8"/>
      <c r="J162" s="8"/>
      <c r="K162" s="8"/>
      <c r="L162" s="3"/>
      <c r="M162" s="8"/>
      <c r="N162" s="8"/>
      <c r="O162" s="130"/>
      <c r="P162" s="20"/>
      <c r="Q162" s="20"/>
      <c r="R162" s="20"/>
      <c r="S162" s="20"/>
    </row>
    <row r="163" spans="1:19" s="21" customFormat="1">
      <c r="A163" s="3"/>
      <c r="B163" s="5"/>
      <c r="C163" s="8"/>
      <c r="D163" s="8"/>
      <c r="E163" s="8"/>
      <c r="F163" s="8"/>
      <c r="G163" s="3"/>
      <c r="H163" s="3"/>
      <c r="I163" s="8"/>
      <c r="J163" s="8"/>
      <c r="K163" s="8"/>
      <c r="L163" s="3"/>
      <c r="M163" s="8"/>
      <c r="N163" s="8"/>
      <c r="O163" s="130"/>
      <c r="P163" s="20"/>
      <c r="Q163" s="20"/>
      <c r="R163" s="20"/>
      <c r="S163" s="20"/>
    </row>
    <row r="164" spans="1:19" s="21" customFormat="1">
      <c r="A164" s="3"/>
      <c r="B164" s="5"/>
      <c r="C164" s="8"/>
      <c r="D164" s="8"/>
      <c r="E164" s="8"/>
      <c r="F164" s="8"/>
      <c r="G164" s="3"/>
      <c r="H164" s="3"/>
      <c r="I164" s="8"/>
      <c r="J164" s="8"/>
      <c r="K164" s="8"/>
      <c r="L164" s="3"/>
      <c r="M164" s="8"/>
      <c r="N164" s="8"/>
      <c r="O164" s="130"/>
      <c r="P164" s="20"/>
      <c r="Q164" s="20"/>
      <c r="R164" s="20"/>
      <c r="S164" s="20"/>
    </row>
    <row r="165" spans="1:19" s="21" customFormat="1">
      <c r="A165" s="3"/>
      <c r="B165" s="5"/>
      <c r="C165" s="8"/>
      <c r="D165" s="8"/>
      <c r="E165" s="8"/>
      <c r="F165" s="8"/>
      <c r="G165" s="3"/>
      <c r="H165" s="3"/>
      <c r="I165" s="8"/>
      <c r="J165" s="8"/>
      <c r="K165" s="8"/>
      <c r="L165" s="3"/>
      <c r="M165" s="8"/>
      <c r="N165" s="8"/>
      <c r="O165" s="130"/>
      <c r="P165" s="20"/>
      <c r="Q165" s="20"/>
      <c r="R165" s="20"/>
      <c r="S165" s="20"/>
    </row>
    <row r="166" spans="1:19" s="21" customFormat="1">
      <c r="A166" s="3"/>
      <c r="B166" s="5"/>
      <c r="C166" s="8"/>
      <c r="D166" s="8"/>
      <c r="E166" s="8"/>
      <c r="F166" s="8"/>
      <c r="G166" s="3"/>
      <c r="H166" s="3"/>
      <c r="I166" s="8"/>
      <c r="J166" s="8"/>
      <c r="K166" s="8"/>
      <c r="L166" s="3"/>
      <c r="M166" s="8"/>
      <c r="N166" s="8"/>
      <c r="O166" s="130"/>
      <c r="P166" s="20"/>
      <c r="Q166" s="20"/>
      <c r="R166" s="20"/>
      <c r="S166" s="20"/>
    </row>
    <row r="167" spans="1:19" s="21" customFormat="1">
      <c r="A167" s="3"/>
      <c r="B167" s="5"/>
      <c r="C167" s="8"/>
      <c r="D167" s="8"/>
      <c r="E167" s="8"/>
      <c r="F167" s="8"/>
      <c r="G167" s="3"/>
      <c r="H167" s="3"/>
      <c r="I167" s="8"/>
      <c r="J167" s="8"/>
      <c r="K167" s="8"/>
      <c r="L167" s="3"/>
      <c r="M167" s="8"/>
      <c r="N167" s="8"/>
      <c r="O167" s="130"/>
      <c r="P167" s="20"/>
      <c r="Q167" s="20"/>
      <c r="R167" s="20"/>
      <c r="S167" s="20"/>
    </row>
    <row r="168" spans="1:19" s="21" customFormat="1">
      <c r="A168" s="3"/>
      <c r="B168" s="5"/>
      <c r="C168" s="8"/>
      <c r="D168" s="8"/>
      <c r="E168" s="8"/>
      <c r="F168" s="8"/>
      <c r="G168" s="3"/>
      <c r="H168" s="3"/>
      <c r="I168" s="8"/>
      <c r="J168" s="8"/>
      <c r="K168" s="8"/>
      <c r="L168" s="3"/>
      <c r="M168" s="8"/>
      <c r="N168" s="8"/>
      <c r="O168" s="130"/>
      <c r="P168" s="20"/>
      <c r="Q168" s="20"/>
      <c r="R168" s="20"/>
      <c r="S168" s="20"/>
    </row>
    <row r="169" spans="1:19" s="21" customFormat="1">
      <c r="A169" s="3"/>
      <c r="B169" s="5"/>
      <c r="C169" s="8"/>
      <c r="D169" s="8"/>
      <c r="E169" s="8"/>
      <c r="F169" s="8"/>
      <c r="G169" s="3"/>
      <c r="H169" s="3"/>
      <c r="I169" s="8"/>
      <c r="J169" s="8"/>
      <c r="K169" s="8"/>
      <c r="L169" s="3"/>
      <c r="M169" s="8"/>
      <c r="N169" s="8"/>
      <c r="O169" s="130"/>
      <c r="P169" s="20"/>
      <c r="Q169" s="20"/>
      <c r="R169" s="20"/>
      <c r="S169" s="20"/>
    </row>
    <row r="170" spans="1:19" s="21" customFormat="1">
      <c r="A170" s="3"/>
      <c r="B170" s="5"/>
      <c r="C170" s="8"/>
      <c r="D170" s="8"/>
      <c r="E170" s="8"/>
      <c r="F170" s="8"/>
      <c r="G170" s="3"/>
      <c r="H170" s="3"/>
      <c r="I170" s="8"/>
      <c r="J170" s="8"/>
      <c r="K170" s="8"/>
      <c r="L170" s="3"/>
      <c r="M170" s="8"/>
      <c r="N170" s="8"/>
      <c r="O170" s="130"/>
      <c r="P170" s="20"/>
      <c r="Q170" s="20"/>
      <c r="R170" s="20"/>
      <c r="S170" s="20"/>
    </row>
    <row r="171" spans="1:19" s="21" customFormat="1">
      <c r="A171" s="3"/>
      <c r="B171" s="5"/>
      <c r="C171" s="8"/>
      <c r="D171" s="8"/>
      <c r="E171" s="8"/>
      <c r="F171" s="8"/>
      <c r="G171" s="3"/>
      <c r="H171" s="3"/>
      <c r="I171" s="8"/>
      <c r="J171" s="8"/>
      <c r="K171" s="8"/>
      <c r="L171" s="3"/>
      <c r="M171" s="8"/>
      <c r="N171" s="8"/>
      <c r="O171" s="130"/>
      <c r="P171" s="20"/>
      <c r="Q171" s="20"/>
      <c r="R171" s="20"/>
      <c r="S171" s="20"/>
    </row>
    <row r="172" spans="1:19" s="21" customFormat="1">
      <c r="A172" s="3"/>
      <c r="B172" s="5"/>
      <c r="C172" s="8"/>
      <c r="D172" s="8"/>
      <c r="E172" s="8"/>
      <c r="F172" s="8"/>
      <c r="G172" s="3"/>
      <c r="H172" s="3"/>
      <c r="I172" s="8"/>
      <c r="J172" s="8"/>
      <c r="K172" s="8"/>
      <c r="L172" s="3"/>
      <c r="M172" s="8"/>
      <c r="N172" s="8"/>
      <c r="O172" s="130"/>
      <c r="P172" s="20"/>
      <c r="Q172" s="20"/>
      <c r="R172" s="20"/>
      <c r="S172" s="20"/>
    </row>
    <row r="173" spans="1:19" s="21" customFormat="1">
      <c r="A173" s="3"/>
      <c r="B173" s="5"/>
      <c r="C173" s="8"/>
      <c r="D173" s="8"/>
      <c r="E173" s="8"/>
      <c r="F173" s="8"/>
      <c r="G173" s="3"/>
      <c r="H173" s="3"/>
      <c r="I173" s="8"/>
      <c r="J173" s="8"/>
      <c r="K173" s="8"/>
      <c r="L173" s="3"/>
      <c r="M173" s="8"/>
      <c r="N173" s="8"/>
      <c r="O173" s="130"/>
      <c r="P173" s="20"/>
      <c r="Q173" s="20"/>
      <c r="R173" s="20"/>
      <c r="S173" s="20"/>
    </row>
    <row r="174" spans="1:19" s="21" customFormat="1">
      <c r="A174" s="3"/>
      <c r="B174" s="5"/>
      <c r="C174" s="8"/>
      <c r="D174" s="8"/>
      <c r="E174" s="8"/>
      <c r="F174" s="8"/>
      <c r="G174" s="3"/>
      <c r="H174" s="3"/>
      <c r="I174" s="8"/>
      <c r="J174" s="8"/>
      <c r="K174" s="8"/>
      <c r="L174" s="3"/>
      <c r="M174" s="8"/>
      <c r="N174" s="8"/>
      <c r="O174" s="130"/>
      <c r="P174" s="20"/>
      <c r="Q174" s="20"/>
      <c r="R174" s="20"/>
      <c r="S174" s="20"/>
    </row>
    <row r="175" spans="1:19" s="21" customFormat="1">
      <c r="A175" s="3"/>
      <c r="B175" s="5"/>
      <c r="C175" s="8"/>
      <c r="D175" s="8"/>
      <c r="E175" s="8"/>
      <c r="F175" s="8"/>
      <c r="G175" s="3"/>
      <c r="H175" s="3"/>
      <c r="I175" s="8"/>
      <c r="J175" s="8"/>
      <c r="K175" s="8"/>
      <c r="L175" s="3"/>
      <c r="M175" s="8"/>
      <c r="N175" s="8"/>
      <c r="O175" s="130"/>
      <c r="P175" s="20"/>
      <c r="Q175" s="20"/>
      <c r="R175" s="20"/>
      <c r="S175" s="20"/>
    </row>
    <row r="176" spans="1:19" s="21" customFormat="1">
      <c r="A176" s="3"/>
      <c r="B176" s="5"/>
      <c r="C176" s="8"/>
      <c r="D176" s="8"/>
      <c r="E176" s="8"/>
      <c r="F176" s="8"/>
      <c r="G176" s="3"/>
      <c r="H176" s="3"/>
      <c r="I176" s="8"/>
      <c r="J176" s="8"/>
      <c r="K176" s="8"/>
      <c r="L176" s="3"/>
      <c r="M176" s="8"/>
      <c r="N176" s="8"/>
      <c r="O176" s="130"/>
      <c r="P176" s="20"/>
      <c r="Q176" s="20"/>
      <c r="R176" s="20"/>
      <c r="S176" s="20"/>
    </row>
    <row r="177" spans="1:19" s="21" customFormat="1">
      <c r="A177" s="3"/>
      <c r="B177" s="5"/>
      <c r="C177" s="8"/>
      <c r="D177" s="8"/>
      <c r="E177" s="8"/>
      <c r="F177" s="8"/>
      <c r="G177" s="3"/>
      <c r="H177" s="3"/>
      <c r="I177" s="8"/>
      <c r="J177" s="8"/>
      <c r="K177" s="8"/>
      <c r="L177" s="3"/>
      <c r="M177" s="8"/>
      <c r="N177" s="8"/>
      <c r="O177" s="130"/>
      <c r="P177" s="20"/>
      <c r="Q177" s="20"/>
      <c r="R177" s="20"/>
      <c r="S177" s="20"/>
    </row>
    <row r="178" spans="1:19" s="21" customFormat="1">
      <c r="A178" s="3"/>
      <c r="B178" s="5"/>
      <c r="C178" s="8"/>
      <c r="D178" s="8"/>
      <c r="E178" s="8"/>
      <c r="F178" s="8"/>
      <c r="G178" s="3"/>
      <c r="H178" s="3"/>
      <c r="I178" s="8"/>
      <c r="J178" s="8"/>
      <c r="K178" s="8"/>
      <c r="L178" s="3"/>
      <c r="M178" s="8"/>
      <c r="N178" s="8"/>
      <c r="O178" s="130"/>
      <c r="P178" s="20"/>
      <c r="Q178" s="20"/>
      <c r="R178" s="20"/>
      <c r="S178" s="20"/>
    </row>
    <row r="179" spans="1:19" s="21" customFormat="1">
      <c r="A179" s="3"/>
      <c r="B179" s="5"/>
      <c r="C179" s="8"/>
      <c r="D179" s="8"/>
      <c r="E179" s="8"/>
      <c r="F179" s="8"/>
      <c r="G179" s="3"/>
      <c r="H179" s="3"/>
      <c r="I179" s="8"/>
      <c r="J179" s="8"/>
      <c r="K179" s="8"/>
      <c r="L179" s="3"/>
      <c r="M179" s="8"/>
      <c r="N179" s="8"/>
      <c r="O179" s="130"/>
      <c r="P179" s="20"/>
      <c r="Q179" s="20"/>
      <c r="R179" s="20"/>
      <c r="S179" s="20"/>
    </row>
    <row r="180" spans="1:19" s="21" customFormat="1">
      <c r="A180" s="3"/>
      <c r="B180" s="5"/>
      <c r="C180" s="8"/>
      <c r="D180" s="8"/>
      <c r="E180" s="8"/>
      <c r="F180" s="8"/>
      <c r="G180" s="3"/>
      <c r="H180" s="3"/>
      <c r="I180" s="8"/>
      <c r="J180" s="8"/>
      <c r="K180" s="8"/>
      <c r="L180" s="3"/>
      <c r="M180" s="8"/>
      <c r="N180" s="8"/>
      <c r="O180" s="130"/>
      <c r="P180" s="20"/>
      <c r="Q180" s="20"/>
      <c r="R180" s="20"/>
      <c r="S180" s="20"/>
    </row>
    <row r="181" spans="1:19" s="21" customFormat="1">
      <c r="A181" s="3"/>
      <c r="B181" s="5"/>
      <c r="C181" s="8"/>
      <c r="D181" s="8"/>
      <c r="E181" s="8"/>
      <c r="F181" s="8"/>
      <c r="G181" s="3"/>
      <c r="H181" s="3"/>
      <c r="I181" s="8"/>
      <c r="J181" s="8"/>
      <c r="K181" s="8"/>
      <c r="L181" s="3"/>
      <c r="M181" s="8"/>
      <c r="N181" s="8"/>
      <c r="O181" s="130"/>
      <c r="P181" s="20"/>
      <c r="Q181" s="20"/>
      <c r="R181" s="20"/>
      <c r="S181" s="20"/>
    </row>
    <row r="182" spans="1:19" s="21" customFormat="1">
      <c r="A182" s="3"/>
      <c r="B182" s="5"/>
      <c r="C182" s="8"/>
      <c r="D182" s="8"/>
      <c r="E182" s="8"/>
      <c r="F182" s="8"/>
      <c r="G182" s="3"/>
      <c r="H182" s="3"/>
      <c r="I182" s="8"/>
      <c r="J182" s="8"/>
      <c r="K182" s="8"/>
      <c r="L182" s="3"/>
      <c r="M182" s="8"/>
      <c r="N182" s="8"/>
      <c r="O182" s="130"/>
      <c r="P182" s="20"/>
      <c r="Q182" s="20"/>
      <c r="R182" s="20"/>
      <c r="S182" s="20"/>
    </row>
    <row r="183" spans="1:19" s="21" customFormat="1">
      <c r="A183" s="3"/>
      <c r="B183" s="5"/>
      <c r="C183" s="8"/>
      <c r="D183" s="8"/>
      <c r="E183" s="8"/>
      <c r="F183" s="8"/>
      <c r="G183" s="3"/>
      <c r="H183" s="3"/>
      <c r="I183" s="8"/>
      <c r="J183" s="8"/>
      <c r="K183" s="8"/>
      <c r="L183" s="3"/>
      <c r="M183" s="8"/>
      <c r="N183" s="8"/>
      <c r="O183" s="130"/>
      <c r="P183" s="20"/>
      <c r="Q183" s="20"/>
      <c r="R183" s="20"/>
      <c r="S183" s="20"/>
    </row>
    <row r="184" spans="1:19" s="21" customFormat="1">
      <c r="A184" s="3"/>
      <c r="B184" s="5"/>
      <c r="C184" s="8"/>
      <c r="D184" s="8"/>
      <c r="E184" s="8"/>
      <c r="F184" s="8"/>
      <c r="G184" s="3"/>
      <c r="H184" s="3"/>
      <c r="I184" s="8"/>
      <c r="J184" s="8"/>
      <c r="K184" s="8"/>
      <c r="L184" s="3"/>
      <c r="M184" s="8"/>
      <c r="N184" s="8"/>
      <c r="O184" s="130"/>
      <c r="P184" s="20"/>
      <c r="Q184" s="20"/>
      <c r="R184" s="20"/>
      <c r="S184" s="20"/>
    </row>
    <row r="185" spans="1:19" s="21" customFormat="1">
      <c r="A185" s="3"/>
      <c r="B185" s="5"/>
      <c r="C185" s="8"/>
      <c r="D185" s="8"/>
      <c r="E185" s="8"/>
      <c r="F185" s="8"/>
      <c r="G185" s="3"/>
      <c r="H185" s="3"/>
      <c r="I185" s="8"/>
      <c r="J185" s="8"/>
      <c r="K185" s="8"/>
      <c r="L185" s="3"/>
      <c r="M185" s="8"/>
      <c r="N185" s="8"/>
      <c r="O185" s="130"/>
      <c r="P185" s="20"/>
      <c r="Q185" s="20"/>
      <c r="R185" s="20"/>
      <c r="S185" s="20"/>
    </row>
    <row r="186" spans="1:19" s="21" customFormat="1">
      <c r="A186" s="3"/>
      <c r="B186" s="5"/>
      <c r="C186" s="8"/>
      <c r="D186" s="8"/>
      <c r="E186" s="8"/>
      <c r="F186" s="8"/>
      <c r="G186" s="3"/>
      <c r="H186" s="3"/>
      <c r="I186" s="8"/>
      <c r="J186" s="8"/>
      <c r="K186" s="8"/>
      <c r="L186" s="3"/>
      <c r="M186" s="8"/>
      <c r="N186" s="8"/>
      <c r="O186" s="130"/>
      <c r="P186" s="20"/>
      <c r="Q186" s="20"/>
      <c r="R186" s="20"/>
      <c r="S186" s="20"/>
    </row>
    <row r="187" spans="1:19" s="21" customFormat="1">
      <c r="A187" s="3"/>
      <c r="B187" s="5"/>
      <c r="C187" s="8"/>
      <c r="D187" s="8"/>
      <c r="E187" s="8"/>
      <c r="F187" s="8"/>
      <c r="G187" s="3"/>
      <c r="H187" s="3"/>
      <c r="I187" s="8"/>
      <c r="J187" s="8"/>
      <c r="K187" s="8"/>
      <c r="L187" s="3"/>
      <c r="M187" s="8"/>
      <c r="N187" s="8"/>
      <c r="O187" s="130"/>
      <c r="P187" s="20"/>
      <c r="Q187" s="20"/>
      <c r="R187" s="20"/>
      <c r="S187" s="20"/>
    </row>
    <row r="188" spans="1:19" s="21" customFormat="1">
      <c r="A188" s="3"/>
      <c r="B188" s="5"/>
      <c r="C188" s="8"/>
      <c r="D188" s="8"/>
      <c r="E188" s="8"/>
      <c r="F188" s="8"/>
      <c r="G188" s="3"/>
      <c r="H188" s="3"/>
      <c r="I188" s="8"/>
      <c r="J188" s="8"/>
      <c r="K188" s="8"/>
      <c r="L188" s="3"/>
      <c r="M188" s="8"/>
      <c r="N188" s="8"/>
      <c r="O188" s="130"/>
      <c r="P188" s="20"/>
      <c r="Q188" s="20"/>
      <c r="R188" s="20"/>
      <c r="S188" s="20"/>
    </row>
    <row r="189" spans="1:19" s="21" customFormat="1">
      <c r="A189" s="3"/>
      <c r="B189" s="5"/>
      <c r="C189" s="8"/>
      <c r="D189" s="8"/>
      <c r="E189" s="8"/>
      <c r="F189" s="8"/>
      <c r="G189" s="3"/>
      <c r="H189" s="3"/>
      <c r="I189" s="8"/>
      <c r="J189" s="8"/>
      <c r="K189" s="8"/>
      <c r="L189" s="3"/>
      <c r="M189" s="8"/>
      <c r="N189" s="8"/>
      <c r="O189" s="130"/>
      <c r="P189" s="20"/>
      <c r="Q189" s="20"/>
      <c r="R189" s="20"/>
      <c r="S189" s="20"/>
    </row>
    <row r="190" spans="1:19" s="21" customFormat="1">
      <c r="A190" s="3"/>
      <c r="B190" s="5"/>
      <c r="C190" s="8"/>
      <c r="D190" s="8"/>
      <c r="E190" s="8"/>
      <c r="F190" s="8"/>
      <c r="G190" s="3"/>
      <c r="H190" s="3"/>
      <c r="I190" s="8"/>
      <c r="J190" s="8"/>
      <c r="K190" s="8"/>
      <c r="L190" s="3"/>
      <c r="M190" s="8"/>
      <c r="N190" s="8"/>
      <c r="O190" s="130"/>
      <c r="P190" s="20"/>
      <c r="Q190" s="20"/>
      <c r="R190" s="20"/>
      <c r="S190" s="20"/>
    </row>
    <row r="191" spans="1:19" s="21" customFormat="1">
      <c r="A191" s="3"/>
      <c r="B191" s="5"/>
      <c r="C191" s="8"/>
      <c r="D191" s="8"/>
      <c r="E191" s="8"/>
      <c r="F191" s="8"/>
      <c r="G191" s="3"/>
      <c r="H191" s="3"/>
      <c r="I191" s="8"/>
      <c r="J191" s="8"/>
      <c r="K191" s="8"/>
      <c r="L191" s="3"/>
      <c r="M191" s="8"/>
      <c r="N191" s="8"/>
      <c r="O191" s="130"/>
      <c r="P191" s="20"/>
      <c r="Q191" s="20"/>
      <c r="R191" s="20"/>
      <c r="S191" s="20"/>
    </row>
    <row r="192" spans="1:19" s="21" customFormat="1">
      <c r="A192" s="3"/>
      <c r="B192" s="5"/>
      <c r="C192" s="8"/>
      <c r="D192" s="8"/>
      <c r="E192" s="8"/>
      <c r="F192" s="8"/>
      <c r="G192" s="3"/>
      <c r="H192" s="3"/>
      <c r="I192" s="8"/>
      <c r="J192" s="8"/>
      <c r="K192" s="8"/>
      <c r="L192" s="3"/>
      <c r="M192" s="8"/>
      <c r="N192" s="8"/>
      <c r="O192" s="130"/>
      <c r="P192" s="20"/>
      <c r="Q192" s="20"/>
      <c r="R192" s="20"/>
      <c r="S192" s="20"/>
    </row>
    <row r="193" spans="1:19" s="21" customFormat="1">
      <c r="A193" s="3"/>
      <c r="B193" s="5"/>
      <c r="C193" s="8"/>
      <c r="D193" s="8"/>
      <c r="E193" s="8"/>
      <c r="F193" s="8"/>
      <c r="G193" s="3"/>
      <c r="H193" s="3"/>
      <c r="I193" s="8"/>
      <c r="J193" s="8"/>
      <c r="K193" s="8"/>
      <c r="L193" s="3"/>
      <c r="M193" s="8"/>
      <c r="N193" s="8"/>
      <c r="O193" s="130"/>
      <c r="P193" s="20"/>
      <c r="Q193" s="20"/>
      <c r="R193" s="20"/>
      <c r="S193" s="20"/>
    </row>
    <row r="194" spans="1:19" s="21" customFormat="1">
      <c r="A194" s="3"/>
      <c r="B194" s="5"/>
      <c r="C194" s="8"/>
      <c r="D194" s="8"/>
      <c r="E194" s="8"/>
      <c r="F194" s="8"/>
      <c r="G194" s="3"/>
      <c r="H194" s="3"/>
      <c r="I194" s="8"/>
      <c r="J194" s="8"/>
      <c r="K194" s="8"/>
      <c r="L194" s="3"/>
      <c r="M194" s="8"/>
      <c r="N194" s="8"/>
      <c r="O194" s="130"/>
      <c r="P194" s="20"/>
      <c r="Q194" s="20"/>
      <c r="R194" s="20"/>
      <c r="S194" s="20"/>
    </row>
    <row r="195" spans="1:19" s="21" customFormat="1">
      <c r="A195" s="3"/>
      <c r="B195" s="5"/>
      <c r="C195" s="8"/>
      <c r="D195" s="8"/>
      <c r="E195" s="8"/>
      <c r="F195" s="8"/>
      <c r="G195" s="3"/>
      <c r="H195" s="3"/>
      <c r="I195" s="8"/>
      <c r="J195" s="8"/>
      <c r="K195" s="8"/>
      <c r="L195" s="3"/>
      <c r="M195" s="8"/>
      <c r="N195" s="8"/>
      <c r="O195" s="130"/>
      <c r="P195" s="20"/>
      <c r="Q195" s="20"/>
      <c r="R195" s="20"/>
      <c r="S195" s="20"/>
    </row>
    <row r="196" spans="1:19" s="21" customFormat="1">
      <c r="A196" s="3"/>
      <c r="B196" s="5"/>
      <c r="C196" s="8"/>
      <c r="D196" s="8"/>
      <c r="E196" s="8"/>
      <c r="F196" s="8"/>
      <c r="G196" s="3"/>
      <c r="H196" s="3"/>
      <c r="I196" s="8"/>
      <c r="J196" s="8"/>
      <c r="K196" s="8"/>
      <c r="L196" s="3"/>
      <c r="M196" s="8"/>
      <c r="N196" s="8"/>
      <c r="O196" s="130"/>
      <c r="P196" s="20"/>
      <c r="Q196" s="20"/>
      <c r="R196" s="20"/>
      <c r="S196" s="20"/>
    </row>
    <row r="197" spans="1:19" s="21" customFormat="1">
      <c r="A197" s="3"/>
      <c r="B197" s="5"/>
      <c r="C197" s="8"/>
      <c r="D197" s="8"/>
      <c r="E197" s="8"/>
      <c r="F197" s="8"/>
      <c r="G197" s="3"/>
      <c r="H197" s="3"/>
      <c r="I197" s="8"/>
      <c r="J197" s="8"/>
      <c r="K197" s="8"/>
      <c r="L197" s="3"/>
      <c r="M197" s="8"/>
      <c r="N197" s="8"/>
      <c r="O197" s="130"/>
      <c r="P197" s="20"/>
      <c r="Q197" s="20"/>
      <c r="R197" s="20"/>
      <c r="S197" s="20"/>
    </row>
    <row r="198" spans="1:19" s="21" customFormat="1">
      <c r="A198" s="3"/>
      <c r="B198" s="5"/>
      <c r="C198" s="8"/>
      <c r="D198" s="8"/>
      <c r="E198" s="8"/>
      <c r="F198" s="8"/>
      <c r="G198" s="3"/>
      <c r="H198" s="3"/>
      <c r="I198" s="8"/>
      <c r="J198" s="8"/>
      <c r="K198" s="8"/>
      <c r="L198" s="3"/>
      <c r="M198" s="8"/>
      <c r="N198" s="8"/>
      <c r="O198" s="130"/>
      <c r="P198" s="20"/>
      <c r="Q198" s="20"/>
      <c r="R198" s="20"/>
      <c r="S198" s="20"/>
    </row>
    <row r="199" spans="1:19" s="21" customFormat="1">
      <c r="A199" s="3"/>
      <c r="B199" s="5"/>
      <c r="C199" s="8"/>
      <c r="D199" s="8"/>
      <c r="E199" s="8"/>
      <c r="F199" s="8"/>
      <c r="G199" s="3"/>
      <c r="H199" s="3"/>
      <c r="I199" s="8"/>
      <c r="J199" s="8"/>
      <c r="K199" s="8"/>
      <c r="L199" s="3"/>
      <c r="M199" s="8"/>
      <c r="N199" s="8"/>
      <c r="O199" s="130"/>
      <c r="P199" s="20"/>
      <c r="Q199" s="20"/>
      <c r="R199" s="20"/>
      <c r="S199" s="20"/>
    </row>
    <row r="200" spans="1:19" s="21" customFormat="1">
      <c r="A200" s="3"/>
      <c r="B200" s="5"/>
      <c r="C200" s="8"/>
      <c r="D200" s="8"/>
      <c r="E200" s="8"/>
      <c r="F200" s="8"/>
      <c r="G200" s="3"/>
      <c r="H200" s="3"/>
      <c r="I200" s="8"/>
      <c r="J200" s="8"/>
      <c r="K200" s="8"/>
      <c r="L200" s="3"/>
      <c r="M200" s="8"/>
      <c r="N200" s="8"/>
      <c r="O200" s="130"/>
      <c r="P200" s="20"/>
      <c r="Q200" s="20"/>
      <c r="R200" s="20"/>
      <c r="S200" s="20"/>
    </row>
    <row r="201" spans="1:19" s="21" customFormat="1">
      <c r="A201" s="3"/>
      <c r="B201" s="5"/>
      <c r="C201" s="8"/>
      <c r="D201" s="8"/>
      <c r="E201" s="8"/>
      <c r="F201" s="8"/>
      <c r="G201" s="3"/>
      <c r="H201" s="3"/>
      <c r="I201" s="8"/>
      <c r="J201" s="8"/>
      <c r="K201" s="8"/>
      <c r="L201" s="3"/>
      <c r="M201" s="8"/>
      <c r="N201" s="8"/>
      <c r="O201" s="130"/>
      <c r="P201" s="20"/>
      <c r="Q201" s="20"/>
      <c r="R201" s="20"/>
      <c r="S201" s="20"/>
    </row>
    <row r="202" spans="1:19" s="21" customFormat="1">
      <c r="A202" s="3"/>
      <c r="B202" s="5"/>
      <c r="C202" s="8"/>
      <c r="D202" s="8"/>
      <c r="E202" s="8"/>
      <c r="F202" s="8"/>
      <c r="G202" s="3"/>
      <c r="H202" s="3"/>
      <c r="I202" s="8"/>
      <c r="J202" s="8"/>
      <c r="K202" s="8"/>
      <c r="L202" s="3"/>
      <c r="M202" s="8"/>
      <c r="N202" s="8"/>
      <c r="O202" s="130"/>
      <c r="P202" s="20"/>
      <c r="Q202" s="20"/>
      <c r="R202" s="20"/>
      <c r="S202" s="20"/>
    </row>
    <row r="203" spans="1:19" s="21" customFormat="1">
      <c r="A203" s="3"/>
      <c r="B203" s="5"/>
      <c r="C203" s="8"/>
      <c r="D203" s="8"/>
      <c r="E203" s="8"/>
      <c r="F203" s="8"/>
      <c r="G203" s="3"/>
      <c r="H203" s="3"/>
      <c r="I203" s="8"/>
      <c r="J203" s="8"/>
      <c r="K203" s="8"/>
      <c r="L203" s="3"/>
      <c r="M203" s="8"/>
      <c r="N203" s="8"/>
      <c r="O203" s="130"/>
      <c r="P203" s="20"/>
      <c r="Q203" s="20"/>
      <c r="R203" s="20"/>
      <c r="S203" s="20"/>
    </row>
    <row r="204" spans="1:19" s="21" customFormat="1">
      <c r="A204" s="3"/>
      <c r="B204" s="5"/>
      <c r="C204" s="8"/>
      <c r="D204" s="8"/>
      <c r="E204" s="8"/>
      <c r="F204" s="8"/>
      <c r="G204" s="3"/>
      <c r="H204" s="3"/>
      <c r="I204" s="8"/>
      <c r="J204" s="8"/>
      <c r="K204" s="8"/>
      <c r="L204" s="3"/>
      <c r="M204" s="8"/>
      <c r="N204" s="8"/>
      <c r="O204" s="130"/>
      <c r="P204" s="20"/>
      <c r="Q204" s="20"/>
      <c r="R204" s="20"/>
      <c r="S204" s="20"/>
    </row>
    <row r="205" spans="1:19" s="21" customFormat="1">
      <c r="A205" s="3"/>
      <c r="B205" s="5"/>
      <c r="C205" s="8"/>
      <c r="D205" s="8"/>
      <c r="E205" s="8"/>
      <c r="F205" s="8"/>
      <c r="G205" s="3"/>
      <c r="H205" s="3"/>
      <c r="I205" s="8"/>
      <c r="J205" s="8"/>
      <c r="K205" s="8"/>
      <c r="L205" s="3"/>
      <c r="M205" s="8"/>
      <c r="N205" s="8"/>
      <c r="O205" s="130"/>
      <c r="P205" s="20"/>
      <c r="Q205" s="20"/>
      <c r="R205" s="20"/>
      <c r="S205" s="20"/>
    </row>
    <row r="206" spans="1:19" s="21" customFormat="1" ht="15.75">
      <c r="A206" s="80" t="s">
        <v>34</v>
      </c>
      <c r="B206" s="80"/>
      <c r="C206" s="80"/>
      <c r="D206" s="80"/>
      <c r="E206" s="80"/>
      <c r="F206" s="80"/>
      <c r="G206" s="4"/>
      <c r="H206" s="15"/>
      <c r="I206" s="16"/>
      <c r="J206" s="4"/>
      <c r="K206" s="7"/>
      <c r="L206" s="7"/>
      <c r="M206" s="19"/>
      <c r="N206" s="18"/>
      <c r="O206" s="18"/>
      <c r="P206" s="20"/>
      <c r="Q206" s="20"/>
      <c r="R206" s="20"/>
      <c r="S206" s="20"/>
    </row>
    <row r="207" spans="1:19" s="21" customFormat="1" ht="12.75">
      <c r="A207" s="2006" t="s">
        <v>0</v>
      </c>
      <c r="B207" s="2006"/>
      <c r="C207" s="2006"/>
      <c r="D207" s="2006"/>
      <c r="E207" s="2006"/>
      <c r="F207" s="2006"/>
      <c r="G207" s="7"/>
      <c r="H207" s="7"/>
      <c r="I207" s="2007"/>
      <c r="J207" s="2007"/>
      <c r="K207" s="17"/>
      <c r="L207" s="2007" t="s">
        <v>1</v>
      </c>
      <c r="M207" s="2007"/>
      <c r="N207" s="12" t="s">
        <v>25</v>
      </c>
      <c r="O207" s="13"/>
      <c r="P207" s="20"/>
      <c r="Q207" s="20"/>
      <c r="R207" s="20"/>
      <c r="S207" s="20"/>
    </row>
    <row r="208" spans="1:19" s="21" customFormat="1" ht="12.75">
      <c r="A208" s="2006" t="s">
        <v>2</v>
      </c>
      <c r="B208" s="2006"/>
      <c r="C208" s="2006"/>
      <c r="D208" s="2006"/>
      <c r="E208" s="2006"/>
      <c r="F208" s="2006"/>
      <c r="G208" s="7"/>
      <c r="H208" s="7"/>
      <c r="I208" s="17"/>
      <c r="J208" s="11"/>
      <c r="K208" s="69"/>
      <c r="L208" s="17" t="s">
        <v>3</v>
      </c>
      <c r="M208" s="11"/>
      <c r="N208" s="14"/>
      <c r="O208" s="14">
        <v>24</v>
      </c>
      <c r="P208" s="20"/>
      <c r="Q208" s="20"/>
      <c r="R208" s="20"/>
      <c r="S208" s="20"/>
    </row>
    <row r="209" spans="1:19" s="21" customFormat="1" ht="12.75">
      <c r="A209" s="2006" t="s">
        <v>4</v>
      </c>
      <c r="B209" s="2006"/>
      <c r="C209" s="2006"/>
      <c r="D209" s="2006"/>
      <c r="E209" s="2006"/>
      <c r="F209" s="2006"/>
      <c r="G209" s="7"/>
      <c r="H209" s="7"/>
      <c r="I209" s="17"/>
      <c r="J209" s="11"/>
      <c r="K209" s="69"/>
      <c r="L209" s="17" t="s">
        <v>5</v>
      </c>
      <c r="M209" s="11"/>
      <c r="N209" s="14"/>
      <c r="O209" s="14">
        <v>12</v>
      </c>
      <c r="P209" s="20"/>
      <c r="Q209" s="20"/>
      <c r="R209" s="20"/>
      <c r="S209" s="20"/>
    </row>
    <row r="210" spans="1:19" s="21" customFormat="1" ht="12.75">
      <c r="A210" s="2006" t="s">
        <v>6</v>
      </c>
      <c r="B210" s="2006"/>
      <c r="C210" s="2006"/>
      <c r="D210" s="2006"/>
      <c r="E210" s="2006"/>
      <c r="F210" s="2006"/>
      <c r="G210" s="7"/>
      <c r="H210" s="7"/>
      <c r="I210" s="7"/>
      <c r="J210" s="4"/>
      <c r="K210" s="9"/>
      <c r="L210" s="10"/>
      <c r="M210" s="19"/>
      <c r="N210" s="18"/>
      <c r="O210" s="18"/>
      <c r="P210" s="20"/>
      <c r="Q210" s="20"/>
      <c r="R210" s="20"/>
      <c r="S210" s="20"/>
    </row>
    <row r="211" spans="1:19" s="21" customFormat="1" ht="13.5" thickBot="1">
      <c r="A211" s="2004" t="s">
        <v>10</v>
      </c>
      <c r="B211" s="2004"/>
      <c r="C211" s="2004"/>
      <c r="D211" s="2004"/>
      <c r="E211" s="2004"/>
      <c r="F211" s="2004"/>
      <c r="G211" s="2004"/>
      <c r="H211" s="2004"/>
      <c r="I211" s="2004"/>
      <c r="J211" s="2004"/>
      <c r="K211" s="2004"/>
      <c r="L211" s="2004"/>
      <c r="M211" s="2004"/>
      <c r="N211" s="2004"/>
      <c r="O211" s="2004"/>
      <c r="P211" s="20"/>
      <c r="Q211" s="20"/>
      <c r="R211" s="20"/>
      <c r="S211" s="20"/>
    </row>
    <row r="212" spans="1:19" ht="15.75" thickTop="1">
      <c r="A212" s="1994" t="s">
        <v>11</v>
      </c>
      <c r="B212" s="1996" t="s">
        <v>12</v>
      </c>
      <c r="C212" s="1996" t="s">
        <v>13</v>
      </c>
      <c r="D212" s="1996" t="s">
        <v>14</v>
      </c>
      <c r="E212" s="1996" t="s">
        <v>15</v>
      </c>
      <c r="F212" s="1996" t="s">
        <v>16</v>
      </c>
      <c r="G212" s="1996" t="s">
        <v>17</v>
      </c>
      <c r="H212" s="2014" t="s">
        <v>18</v>
      </c>
      <c r="I212" s="2015"/>
      <c r="J212" s="2015"/>
      <c r="K212" s="2015"/>
      <c r="L212" s="2015"/>
      <c r="M212" s="2015"/>
      <c r="N212" s="2016"/>
      <c r="O212" s="1996" t="s">
        <v>19</v>
      </c>
      <c r="P212" s="114"/>
      <c r="Q212" s="114"/>
      <c r="R212" s="114"/>
      <c r="S212" s="114"/>
    </row>
    <row r="213" spans="1:19" ht="15.75" thickBot="1">
      <c r="A213" s="1997"/>
      <c r="B213" s="1997"/>
      <c r="C213" s="1997"/>
      <c r="D213" s="1997"/>
      <c r="E213" s="1997"/>
      <c r="F213" s="1997"/>
      <c r="G213" s="1997"/>
      <c r="H213" s="70" t="s">
        <v>28</v>
      </c>
      <c r="I213" s="71" t="s">
        <v>27</v>
      </c>
      <c r="J213" s="71" t="s">
        <v>29</v>
      </c>
      <c r="K213" s="71" t="s">
        <v>30</v>
      </c>
      <c r="L213" s="71" t="s">
        <v>31</v>
      </c>
      <c r="M213" s="71" t="s">
        <v>32</v>
      </c>
      <c r="N213" s="71" t="s">
        <v>33</v>
      </c>
      <c r="O213" s="1997"/>
    </row>
    <row r="214" spans="1:19">
      <c r="A214" s="45"/>
      <c r="B214" s="33" t="s">
        <v>53</v>
      </c>
      <c r="C214" s="47"/>
      <c r="D214" s="48"/>
      <c r="E214" s="49"/>
      <c r="F214" s="49"/>
      <c r="G214" s="48"/>
      <c r="H214" s="50"/>
      <c r="I214" s="50"/>
      <c r="J214" s="50"/>
      <c r="K214" s="50"/>
      <c r="L214" s="50"/>
      <c r="M214" s="50"/>
      <c r="N214" s="50"/>
      <c r="O214" s="51"/>
    </row>
    <row r="215" spans="1:19" s="117" customFormat="1">
      <c r="A215" s="41"/>
      <c r="B215" s="36" t="s">
        <v>52</v>
      </c>
      <c r="C215" s="33"/>
      <c r="D215" s="34"/>
      <c r="E215" s="35"/>
      <c r="F215" s="35"/>
      <c r="G215" s="34"/>
      <c r="H215" s="38"/>
      <c r="I215" s="38"/>
      <c r="J215" s="38"/>
      <c r="K215" s="38"/>
      <c r="L215" s="38"/>
      <c r="M215" s="38"/>
      <c r="N215" s="38"/>
      <c r="O215" s="42"/>
      <c r="P215" s="116"/>
      <c r="Q215" s="116"/>
      <c r="R215" s="116"/>
      <c r="S215" s="116"/>
    </row>
    <row r="216" spans="1:19">
      <c r="A216" s="41"/>
      <c r="B216" s="39"/>
      <c r="C216" s="40"/>
      <c r="D216" s="34"/>
      <c r="E216" s="35"/>
      <c r="F216" s="35"/>
      <c r="G216" s="34"/>
      <c r="H216" s="38" t="str">
        <f>IF(D216=6,E216*F216*G216,"""")</f>
        <v>"</v>
      </c>
      <c r="I216" s="38" t="str">
        <f>IF(D216=8,E216*F216*G216,"""")</f>
        <v>"</v>
      </c>
      <c r="J216" s="38" t="str">
        <f>IF(D216=10,E216*F216*G216,"""")</f>
        <v>"</v>
      </c>
      <c r="K216" s="38" t="str">
        <f>IF(D216=12,E216*F216*G216,"""")</f>
        <v>"</v>
      </c>
      <c r="L216" s="38" t="str">
        <f>IF(D216=14,E216*F216*G216,"""")</f>
        <v>"</v>
      </c>
      <c r="M216" s="38" t="str">
        <f>IF(D216=16,E216*F216*G216,"""")</f>
        <v>"</v>
      </c>
      <c r="N216" s="38" t="str">
        <f>IF(D216=20,E216*F216*G216,"""")</f>
        <v>"</v>
      </c>
      <c r="O216" s="42"/>
    </row>
    <row r="217" spans="1:19">
      <c r="A217" s="41"/>
      <c r="B217" s="39"/>
      <c r="C217" s="40"/>
      <c r="D217" s="34"/>
      <c r="E217" s="35"/>
      <c r="F217" s="35"/>
      <c r="G217" s="34"/>
      <c r="H217" s="38" t="str">
        <f>IF(D217=6,E217*F217*G217,"""")</f>
        <v>"</v>
      </c>
      <c r="I217" s="38" t="str">
        <f>IF(D217=8,E217*F217*G217,"""")</f>
        <v>"</v>
      </c>
      <c r="J217" s="38" t="str">
        <f>IF(D217=10,E217*F217*G217,"""")</f>
        <v>"</v>
      </c>
      <c r="K217" s="38" t="str">
        <f>IF(D217=12,E217*F217*G217,"""")</f>
        <v>"</v>
      </c>
      <c r="L217" s="38" t="str">
        <f>IF(D217=14,E217*F217*G217,"""")</f>
        <v>"</v>
      </c>
      <c r="M217" s="38" t="str">
        <f>IF(D217=16,E217*F217*G217,"""")</f>
        <v>"</v>
      </c>
      <c r="N217" s="38" t="str">
        <f>IF(D217=20,E217*F217*G217,"""")</f>
        <v>"</v>
      </c>
      <c r="O217" s="42"/>
      <c r="P217" s="34"/>
    </row>
    <row r="218" spans="1:19">
      <c r="A218" s="41"/>
      <c r="B218" s="39"/>
      <c r="C218" s="40"/>
      <c r="D218" s="34"/>
      <c r="E218" s="35"/>
      <c r="F218" s="35"/>
      <c r="G218" s="34"/>
      <c r="H218" s="38" t="str">
        <f>IF(D218=6,E218*F218*G218,"""")</f>
        <v>"</v>
      </c>
      <c r="I218" s="38" t="str">
        <f>IF(D218=8,E218*F218*G218,"""")</f>
        <v>"</v>
      </c>
      <c r="J218" s="38" t="str">
        <f>IF(D218=10,E218*F218*G218,"""")</f>
        <v>"</v>
      </c>
      <c r="K218" s="38" t="str">
        <f>IF(D218=12,E218*F218*G218,"""")</f>
        <v>"</v>
      </c>
      <c r="L218" s="38" t="str">
        <f>IF(D218=14,E218*F218*G218,"""")</f>
        <v>"</v>
      </c>
      <c r="M218" s="38" t="str">
        <f>IF(D218=16,E218*F218*G218,"""")</f>
        <v>"</v>
      </c>
      <c r="N218" s="38" t="str">
        <f>IF(D218=20,E218*F218*G218,"""")</f>
        <v>"</v>
      </c>
      <c r="O218" s="42"/>
      <c r="P218" s="34"/>
    </row>
    <row r="219" spans="1:19">
      <c r="A219" s="41"/>
      <c r="B219" s="33" t="s">
        <v>54</v>
      </c>
      <c r="C219" s="40"/>
      <c r="D219" s="34"/>
      <c r="E219" s="35"/>
      <c r="F219" s="35"/>
      <c r="G219" s="34"/>
      <c r="H219" s="38" t="str">
        <f>IF(D219=6,E219*F219*G219,"""")</f>
        <v>"</v>
      </c>
      <c r="I219" s="38" t="str">
        <f>IF(D219=8,E219*F219*G219,"""")</f>
        <v>"</v>
      </c>
      <c r="J219" s="38" t="str">
        <f>IF(D219=10,E219*F219*G219,"""")</f>
        <v>"</v>
      </c>
      <c r="K219" s="38" t="str">
        <f>IF(D219=12,E219*F219*G219,"""")</f>
        <v>"</v>
      </c>
      <c r="L219" s="38" t="str">
        <f>IF(D219=14,E219*F219*G219,"""")</f>
        <v>"</v>
      </c>
      <c r="M219" s="38" t="str">
        <f>IF(D219=16,E219*F219*G219,"""")</f>
        <v>"</v>
      </c>
      <c r="N219" s="38" t="str">
        <f>IF(D219=20,E219*F219*G219,"""")</f>
        <v>"</v>
      </c>
      <c r="O219" s="42"/>
      <c r="P219" s="34"/>
    </row>
    <row r="220" spans="1:19">
      <c r="A220" s="41"/>
      <c r="B220" s="36"/>
      <c r="C220" s="33"/>
      <c r="D220" s="34"/>
      <c r="E220" s="35"/>
      <c r="F220" s="35"/>
      <c r="G220" s="34"/>
      <c r="H220" s="38" t="str">
        <f>IF(D220=6,E220*F220*G220,"""")</f>
        <v>"</v>
      </c>
      <c r="I220" s="38"/>
      <c r="J220" s="38"/>
      <c r="K220" s="38"/>
      <c r="L220" s="38"/>
      <c r="M220" s="38"/>
      <c r="N220" s="38"/>
      <c r="O220" s="42"/>
      <c r="P220" s="34"/>
    </row>
    <row r="221" spans="1:19">
      <c r="A221" s="41"/>
      <c r="B221" s="39"/>
      <c r="C221" s="40"/>
      <c r="D221" s="34"/>
      <c r="E221" s="35"/>
      <c r="F221" s="35"/>
      <c r="G221" s="34"/>
      <c r="H221" s="38" t="str">
        <f t="shared" ref="H221:H231" si="12">IF(D221=6,E221*F221*G221,"""")</f>
        <v>"</v>
      </c>
      <c r="I221" s="38" t="str">
        <f t="shared" ref="I221:I230" si="13">IF(D221=8,E221*F221*G221,"""")</f>
        <v>"</v>
      </c>
      <c r="J221" s="38" t="str">
        <f t="shared" ref="J221:J230" si="14">IF(D221=10,E221*F221*G221,"""")</f>
        <v>"</v>
      </c>
      <c r="K221" s="38" t="str">
        <f t="shared" ref="K221:K231" si="15">IF(D221=12,E221*F221*G221,"""")</f>
        <v>"</v>
      </c>
      <c r="L221" s="38" t="str">
        <f t="shared" ref="L221:L230" si="16">IF(D221=14,E221*F221*G221,"""")</f>
        <v>"</v>
      </c>
      <c r="M221" s="38" t="str">
        <f t="shared" ref="M221:M230" si="17">IF(D221=16,E221*F221*G221,"""")</f>
        <v>"</v>
      </c>
      <c r="N221" s="38" t="str">
        <f t="shared" ref="N221:N230" si="18">IF(D221=20,E221*F221*G221,"""")</f>
        <v>"</v>
      </c>
      <c r="O221" s="42"/>
      <c r="P221" s="34"/>
    </row>
    <row r="222" spans="1:19">
      <c r="A222" s="41"/>
      <c r="B222" s="39"/>
      <c r="C222" s="40"/>
      <c r="D222" s="34"/>
      <c r="E222" s="35"/>
      <c r="F222" s="35"/>
      <c r="G222" s="34"/>
      <c r="H222" s="38" t="str">
        <f t="shared" si="12"/>
        <v>"</v>
      </c>
      <c r="I222" s="38" t="str">
        <f t="shared" si="13"/>
        <v>"</v>
      </c>
      <c r="J222" s="38" t="str">
        <f t="shared" si="14"/>
        <v>"</v>
      </c>
      <c r="K222" s="38" t="str">
        <f t="shared" si="15"/>
        <v>"</v>
      </c>
      <c r="L222" s="38" t="str">
        <f t="shared" si="16"/>
        <v>"</v>
      </c>
      <c r="M222" s="38" t="str">
        <f t="shared" si="17"/>
        <v>"</v>
      </c>
      <c r="N222" s="38" t="str">
        <f t="shared" si="18"/>
        <v>"</v>
      </c>
      <c r="O222" s="42"/>
    </row>
    <row r="223" spans="1:19">
      <c r="A223" s="41"/>
      <c r="B223" s="39"/>
      <c r="C223" s="40"/>
      <c r="D223" s="34"/>
      <c r="E223" s="35"/>
      <c r="F223" s="35"/>
      <c r="G223" s="34"/>
      <c r="H223" s="38" t="str">
        <f t="shared" si="12"/>
        <v>"</v>
      </c>
      <c r="I223" s="38" t="str">
        <f t="shared" si="13"/>
        <v>"</v>
      </c>
      <c r="J223" s="38" t="str">
        <f t="shared" si="14"/>
        <v>"</v>
      </c>
      <c r="K223" s="38" t="str">
        <f t="shared" si="15"/>
        <v>"</v>
      </c>
      <c r="L223" s="38" t="str">
        <f t="shared" si="16"/>
        <v>"</v>
      </c>
      <c r="M223" s="38" t="str">
        <f t="shared" si="17"/>
        <v>"</v>
      </c>
      <c r="N223" s="38" t="str">
        <f t="shared" si="18"/>
        <v>"</v>
      </c>
      <c r="O223" s="42"/>
    </row>
    <row r="224" spans="1:19">
      <c r="A224" s="41"/>
      <c r="B224" s="33" t="s">
        <v>55</v>
      </c>
      <c r="C224" s="40"/>
      <c r="D224" s="34"/>
      <c r="E224" s="35"/>
      <c r="F224" s="35"/>
      <c r="G224" s="34"/>
      <c r="H224" s="38" t="str">
        <f t="shared" si="12"/>
        <v>"</v>
      </c>
      <c r="I224" s="38" t="str">
        <f t="shared" si="13"/>
        <v>"</v>
      </c>
      <c r="J224" s="38" t="str">
        <f t="shared" si="14"/>
        <v>"</v>
      </c>
      <c r="K224" s="38" t="str">
        <f t="shared" si="15"/>
        <v>"</v>
      </c>
      <c r="L224" s="38" t="str">
        <f t="shared" si="16"/>
        <v>"</v>
      </c>
      <c r="M224" s="38" t="str">
        <f t="shared" si="17"/>
        <v>"</v>
      </c>
      <c r="N224" s="38" t="str">
        <f t="shared" si="18"/>
        <v>"</v>
      </c>
      <c r="O224" s="42"/>
    </row>
    <row r="225" spans="1:16">
      <c r="A225" s="41"/>
      <c r="B225" s="39"/>
      <c r="C225" s="40"/>
      <c r="D225" s="34"/>
      <c r="E225" s="35"/>
      <c r="F225" s="35"/>
      <c r="G225" s="34"/>
      <c r="H225" s="38" t="str">
        <f t="shared" si="12"/>
        <v>"</v>
      </c>
      <c r="I225" s="38" t="str">
        <f t="shared" si="13"/>
        <v>"</v>
      </c>
      <c r="J225" s="38" t="str">
        <f t="shared" si="14"/>
        <v>"</v>
      </c>
      <c r="K225" s="38" t="str">
        <f t="shared" si="15"/>
        <v>"</v>
      </c>
      <c r="L225" s="38" t="str">
        <f t="shared" si="16"/>
        <v>"</v>
      </c>
      <c r="M225" s="38" t="str">
        <f t="shared" si="17"/>
        <v>"</v>
      </c>
      <c r="N225" s="38" t="str">
        <f t="shared" si="18"/>
        <v>"</v>
      </c>
      <c r="O225" s="42"/>
    </row>
    <row r="226" spans="1:16">
      <c r="A226" s="41"/>
      <c r="B226" s="39"/>
      <c r="C226" s="40"/>
      <c r="D226" s="34"/>
      <c r="E226" s="35"/>
      <c r="F226" s="35"/>
      <c r="G226" s="34"/>
      <c r="H226" s="38" t="str">
        <f t="shared" si="12"/>
        <v>"</v>
      </c>
      <c r="I226" s="38" t="str">
        <f t="shared" si="13"/>
        <v>"</v>
      </c>
      <c r="J226" s="38" t="str">
        <f t="shared" si="14"/>
        <v>"</v>
      </c>
      <c r="K226" s="38" t="str">
        <f t="shared" si="15"/>
        <v>"</v>
      </c>
      <c r="L226" s="38" t="str">
        <f t="shared" si="16"/>
        <v>"</v>
      </c>
      <c r="M226" s="38" t="str">
        <f t="shared" si="17"/>
        <v>"</v>
      </c>
      <c r="N226" s="38" t="str">
        <f t="shared" si="18"/>
        <v>"</v>
      </c>
      <c r="O226" s="42"/>
    </row>
    <row r="227" spans="1:16">
      <c r="A227" s="41"/>
      <c r="B227" s="39"/>
      <c r="C227" s="40"/>
      <c r="D227" s="34"/>
      <c r="E227" s="35"/>
      <c r="F227" s="35"/>
      <c r="G227" s="34"/>
      <c r="H227" s="38" t="str">
        <f t="shared" si="12"/>
        <v>"</v>
      </c>
      <c r="I227" s="38" t="str">
        <f t="shared" si="13"/>
        <v>"</v>
      </c>
      <c r="J227" s="38" t="str">
        <f t="shared" si="14"/>
        <v>"</v>
      </c>
      <c r="K227" s="38" t="str">
        <f t="shared" si="15"/>
        <v>"</v>
      </c>
      <c r="L227" s="38" t="str">
        <f t="shared" si="16"/>
        <v>"</v>
      </c>
      <c r="M227" s="38" t="str">
        <f t="shared" si="17"/>
        <v>"</v>
      </c>
      <c r="N227" s="38" t="str">
        <f t="shared" si="18"/>
        <v>"</v>
      </c>
      <c r="O227" s="42"/>
    </row>
    <row r="228" spans="1:16">
      <c r="A228" s="41"/>
      <c r="B228" s="39"/>
      <c r="C228" s="40"/>
      <c r="D228" s="34"/>
      <c r="E228" s="35"/>
      <c r="F228" s="35"/>
      <c r="G228" s="34"/>
      <c r="H228" s="38" t="str">
        <f t="shared" si="12"/>
        <v>"</v>
      </c>
      <c r="I228" s="38" t="str">
        <f t="shared" si="13"/>
        <v>"</v>
      </c>
      <c r="J228" s="38" t="str">
        <f t="shared" si="14"/>
        <v>"</v>
      </c>
      <c r="K228" s="38" t="str">
        <f t="shared" si="15"/>
        <v>"</v>
      </c>
      <c r="L228" s="38" t="str">
        <f t="shared" si="16"/>
        <v>"</v>
      </c>
      <c r="M228" s="38" t="str">
        <f t="shared" si="17"/>
        <v>"</v>
      </c>
      <c r="N228" s="38" t="str">
        <f t="shared" si="18"/>
        <v>"</v>
      </c>
      <c r="O228" s="42"/>
    </row>
    <row r="229" spans="1:16">
      <c r="A229" s="41"/>
      <c r="B229" s="39"/>
      <c r="C229" s="40"/>
      <c r="D229" s="34"/>
      <c r="E229" s="35"/>
      <c r="F229" s="35"/>
      <c r="G229" s="34"/>
      <c r="H229" s="38" t="str">
        <f t="shared" si="12"/>
        <v>"</v>
      </c>
      <c r="I229" s="38" t="str">
        <f t="shared" si="13"/>
        <v>"</v>
      </c>
      <c r="J229" s="38" t="str">
        <f t="shared" si="14"/>
        <v>"</v>
      </c>
      <c r="K229" s="38" t="str">
        <f t="shared" si="15"/>
        <v>"</v>
      </c>
      <c r="L229" s="38" t="str">
        <f t="shared" si="16"/>
        <v>"</v>
      </c>
      <c r="M229" s="38" t="str">
        <f t="shared" si="17"/>
        <v>"</v>
      </c>
      <c r="N229" s="38" t="str">
        <f t="shared" si="18"/>
        <v>"</v>
      </c>
      <c r="O229" s="42"/>
    </row>
    <row r="230" spans="1:16">
      <c r="A230" s="41"/>
      <c r="B230" s="36"/>
      <c r="C230" s="33"/>
      <c r="D230" s="34"/>
      <c r="E230" s="35"/>
      <c r="F230" s="35"/>
      <c r="G230" s="34"/>
      <c r="H230" s="38" t="str">
        <f t="shared" si="12"/>
        <v>"</v>
      </c>
      <c r="I230" s="38" t="str">
        <f t="shared" si="13"/>
        <v>"</v>
      </c>
      <c r="J230" s="38" t="str">
        <f t="shared" si="14"/>
        <v>"</v>
      </c>
      <c r="K230" s="38" t="str">
        <f t="shared" si="15"/>
        <v>"</v>
      </c>
      <c r="L230" s="38" t="str">
        <f t="shared" si="16"/>
        <v>"</v>
      </c>
      <c r="M230" s="38" t="str">
        <f t="shared" si="17"/>
        <v>"</v>
      </c>
      <c r="N230" s="38" t="str">
        <f t="shared" si="18"/>
        <v>"</v>
      </c>
      <c r="O230" s="42"/>
    </row>
    <row r="231" spans="1:16">
      <c r="A231" s="41"/>
      <c r="B231" s="39"/>
      <c r="C231" s="40"/>
      <c r="D231" s="34"/>
      <c r="E231" s="35"/>
      <c r="F231" s="35"/>
      <c r="G231" s="34"/>
      <c r="H231" s="38" t="str">
        <f t="shared" si="12"/>
        <v>"</v>
      </c>
      <c r="I231" s="38" t="str">
        <f t="shared" ref="I231:I236" si="19">IF(D231=8,E231*F231*G231,"""")</f>
        <v>"</v>
      </c>
      <c r="J231" s="38" t="str">
        <f t="shared" ref="J231:J236" si="20">IF(D231=10,E231*F231*G231,"""")</f>
        <v>"</v>
      </c>
      <c r="K231" s="38" t="str">
        <f t="shared" si="15"/>
        <v>"</v>
      </c>
      <c r="L231" s="38" t="str">
        <f t="shared" ref="L231:L236" si="21">IF(D231=14,E231*F231*G231,"""")</f>
        <v>"</v>
      </c>
      <c r="M231" s="38" t="str">
        <f t="shared" ref="M231:M236" si="22">IF(D231=16,E231*F231*G231,"""")</f>
        <v>"</v>
      </c>
      <c r="N231" s="38" t="str">
        <f t="shared" ref="N231:N236" si="23">IF(D231=20,E231*F231*G231,"""")</f>
        <v>"</v>
      </c>
      <c r="O231" s="42"/>
    </row>
    <row r="232" spans="1:16">
      <c r="A232" s="41"/>
      <c r="B232" s="39"/>
      <c r="C232" s="40"/>
      <c r="D232" s="34"/>
      <c r="E232" s="35"/>
      <c r="F232" s="35"/>
      <c r="G232" s="34"/>
      <c r="H232" s="38" t="str">
        <f>IF(D232=6,E232*F232*G232,"""")</f>
        <v>"</v>
      </c>
      <c r="I232" s="38" t="str">
        <f t="shared" si="19"/>
        <v>"</v>
      </c>
      <c r="J232" s="38" t="str">
        <f t="shared" si="20"/>
        <v>"</v>
      </c>
      <c r="K232" s="38" t="str">
        <f>IF(D232=12,E232*F232*G232,"""")</f>
        <v>"</v>
      </c>
      <c r="L232" s="38" t="str">
        <f t="shared" si="21"/>
        <v>"</v>
      </c>
      <c r="M232" s="38" t="str">
        <f t="shared" si="22"/>
        <v>"</v>
      </c>
      <c r="N232" s="38" t="str">
        <f t="shared" si="23"/>
        <v>"</v>
      </c>
      <c r="O232" s="42"/>
    </row>
    <row r="233" spans="1:16">
      <c r="A233" s="41"/>
      <c r="B233" s="39"/>
      <c r="C233" s="40"/>
      <c r="D233" s="34"/>
      <c r="E233" s="35"/>
      <c r="F233" s="35"/>
      <c r="G233" s="34"/>
      <c r="H233" s="38" t="str">
        <f>IF(D233=6,E233*F233*G233,"""")</f>
        <v>"</v>
      </c>
      <c r="I233" s="38" t="str">
        <f t="shared" si="19"/>
        <v>"</v>
      </c>
      <c r="J233" s="38" t="str">
        <f t="shared" si="20"/>
        <v>"</v>
      </c>
      <c r="K233" s="38" t="str">
        <f>IF(D233=12,E233*F233*G233,"""")</f>
        <v>"</v>
      </c>
      <c r="L233" s="38" t="str">
        <f t="shared" si="21"/>
        <v>"</v>
      </c>
      <c r="M233" s="38" t="str">
        <f t="shared" si="22"/>
        <v>"</v>
      </c>
      <c r="N233" s="38" t="str">
        <f t="shared" si="23"/>
        <v>"</v>
      </c>
      <c r="O233" s="42"/>
    </row>
    <row r="234" spans="1:16">
      <c r="A234" s="41"/>
      <c r="B234" s="39"/>
      <c r="C234" s="40"/>
      <c r="D234" s="34"/>
      <c r="E234" s="35"/>
      <c r="F234" s="35"/>
      <c r="G234" s="34"/>
      <c r="H234" s="38" t="str">
        <f>IF(D234=6,E234*F234*G234,"""")</f>
        <v>"</v>
      </c>
      <c r="I234" s="38" t="str">
        <f t="shared" si="19"/>
        <v>"</v>
      </c>
      <c r="J234" s="38" t="str">
        <f t="shared" si="20"/>
        <v>"</v>
      </c>
      <c r="K234" s="38" t="str">
        <f>IF(D234=12,E234*F234*G234,"""")</f>
        <v>"</v>
      </c>
      <c r="L234" s="38" t="str">
        <f t="shared" si="21"/>
        <v>"</v>
      </c>
      <c r="M234" s="38" t="str">
        <f t="shared" si="22"/>
        <v>"</v>
      </c>
      <c r="N234" s="38" t="str">
        <f t="shared" si="23"/>
        <v>"</v>
      </c>
      <c r="O234" s="42"/>
    </row>
    <row r="235" spans="1:16">
      <c r="A235" s="41"/>
      <c r="B235" s="39"/>
      <c r="C235" s="40"/>
      <c r="D235" s="34"/>
      <c r="E235" s="35"/>
      <c r="F235" s="35"/>
      <c r="G235" s="34"/>
      <c r="H235" s="38" t="str">
        <f>IF(D235=6,E235*F235*G235,"""")</f>
        <v>"</v>
      </c>
      <c r="I235" s="38" t="str">
        <f t="shared" si="19"/>
        <v>"</v>
      </c>
      <c r="J235" s="38" t="str">
        <f t="shared" si="20"/>
        <v>"</v>
      </c>
      <c r="K235" s="38" t="str">
        <f>IF(D235=12,E235*F235*G235,"""")</f>
        <v>"</v>
      </c>
      <c r="L235" s="38" t="str">
        <f t="shared" si="21"/>
        <v>"</v>
      </c>
      <c r="M235" s="38" t="str">
        <f t="shared" si="22"/>
        <v>"</v>
      </c>
      <c r="N235" s="38" t="str">
        <f t="shared" si="23"/>
        <v>"</v>
      </c>
      <c r="O235" s="42"/>
    </row>
    <row r="236" spans="1:16" ht="15.75" thickBot="1">
      <c r="A236" s="41"/>
      <c r="B236" s="39"/>
      <c r="C236" s="40"/>
      <c r="D236" s="34"/>
      <c r="E236" s="35"/>
      <c r="F236" s="35"/>
      <c r="G236" s="34"/>
      <c r="H236" s="38" t="str">
        <f>IF(D236=6,E236*F236*G236,"""")</f>
        <v>"</v>
      </c>
      <c r="I236" s="38" t="str">
        <f t="shared" si="19"/>
        <v>"</v>
      </c>
      <c r="J236" s="38" t="str">
        <f t="shared" si="20"/>
        <v>"</v>
      </c>
      <c r="K236" s="38" t="str">
        <f>IF(D236=12,E236*F236*G236,"""")</f>
        <v>"</v>
      </c>
      <c r="L236" s="38" t="str">
        <f t="shared" si="21"/>
        <v>"</v>
      </c>
      <c r="M236" s="38" t="str">
        <f t="shared" si="22"/>
        <v>"</v>
      </c>
      <c r="N236" s="38" t="str">
        <f t="shared" si="23"/>
        <v>"</v>
      </c>
      <c r="O236" s="42"/>
    </row>
    <row r="237" spans="1:16">
      <c r="A237" s="56"/>
      <c r="B237" s="56"/>
      <c r="C237" s="57"/>
      <c r="D237" s="58"/>
      <c r="E237" s="2012" t="s">
        <v>20</v>
      </c>
      <c r="F237" s="1998"/>
      <c r="G237" s="1998"/>
      <c r="H237" s="59">
        <f>SUM(H216:H236)</f>
        <v>0</v>
      </c>
      <c r="I237" s="59">
        <f>SUM(I216:I236)</f>
        <v>0</v>
      </c>
      <c r="J237" s="59">
        <f>SUM(J216:J236)</f>
        <v>0</v>
      </c>
      <c r="K237" s="59">
        <f>SUM(K216:K236)</f>
        <v>0</v>
      </c>
      <c r="L237" s="59">
        <f>SUM(L11:L236)</f>
        <v>2716.4580000000001</v>
      </c>
      <c r="M237" s="59">
        <f>SUM(M216:M236)</f>
        <v>0</v>
      </c>
      <c r="N237" s="82">
        <f>SUM(N216:N236)</f>
        <v>0</v>
      </c>
      <c r="O237" s="82"/>
    </row>
    <row r="238" spans="1:16">
      <c r="A238" s="31"/>
      <c r="B238" s="81"/>
      <c r="C238" s="60"/>
      <c r="D238" s="61"/>
      <c r="E238" s="2013" t="s">
        <v>21</v>
      </c>
      <c r="F238" s="1999"/>
      <c r="G238" s="1999"/>
      <c r="H238" s="62">
        <v>0.222</v>
      </c>
      <c r="I238" s="63">
        <v>0.39500000000000002</v>
      </c>
      <c r="J238" s="63">
        <v>0.61699999999999999</v>
      </c>
      <c r="K238" s="63">
        <v>0.88800000000000001</v>
      </c>
      <c r="L238" s="63">
        <v>1.2090000000000001</v>
      </c>
      <c r="M238" s="63">
        <v>1.579</v>
      </c>
      <c r="N238" s="63">
        <v>2.4670000000000001</v>
      </c>
      <c r="O238" s="63"/>
    </row>
    <row r="239" spans="1:16" ht="15.75" thickBot="1">
      <c r="A239" s="23"/>
      <c r="B239" s="23"/>
      <c r="C239" s="65"/>
      <c r="D239" s="66"/>
      <c r="E239" s="2011" t="s">
        <v>23</v>
      </c>
      <c r="F239" s="2000"/>
      <c r="G239" s="2000"/>
      <c r="H239" s="68">
        <f>H238*H237</f>
        <v>0</v>
      </c>
      <c r="I239" s="68">
        <f t="shared" ref="I239:N239" si="24">I238*I237</f>
        <v>0</v>
      </c>
      <c r="J239" s="68">
        <f t="shared" si="24"/>
        <v>0</v>
      </c>
      <c r="K239" s="68">
        <f t="shared" si="24"/>
        <v>0</v>
      </c>
      <c r="L239" s="68">
        <f t="shared" si="24"/>
        <v>3284.2</v>
      </c>
      <c r="M239" s="68">
        <f t="shared" si="24"/>
        <v>0</v>
      </c>
      <c r="N239" s="68">
        <f t="shared" si="24"/>
        <v>0</v>
      </c>
      <c r="O239" s="67"/>
      <c r="P239" s="86">
        <f>SUM(I239:O239)</f>
        <v>3284.2</v>
      </c>
    </row>
    <row r="240" spans="1:16" ht="15.75" thickBot="1">
      <c r="A240" s="2005" t="s">
        <v>8</v>
      </c>
      <c r="B240" s="2005"/>
      <c r="C240" s="6"/>
      <c r="D240" s="3"/>
      <c r="E240" s="2001"/>
      <c r="F240" s="2002"/>
      <c r="G240" s="2003"/>
      <c r="H240" s="78"/>
      <c r="I240" s="78"/>
      <c r="J240" s="78"/>
      <c r="K240" s="78"/>
      <c r="L240" s="78"/>
      <c r="M240" s="78"/>
      <c r="N240" s="78"/>
      <c r="O240" s="79"/>
    </row>
    <row r="241" spans="1:19" ht="15.75" thickBot="1">
      <c r="A241" s="8"/>
      <c r="B241" s="5"/>
      <c r="C241" s="6"/>
      <c r="D241" s="3"/>
      <c r="E241" s="3"/>
      <c r="F241" s="3"/>
      <c r="G241" s="3"/>
      <c r="H241" s="3"/>
      <c r="I241" s="1"/>
      <c r="J241" s="72"/>
      <c r="K241" s="1"/>
      <c r="L241" s="73"/>
      <c r="M241" s="74"/>
      <c r="N241" s="74"/>
      <c r="O241" s="74"/>
    </row>
    <row r="242" spans="1:19">
      <c r="A242" s="1"/>
      <c r="B242" s="5"/>
      <c r="C242" s="2010" t="s">
        <v>9</v>
      </c>
      <c r="D242" s="2010"/>
      <c r="E242" s="2010"/>
      <c r="F242" s="2010"/>
      <c r="G242" s="3"/>
      <c r="H242" s="3"/>
      <c r="I242" s="8"/>
      <c r="J242" s="8"/>
      <c r="K242" s="8"/>
      <c r="L242" s="3"/>
      <c r="M242" s="8" t="s">
        <v>26</v>
      </c>
      <c r="N242" s="8"/>
    </row>
    <row r="243" spans="1:19">
      <c r="A243" s="88" t="s">
        <v>35</v>
      </c>
      <c r="B243" s="88"/>
      <c r="C243" s="89"/>
      <c r="D243" s="90"/>
      <c r="E243" s="90"/>
      <c r="F243" s="91"/>
      <c r="G243" s="90"/>
      <c r="H243" s="90"/>
      <c r="I243" s="90"/>
      <c r="J243" s="89"/>
      <c r="K243" s="18"/>
      <c r="L243" s="18"/>
      <c r="M243" s="19"/>
      <c r="N243" s="18"/>
      <c r="O243" s="18"/>
    </row>
    <row r="244" spans="1:19">
      <c r="A244" s="88" t="s">
        <v>36</v>
      </c>
      <c r="B244" s="90"/>
      <c r="C244" s="89"/>
      <c r="D244" s="90"/>
      <c r="E244" s="90"/>
      <c r="F244" s="91"/>
      <c r="G244" s="90"/>
      <c r="H244" s="90"/>
      <c r="I244" s="90"/>
      <c r="J244" s="89"/>
      <c r="K244" s="92"/>
      <c r="L244" s="93"/>
      <c r="M244" s="19"/>
      <c r="N244" s="18"/>
      <c r="O244" s="18"/>
    </row>
    <row r="245" spans="1:19" s="21" customFormat="1" ht="12.75">
      <c r="A245" s="88" t="s">
        <v>37</v>
      </c>
      <c r="B245" s="90"/>
      <c r="C245" s="89"/>
      <c r="D245" s="90"/>
      <c r="E245" s="90"/>
      <c r="F245" s="91"/>
      <c r="G245" s="90"/>
      <c r="H245" s="90"/>
      <c r="I245" s="90"/>
      <c r="J245" s="89"/>
      <c r="K245" s="92"/>
      <c r="L245" s="93"/>
      <c r="M245" s="19"/>
      <c r="N245" s="18"/>
      <c r="O245" s="18"/>
      <c r="P245" s="20"/>
      <c r="Q245" s="20"/>
      <c r="R245" s="20"/>
      <c r="S245" s="20"/>
    </row>
    <row r="246" spans="1:19" s="21" customFormat="1" ht="12.75">
      <c r="A246" s="88" t="s">
        <v>38</v>
      </c>
      <c r="B246" s="90"/>
      <c r="C246" s="89"/>
      <c r="D246" s="90"/>
      <c r="E246" s="90"/>
      <c r="F246" s="91"/>
      <c r="G246" s="90"/>
      <c r="H246" s="90" t="s">
        <v>10</v>
      </c>
      <c r="I246" s="90"/>
      <c r="J246" s="89"/>
      <c r="K246" s="92"/>
      <c r="L246" s="93"/>
      <c r="M246" s="19"/>
      <c r="N246" s="18"/>
      <c r="O246" s="18"/>
      <c r="P246" s="20"/>
      <c r="Q246" s="20"/>
      <c r="R246" s="20"/>
      <c r="S246" s="20"/>
    </row>
    <row r="247" spans="1:19" s="21" customFormat="1" ht="12.75">
      <c r="A247" s="88" t="s">
        <v>39</v>
      </c>
      <c r="B247" s="90"/>
      <c r="C247" s="89"/>
      <c r="D247" s="90"/>
      <c r="E247" s="90"/>
      <c r="F247" s="91"/>
      <c r="G247" s="90"/>
      <c r="H247" s="90"/>
      <c r="I247" s="90"/>
      <c r="J247" s="89"/>
      <c r="K247" s="92"/>
      <c r="L247" s="93"/>
      <c r="M247" s="19"/>
      <c r="N247" s="18"/>
      <c r="O247" s="18"/>
      <c r="P247" s="20"/>
      <c r="Q247" s="20"/>
      <c r="R247" s="20"/>
      <c r="S247" s="20"/>
    </row>
    <row r="248" spans="1:19" s="21" customFormat="1" ht="12.75">
      <c r="A248" s="88"/>
      <c r="B248" s="90"/>
      <c r="C248" s="89"/>
      <c r="D248" s="90"/>
      <c r="E248" s="90"/>
      <c r="F248" s="91"/>
      <c r="G248" s="90"/>
      <c r="H248" s="90"/>
      <c r="I248" s="90"/>
      <c r="J248" s="89"/>
      <c r="K248" s="92"/>
      <c r="L248" s="93"/>
      <c r="M248" s="19"/>
      <c r="N248" s="18"/>
      <c r="O248" s="18"/>
      <c r="P248" s="20"/>
      <c r="Q248" s="20"/>
      <c r="R248" s="20"/>
      <c r="S248" s="20"/>
    </row>
    <row r="249" spans="1:19" s="21" customFormat="1" ht="12.75">
      <c r="A249" s="94" t="s">
        <v>40</v>
      </c>
      <c r="B249" s="2023" t="s">
        <v>41</v>
      </c>
      <c r="C249" s="2024"/>
      <c r="D249" s="90"/>
      <c r="E249" s="94" t="s">
        <v>42</v>
      </c>
      <c r="F249" s="2025" t="s">
        <v>44</v>
      </c>
      <c r="G249" s="2026"/>
      <c r="H249" s="90"/>
      <c r="I249" s="90"/>
      <c r="J249" s="89"/>
      <c r="K249" s="92"/>
      <c r="L249" s="93"/>
      <c r="M249" s="19"/>
      <c r="N249" s="18"/>
      <c r="O249" s="18"/>
      <c r="P249" s="20"/>
      <c r="Q249" s="20"/>
      <c r="R249" s="20"/>
      <c r="S249" s="20"/>
    </row>
    <row r="250" spans="1:19" s="21" customFormat="1" ht="13.5" thickBot="1">
      <c r="A250" s="106"/>
      <c r="B250" s="107"/>
      <c r="C250" s="108"/>
      <c r="D250" s="107"/>
      <c r="E250" s="107"/>
      <c r="F250" s="109"/>
      <c r="G250" s="107"/>
      <c r="H250" s="107"/>
      <c r="I250" s="107"/>
      <c r="J250" s="108"/>
      <c r="K250" s="110"/>
      <c r="L250" s="111"/>
      <c r="M250" s="112"/>
      <c r="N250" s="113"/>
      <c r="O250" s="113"/>
      <c r="P250" s="20"/>
      <c r="Q250" s="20"/>
      <c r="R250" s="20"/>
      <c r="S250" s="20"/>
    </row>
    <row r="251" spans="1:19" s="21" customFormat="1" ht="13.5" thickTop="1">
      <c r="A251" s="1994" t="s">
        <v>11</v>
      </c>
      <c r="B251" s="1996" t="s">
        <v>12</v>
      </c>
      <c r="C251" s="1996" t="s">
        <v>13</v>
      </c>
      <c r="D251" s="1996" t="s">
        <v>14</v>
      </c>
      <c r="E251" s="1996" t="s">
        <v>15</v>
      </c>
      <c r="F251" s="1996" t="s">
        <v>16</v>
      </c>
      <c r="G251" s="100" t="s">
        <v>17</v>
      </c>
      <c r="H251" s="2014" t="s">
        <v>18</v>
      </c>
      <c r="I251" s="2015"/>
      <c r="J251" s="2015"/>
      <c r="K251" s="2015"/>
      <c r="L251" s="2015"/>
      <c r="M251" s="2015"/>
      <c r="N251" s="2015"/>
      <c r="O251" s="2015"/>
      <c r="P251" s="20"/>
      <c r="Q251" s="20"/>
      <c r="R251" s="20"/>
      <c r="S251" s="20"/>
    </row>
    <row r="252" spans="1:19" ht="15.75" thickBot="1">
      <c r="A252" s="2021"/>
      <c r="B252" s="2021"/>
      <c r="C252" s="2021"/>
      <c r="D252" s="2021"/>
      <c r="E252" s="2021"/>
      <c r="F252" s="2021"/>
      <c r="G252" s="101"/>
      <c r="H252" s="24">
        <v>6</v>
      </c>
      <c r="I252" s="25">
        <v>8</v>
      </c>
      <c r="J252" s="25">
        <v>10</v>
      </c>
      <c r="K252" s="25">
        <v>12</v>
      </c>
      <c r="L252" s="25">
        <v>14</v>
      </c>
      <c r="M252" s="25">
        <v>16</v>
      </c>
      <c r="N252" s="25">
        <v>20</v>
      </c>
      <c r="O252" s="25">
        <v>24</v>
      </c>
      <c r="P252" s="99"/>
      <c r="Q252" s="99"/>
      <c r="R252" s="99"/>
      <c r="S252" s="99"/>
    </row>
    <row r="253" spans="1:19">
      <c r="A253" s="26"/>
      <c r="B253" s="27" t="s">
        <v>43</v>
      </c>
      <c r="C253" s="115"/>
      <c r="D253" s="29"/>
      <c r="E253" s="29"/>
      <c r="F253" s="29"/>
      <c r="G253" s="29"/>
      <c r="H253" s="30"/>
      <c r="I253" s="29"/>
      <c r="J253" s="29"/>
      <c r="K253" s="29"/>
      <c r="L253" s="29"/>
      <c r="M253" s="29"/>
      <c r="N253" s="29"/>
      <c r="O253" s="29"/>
      <c r="P253" s="23"/>
      <c r="Q253" s="23"/>
      <c r="R253" s="23"/>
      <c r="S253" s="23"/>
    </row>
    <row r="254" spans="1:19">
      <c r="A254" s="41"/>
      <c r="B254" s="36" t="s">
        <v>65</v>
      </c>
      <c r="C254" s="40"/>
      <c r="D254" s="34"/>
      <c r="E254" s="35"/>
      <c r="F254" s="35"/>
      <c r="G254" s="34"/>
      <c r="H254" s="38"/>
      <c r="I254" s="38"/>
      <c r="J254" s="38"/>
      <c r="K254" s="38"/>
      <c r="L254" s="38"/>
      <c r="M254" s="38"/>
      <c r="N254" s="38"/>
      <c r="O254" s="38"/>
      <c r="P254" s="23"/>
      <c r="Q254" s="23"/>
      <c r="R254" s="23"/>
      <c r="S254" s="23"/>
    </row>
    <row r="255" spans="1:19">
      <c r="A255" s="41"/>
      <c r="B255" s="40" t="s">
        <v>64</v>
      </c>
      <c r="C255" s="40"/>
      <c r="D255" s="34"/>
      <c r="E255" s="35"/>
      <c r="F255" s="35"/>
      <c r="G255" s="34"/>
      <c r="H255" s="38" t="str">
        <f t="shared" ref="H255:H269" si="25">IF(D255=6,E255*F255*G255,"""")</f>
        <v>"</v>
      </c>
      <c r="I255" s="38" t="str">
        <f t="shared" ref="I255:I269" si="26">IF(D255=8,E255*F255*G255,"""")</f>
        <v>"</v>
      </c>
      <c r="J255" s="38" t="str">
        <f t="shared" ref="J255:J269" si="27">IF(D255=10,E255*F255*G255,"""")</f>
        <v>"</v>
      </c>
      <c r="K255" s="38" t="str">
        <f t="shared" ref="K255:K269" si="28">IF(D255=12,E255*F255*G255,"""")</f>
        <v>"</v>
      </c>
      <c r="L255" s="38" t="str">
        <f t="shared" ref="L255:L269" si="29">IF(D255=14,E255*F255*G255,"""")</f>
        <v>"</v>
      </c>
      <c r="M255" s="38" t="str">
        <f t="shared" ref="M255:M269" si="30">IF(D255=16,E255*F255*G255,"""")</f>
        <v>"</v>
      </c>
      <c r="N255" s="38" t="str">
        <f t="shared" ref="N255:N269" si="31">IF(D255=20,E255*F255*G255,"""")</f>
        <v>"</v>
      </c>
      <c r="O255" s="38" t="str">
        <f t="shared" ref="O255:O269" si="32">IF(D255=24,E255*F255*G255,"""")</f>
        <v>"</v>
      </c>
      <c r="P255" s="31"/>
      <c r="Q255" s="31"/>
      <c r="R255" s="31"/>
      <c r="S255" s="31"/>
    </row>
    <row r="256" spans="1:19">
      <c r="A256" s="41"/>
      <c r="B256" s="118"/>
      <c r="C256" s="118"/>
      <c r="D256" s="34"/>
      <c r="E256" s="35"/>
      <c r="F256" s="35"/>
      <c r="G256" s="34"/>
      <c r="H256" s="38" t="str">
        <f t="shared" si="25"/>
        <v>"</v>
      </c>
      <c r="I256" s="38" t="str">
        <f t="shared" si="26"/>
        <v>"</v>
      </c>
      <c r="J256" s="38" t="str">
        <f t="shared" si="27"/>
        <v>"</v>
      </c>
      <c r="K256" s="38" t="str">
        <f t="shared" si="28"/>
        <v>"</v>
      </c>
      <c r="L256" s="38" t="str">
        <f t="shared" si="29"/>
        <v>"</v>
      </c>
      <c r="M256" s="38" t="str">
        <f t="shared" si="30"/>
        <v>"</v>
      </c>
      <c r="N256" s="38" t="str">
        <f t="shared" si="31"/>
        <v>"</v>
      </c>
      <c r="O256" s="38" t="str">
        <f t="shared" si="32"/>
        <v>"</v>
      </c>
      <c r="P256" s="31"/>
      <c r="Q256" s="31"/>
      <c r="R256" s="31"/>
      <c r="S256" s="31"/>
    </row>
    <row r="257" spans="1:15">
      <c r="A257" s="41"/>
      <c r="B257" s="40"/>
      <c r="C257" s="40"/>
      <c r="D257" s="34"/>
      <c r="E257" s="35"/>
      <c r="F257" s="35"/>
      <c r="G257" s="34"/>
      <c r="H257" s="38" t="str">
        <f t="shared" si="25"/>
        <v>"</v>
      </c>
      <c r="I257" s="38" t="str">
        <f t="shared" si="26"/>
        <v>"</v>
      </c>
      <c r="J257" s="38" t="str">
        <f t="shared" si="27"/>
        <v>"</v>
      </c>
      <c r="K257" s="38" t="str">
        <f t="shared" si="28"/>
        <v>"</v>
      </c>
      <c r="L257" s="38" t="str">
        <f t="shared" si="29"/>
        <v>"</v>
      </c>
      <c r="M257" s="38" t="str">
        <f t="shared" si="30"/>
        <v>"</v>
      </c>
      <c r="N257" s="38" t="str">
        <f t="shared" si="31"/>
        <v>"</v>
      </c>
      <c r="O257" s="38" t="str">
        <f t="shared" si="32"/>
        <v>"</v>
      </c>
    </row>
    <row r="258" spans="1:15">
      <c r="A258" s="41"/>
      <c r="B258" s="40"/>
      <c r="C258" s="40"/>
      <c r="D258" s="34"/>
      <c r="E258" s="35"/>
      <c r="F258" s="35"/>
      <c r="G258" s="34"/>
      <c r="H258" s="38" t="str">
        <f t="shared" si="25"/>
        <v>"</v>
      </c>
      <c r="I258" s="38" t="str">
        <f t="shared" si="26"/>
        <v>"</v>
      </c>
      <c r="J258" s="38" t="str">
        <f t="shared" si="27"/>
        <v>"</v>
      </c>
      <c r="K258" s="38" t="str">
        <f t="shared" si="28"/>
        <v>"</v>
      </c>
      <c r="L258" s="38" t="str">
        <f t="shared" si="29"/>
        <v>"</v>
      </c>
      <c r="M258" s="38" t="str">
        <f t="shared" si="30"/>
        <v>"</v>
      </c>
      <c r="N258" s="38" t="str">
        <f t="shared" si="31"/>
        <v>"</v>
      </c>
      <c r="O258" s="38" t="str">
        <f t="shared" si="32"/>
        <v>"</v>
      </c>
    </row>
    <row r="259" spans="1:15">
      <c r="A259" s="41"/>
      <c r="B259" s="40"/>
      <c r="C259" s="40"/>
      <c r="D259" s="34"/>
      <c r="E259" s="35"/>
      <c r="F259" s="35"/>
      <c r="G259" s="34"/>
      <c r="H259" s="38" t="str">
        <f t="shared" si="25"/>
        <v>"</v>
      </c>
      <c r="I259" s="38" t="str">
        <f t="shared" si="26"/>
        <v>"</v>
      </c>
      <c r="J259" s="38" t="str">
        <f t="shared" si="27"/>
        <v>"</v>
      </c>
      <c r="K259" s="38" t="str">
        <f t="shared" si="28"/>
        <v>"</v>
      </c>
      <c r="L259" s="38" t="str">
        <f t="shared" si="29"/>
        <v>"</v>
      </c>
      <c r="M259" s="38" t="str">
        <f t="shared" si="30"/>
        <v>"</v>
      </c>
      <c r="N259" s="38" t="str">
        <f t="shared" si="31"/>
        <v>"</v>
      </c>
      <c r="O259" s="38" t="str">
        <f t="shared" si="32"/>
        <v>"</v>
      </c>
    </row>
    <row r="260" spans="1:15">
      <c r="A260" s="41"/>
      <c r="B260" s="40"/>
      <c r="C260" s="40"/>
      <c r="D260" s="34"/>
      <c r="E260" s="35"/>
      <c r="F260" s="35"/>
      <c r="G260" s="34"/>
      <c r="H260" s="38" t="str">
        <f t="shared" si="25"/>
        <v>"</v>
      </c>
      <c r="I260" s="38" t="str">
        <f t="shared" si="26"/>
        <v>"</v>
      </c>
      <c r="J260" s="38" t="str">
        <f t="shared" si="27"/>
        <v>"</v>
      </c>
      <c r="K260" s="38" t="str">
        <f t="shared" si="28"/>
        <v>"</v>
      </c>
      <c r="L260" s="38" t="str">
        <f t="shared" si="29"/>
        <v>"</v>
      </c>
      <c r="M260" s="38" t="str">
        <f t="shared" si="30"/>
        <v>"</v>
      </c>
      <c r="N260" s="38" t="str">
        <f t="shared" si="31"/>
        <v>"</v>
      </c>
      <c r="O260" s="38" t="str">
        <f t="shared" si="32"/>
        <v>"</v>
      </c>
    </row>
    <row r="261" spans="1:15">
      <c r="A261" s="41"/>
      <c r="B261" s="118"/>
      <c r="C261" s="118"/>
      <c r="D261" s="34"/>
      <c r="E261" s="35"/>
      <c r="F261" s="34"/>
      <c r="G261" s="34"/>
      <c r="H261" s="38" t="str">
        <f t="shared" si="25"/>
        <v>"</v>
      </c>
      <c r="I261" s="38" t="str">
        <f t="shared" si="26"/>
        <v>"</v>
      </c>
      <c r="J261" s="38" t="str">
        <f t="shared" si="27"/>
        <v>"</v>
      </c>
      <c r="K261" s="38" t="str">
        <f t="shared" si="28"/>
        <v>"</v>
      </c>
      <c r="L261" s="38" t="str">
        <f t="shared" si="29"/>
        <v>"</v>
      </c>
      <c r="M261" s="38" t="str">
        <f t="shared" si="30"/>
        <v>"</v>
      </c>
      <c r="N261" s="38" t="str">
        <f t="shared" si="31"/>
        <v>"</v>
      </c>
      <c r="O261" s="38" t="str">
        <f t="shared" si="32"/>
        <v>"</v>
      </c>
    </row>
    <row r="262" spans="1:15">
      <c r="A262" s="41"/>
      <c r="B262" s="118"/>
      <c r="C262" s="118"/>
      <c r="D262" s="34"/>
      <c r="E262" s="35"/>
      <c r="F262" s="34"/>
      <c r="G262" s="34"/>
      <c r="H262" s="38" t="str">
        <f t="shared" si="25"/>
        <v>"</v>
      </c>
      <c r="I262" s="38" t="str">
        <f t="shared" si="26"/>
        <v>"</v>
      </c>
      <c r="J262" s="38" t="str">
        <f t="shared" si="27"/>
        <v>"</v>
      </c>
      <c r="K262" s="38" t="str">
        <f t="shared" si="28"/>
        <v>"</v>
      </c>
      <c r="L262" s="38" t="str">
        <f t="shared" si="29"/>
        <v>"</v>
      </c>
      <c r="M262" s="38" t="str">
        <f t="shared" si="30"/>
        <v>"</v>
      </c>
      <c r="N262" s="38" t="str">
        <f t="shared" si="31"/>
        <v>"</v>
      </c>
      <c r="O262" s="38" t="str">
        <f t="shared" si="32"/>
        <v>"</v>
      </c>
    </row>
    <row r="263" spans="1:15">
      <c r="A263" s="41"/>
      <c r="B263" s="40"/>
      <c r="C263" s="40"/>
      <c r="D263" s="34"/>
      <c r="E263" s="35"/>
      <c r="F263" s="35"/>
      <c r="G263" s="34"/>
      <c r="H263" s="38" t="str">
        <f t="shared" si="25"/>
        <v>"</v>
      </c>
      <c r="I263" s="38" t="str">
        <f t="shared" si="26"/>
        <v>"</v>
      </c>
      <c r="J263" s="38" t="str">
        <f t="shared" si="27"/>
        <v>"</v>
      </c>
      <c r="K263" s="38" t="str">
        <f t="shared" si="28"/>
        <v>"</v>
      </c>
      <c r="L263" s="38" t="str">
        <f t="shared" si="29"/>
        <v>"</v>
      </c>
      <c r="M263" s="38" t="str">
        <f t="shared" si="30"/>
        <v>"</v>
      </c>
      <c r="N263" s="38" t="str">
        <f t="shared" si="31"/>
        <v>"</v>
      </c>
      <c r="O263" s="38" t="str">
        <f t="shared" si="32"/>
        <v>"</v>
      </c>
    </row>
    <row r="264" spans="1:15">
      <c r="A264" s="41"/>
      <c r="B264" s="40"/>
      <c r="C264" s="40"/>
      <c r="D264" s="34"/>
      <c r="E264" s="35"/>
      <c r="F264" s="35"/>
      <c r="G264" s="34"/>
      <c r="H264" s="38" t="str">
        <f t="shared" si="25"/>
        <v>"</v>
      </c>
      <c r="I264" s="38" t="str">
        <f t="shared" si="26"/>
        <v>"</v>
      </c>
      <c r="J264" s="38" t="str">
        <f t="shared" si="27"/>
        <v>"</v>
      </c>
      <c r="K264" s="38" t="str">
        <f t="shared" si="28"/>
        <v>"</v>
      </c>
      <c r="L264" s="38" t="str">
        <f t="shared" si="29"/>
        <v>"</v>
      </c>
      <c r="M264" s="38" t="str">
        <f t="shared" si="30"/>
        <v>"</v>
      </c>
      <c r="N264" s="38" t="str">
        <f t="shared" si="31"/>
        <v>"</v>
      </c>
      <c r="O264" s="38" t="str">
        <f t="shared" si="32"/>
        <v>"</v>
      </c>
    </row>
    <row r="265" spans="1:15" s="102" customFormat="1">
      <c r="A265" s="41"/>
      <c r="B265" s="40"/>
      <c r="C265" s="40"/>
      <c r="D265" s="34"/>
      <c r="E265" s="35"/>
      <c r="F265" s="34"/>
      <c r="G265" s="34"/>
      <c r="H265" s="38" t="str">
        <f t="shared" si="25"/>
        <v>"</v>
      </c>
      <c r="I265" s="38" t="str">
        <f t="shared" si="26"/>
        <v>"</v>
      </c>
      <c r="J265" s="38" t="str">
        <f t="shared" si="27"/>
        <v>"</v>
      </c>
      <c r="K265" s="38" t="str">
        <f t="shared" si="28"/>
        <v>"</v>
      </c>
      <c r="L265" s="38" t="str">
        <f t="shared" si="29"/>
        <v>"</v>
      </c>
      <c r="M265" s="38" t="str">
        <f t="shared" si="30"/>
        <v>"</v>
      </c>
      <c r="N265" s="38" t="str">
        <f t="shared" si="31"/>
        <v>"</v>
      </c>
      <c r="O265" s="38" t="str">
        <f t="shared" si="32"/>
        <v>"</v>
      </c>
    </row>
    <row r="266" spans="1:15">
      <c r="A266" s="41"/>
      <c r="B266" s="40"/>
      <c r="C266" s="40"/>
      <c r="D266" s="34"/>
      <c r="E266" s="35"/>
      <c r="F266" s="34"/>
      <c r="G266" s="34"/>
      <c r="H266" s="38" t="str">
        <f t="shared" si="25"/>
        <v>"</v>
      </c>
      <c r="I266" s="38" t="str">
        <f t="shared" si="26"/>
        <v>"</v>
      </c>
      <c r="J266" s="38" t="str">
        <f t="shared" si="27"/>
        <v>"</v>
      </c>
      <c r="K266" s="38" t="str">
        <f t="shared" si="28"/>
        <v>"</v>
      </c>
      <c r="L266" s="38" t="str">
        <f t="shared" si="29"/>
        <v>"</v>
      </c>
      <c r="M266" s="38" t="str">
        <f t="shared" si="30"/>
        <v>"</v>
      </c>
      <c r="N266" s="38" t="str">
        <f t="shared" si="31"/>
        <v>"</v>
      </c>
      <c r="O266" s="38" t="str">
        <f t="shared" si="32"/>
        <v>"</v>
      </c>
    </row>
    <row r="267" spans="1:15">
      <c r="A267" s="41"/>
      <c r="B267" s="40" t="s">
        <v>66</v>
      </c>
      <c r="C267" s="118"/>
      <c r="D267" s="34"/>
      <c r="E267" s="35"/>
      <c r="F267" s="35"/>
      <c r="G267" s="34"/>
      <c r="H267" s="38" t="str">
        <f t="shared" si="25"/>
        <v>"</v>
      </c>
      <c r="I267" s="38" t="str">
        <f t="shared" si="26"/>
        <v>"</v>
      </c>
      <c r="J267" s="38" t="str">
        <f t="shared" si="27"/>
        <v>"</v>
      </c>
      <c r="K267" s="38" t="str">
        <f t="shared" si="28"/>
        <v>"</v>
      </c>
      <c r="L267" s="38" t="str">
        <f t="shared" si="29"/>
        <v>"</v>
      </c>
      <c r="M267" s="38" t="str">
        <f t="shared" si="30"/>
        <v>"</v>
      </c>
      <c r="N267" s="38" t="str">
        <f t="shared" si="31"/>
        <v>"</v>
      </c>
      <c r="O267" s="38" t="str">
        <f t="shared" si="32"/>
        <v>"</v>
      </c>
    </row>
    <row r="268" spans="1:15">
      <c r="A268" s="41"/>
      <c r="B268" s="40"/>
      <c r="C268" s="40"/>
      <c r="D268" s="34"/>
      <c r="E268" s="35"/>
      <c r="F268" s="35"/>
      <c r="G268" s="34"/>
      <c r="H268" s="38" t="str">
        <f t="shared" si="25"/>
        <v>"</v>
      </c>
      <c r="I268" s="38" t="str">
        <f t="shared" si="26"/>
        <v>"</v>
      </c>
      <c r="J268" s="38" t="str">
        <f t="shared" si="27"/>
        <v>"</v>
      </c>
      <c r="K268" s="38" t="str">
        <f t="shared" si="28"/>
        <v>"</v>
      </c>
      <c r="L268" s="38" t="str">
        <f t="shared" si="29"/>
        <v>"</v>
      </c>
      <c r="M268" s="38" t="str">
        <f t="shared" si="30"/>
        <v>"</v>
      </c>
      <c r="N268" s="38" t="str">
        <f t="shared" si="31"/>
        <v>"</v>
      </c>
      <c r="O268" s="38" t="str">
        <f t="shared" si="32"/>
        <v>"</v>
      </c>
    </row>
    <row r="269" spans="1:15" s="102" customFormat="1">
      <c r="A269" s="45"/>
      <c r="B269" s="47"/>
      <c r="C269" s="47"/>
      <c r="D269" s="48"/>
      <c r="E269" s="49"/>
      <c r="F269" s="49"/>
      <c r="G269" s="48"/>
      <c r="H269" s="50" t="str">
        <f t="shared" si="25"/>
        <v>"</v>
      </c>
      <c r="I269" s="50" t="str">
        <f t="shared" si="26"/>
        <v>"</v>
      </c>
      <c r="J269" s="50" t="str">
        <f t="shared" si="27"/>
        <v>"</v>
      </c>
      <c r="K269" s="50" t="str">
        <f t="shared" si="28"/>
        <v>"</v>
      </c>
      <c r="L269" s="50" t="str">
        <f t="shared" si="29"/>
        <v>"</v>
      </c>
      <c r="M269" s="50" t="str">
        <f t="shared" si="30"/>
        <v>"</v>
      </c>
      <c r="N269" s="50" t="str">
        <f t="shared" si="31"/>
        <v>"</v>
      </c>
      <c r="O269" s="50" t="str">
        <f t="shared" si="32"/>
        <v>"</v>
      </c>
    </row>
    <row r="270" spans="1:15">
      <c r="A270" s="41"/>
      <c r="B270" s="40"/>
      <c r="C270" s="40"/>
      <c r="D270" s="34"/>
      <c r="E270" s="35"/>
      <c r="F270" s="35"/>
      <c r="G270" s="34"/>
      <c r="H270" s="38" t="str">
        <f t="shared" ref="H270:H279" si="33">IF(D270=6,E270*F270*G270,"""")</f>
        <v>"</v>
      </c>
      <c r="I270" s="38" t="str">
        <f t="shared" ref="I270:I279" si="34">IF(D270=8,E270*F270*G270,"""")</f>
        <v>"</v>
      </c>
      <c r="J270" s="38" t="str">
        <f t="shared" ref="J270:J279" si="35">IF(D270=10,E270*F270*G270,"""")</f>
        <v>"</v>
      </c>
      <c r="K270" s="38" t="str">
        <f t="shared" ref="K270:K279" si="36">IF(D270=12,E270*F270*G270,"""")</f>
        <v>"</v>
      </c>
      <c r="L270" s="38" t="str">
        <f t="shared" ref="L270:L279" si="37">IF(D270=14,E270*F270*G270,"""")</f>
        <v>"</v>
      </c>
      <c r="M270" s="38" t="str">
        <f t="shared" ref="M270:M279" si="38">IF(D270=16,E270*F270*G270,"""")</f>
        <v>"</v>
      </c>
      <c r="N270" s="38" t="str">
        <f t="shared" ref="N270:N279" si="39">IF(D270=20,E270*F270*G270,"""")</f>
        <v>"</v>
      </c>
      <c r="O270" s="38" t="str">
        <f t="shared" ref="O270:O279" si="40">IF(D270=24,E270*F270*G270,"""")</f>
        <v>"</v>
      </c>
    </row>
    <row r="271" spans="1:15">
      <c r="A271" s="41"/>
      <c r="B271" s="40"/>
      <c r="C271" s="40"/>
      <c r="D271" s="34"/>
      <c r="E271" s="35"/>
      <c r="F271" s="35"/>
      <c r="G271" s="34"/>
      <c r="H271" s="38" t="str">
        <f t="shared" si="33"/>
        <v>"</v>
      </c>
      <c r="I271" s="38" t="str">
        <f t="shared" si="34"/>
        <v>"</v>
      </c>
      <c r="J271" s="38" t="str">
        <f t="shared" si="35"/>
        <v>"</v>
      </c>
      <c r="K271" s="38" t="str">
        <f t="shared" si="36"/>
        <v>"</v>
      </c>
      <c r="L271" s="38" t="str">
        <f t="shared" si="37"/>
        <v>"</v>
      </c>
      <c r="M271" s="38" t="str">
        <f t="shared" si="38"/>
        <v>"</v>
      </c>
      <c r="N271" s="38" t="str">
        <f t="shared" si="39"/>
        <v>"</v>
      </c>
      <c r="O271" s="38" t="str">
        <f t="shared" si="40"/>
        <v>"</v>
      </c>
    </row>
    <row r="272" spans="1:15">
      <c r="A272" s="41"/>
      <c r="B272" s="118"/>
      <c r="C272" s="118"/>
      <c r="D272" s="34"/>
      <c r="E272" s="35"/>
      <c r="F272" s="34"/>
      <c r="G272" s="34"/>
      <c r="H272" s="38" t="str">
        <f t="shared" si="33"/>
        <v>"</v>
      </c>
      <c r="I272" s="38" t="str">
        <f t="shared" si="34"/>
        <v>"</v>
      </c>
      <c r="J272" s="38" t="str">
        <f t="shared" si="35"/>
        <v>"</v>
      </c>
      <c r="K272" s="38" t="str">
        <f t="shared" si="36"/>
        <v>"</v>
      </c>
      <c r="L272" s="38" t="str">
        <f t="shared" si="37"/>
        <v>"</v>
      </c>
      <c r="M272" s="38" t="str">
        <f t="shared" si="38"/>
        <v>"</v>
      </c>
      <c r="N272" s="38" t="str">
        <f t="shared" si="39"/>
        <v>"</v>
      </c>
      <c r="O272" s="38" t="str">
        <f t="shared" si="40"/>
        <v>"</v>
      </c>
    </row>
    <row r="273" spans="1:16">
      <c r="A273" s="41"/>
      <c r="B273" s="118"/>
      <c r="C273" s="118"/>
      <c r="D273" s="34"/>
      <c r="E273" s="35"/>
      <c r="F273" s="34"/>
      <c r="G273" s="34"/>
      <c r="H273" s="38" t="str">
        <f t="shared" si="33"/>
        <v>"</v>
      </c>
      <c r="I273" s="38" t="str">
        <f t="shared" si="34"/>
        <v>"</v>
      </c>
      <c r="J273" s="38" t="str">
        <f t="shared" si="35"/>
        <v>"</v>
      </c>
      <c r="K273" s="38" t="str">
        <f t="shared" si="36"/>
        <v>"</v>
      </c>
      <c r="L273" s="38" t="str">
        <f t="shared" si="37"/>
        <v>"</v>
      </c>
      <c r="M273" s="38" t="str">
        <f t="shared" si="38"/>
        <v>"</v>
      </c>
      <c r="N273" s="38" t="str">
        <f t="shared" si="39"/>
        <v>"</v>
      </c>
      <c r="O273" s="38" t="str">
        <f t="shared" si="40"/>
        <v>"</v>
      </c>
    </row>
    <row r="274" spans="1:16">
      <c r="A274" s="41"/>
      <c r="B274" s="40"/>
      <c r="C274" s="40"/>
      <c r="D274" s="34"/>
      <c r="E274" s="35"/>
      <c r="F274" s="35"/>
      <c r="G274" s="34"/>
      <c r="H274" s="38" t="str">
        <f t="shared" si="33"/>
        <v>"</v>
      </c>
      <c r="I274" s="38" t="str">
        <f t="shared" si="34"/>
        <v>"</v>
      </c>
      <c r="J274" s="38" t="str">
        <f t="shared" si="35"/>
        <v>"</v>
      </c>
      <c r="K274" s="38" t="str">
        <f t="shared" si="36"/>
        <v>"</v>
      </c>
      <c r="L274" s="38" t="str">
        <f t="shared" si="37"/>
        <v>"</v>
      </c>
      <c r="M274" s="38" t="str">
        <f t="shared" si="38"/>
        <v>"</v>
      </c>
      <c r="N274" s="38" t="str">
        <f t="shared" si="39"/>
        <v>"</v>
      </c>
      <c r="O274" s="38" t="str">
        <f t="shared" si="40"/>
        <v>"</v>
      </c>
    </row>
    <row r="275" spans="1:16">
      <c r="A275" s="41"/>
      <c r="B275" s="119"/>
      <c r="C275" s="119"/>
      <c r="D275" s="34"/>
      <c r="E275" s="35"/>
      <c r="F275" s="34"/>
      <c r="G275" s="34"/>
      <c r="H275" s="38" t="str">
        <f t="shared" si="33"/>
        <v>"</v>
      </c>
      <c r="I275" s="38" t="str">
        <f t="shared" si="34"/>
        <v>"</v>
      </c>
      <c r="J275" s="38" t="str">
        <f t="shared" si="35"/>
        <v>"</v>
      </c>
      <c r="K275" s="38" t="str">
        <f t="shared" si="36"/>
        <v>"</v>
      </c>
      <c r="L275" s="38" t="str">
        <f t="shared" si="37"/>
        <v>"</v>
      </c>
      <c r="M275" s="38" t="str">
        <f t="shared" si="38"/>
        <v>"</v>
      </c>
      <c r="N275" s="38" t="str">
        <f t="shared" si="39"/>
        <v>"</v>
      </c>
      <c r="O275" s="38" t="str">
        <f t="shared" si="40"/>
        <v>"</v>
      </c>
    </row>
    <row r="276" spans="1:16">
      <c r="A276" s="41"/>
      <c r="B276" s="39"/>
      <c r="C276" s="118"/>
      <c r="D276" s="34"/>
      <c r="E276" s="35"/>
      <c r="F276" s="35"/>
      <c r="G276" s="34"/>
      <c r="H276" s="38" t="str">
        <f t="shared" si="33"/>
        <v>"</v>
      </c>
      <c r="I276" s="38" t="str">
        <f t="shared" si="34"/>
        <v>"</v>
      </c>
      <c r="J276" s="38" t="str">
        <f t="shared" si="35"/>
        <v>"</v>
      </c>
      <c r="K276" s="38" t="str">
        <f t="shared" si="36"/>
        <v>"</v>
      </c>
      <c r="L276" s="38" t="str">
        <f t="shared" si="37"/>
        <v>"</v>
      </c>
      <c r="M276" s="38" t="str">
        <f t="shared" si="38"/>
        <v>"</v>
      </c>
      <c r="N276" s="38" t="str">
        <f t="shared" si="39"/>
        <v>"</v>
      </c>
      <c r="O276" s="38" t="str">
        <f t="shared" si="40"/>
        <v>"</v>
      </c>
    </row>
    <row r="277" spans="1:16">
      <c r="A277" s="41"/>
      <c r="B277" s="39"/>
      <c r="C277" s="40"/>
      <c r="D277" s="34"/>
      <c r="E277" s="35"/>
      <c r="F277" s="35"/>
      <c r="G277" s="34"/>
      <c r="H277" s="38" t="str">
        <f t="shared" si="33"/>
        <v>"</v>
      </c>
      <c r="I277" s="38" t="str">
        <f t="shared" si="34"/>
        <v>"</v>
      </c>
      <c r="J277" s="38" t="str">
        <f t="shared" si="35"/>
        <v>"</v>
      </c>
      <c r="K277" s="38" t="str">
        <f t="shared" si="36"/>
        <v>"</v>
      </c>
      <c r="L277" s="38" t="str">
        <f t="shared" si="37"/>
        <v>"</v>
      </c>
      <c r="M277" s="38" t="str">
        <f t="shared" si="38"/>
        <v>"</v>
      </c>
      <c r="N277" s="38" t="str">
        <f t="shared" si="39"/>
        <v>"</v>
      </c>
      <c r="O277" s="38" t="str">
        <f t="shared" si="40"/>
        <v>"</v>
      </c>
    </row>
    <row r="278" spans="1:16">
      <c r="A278" s="45"/>
      <c r="B278" s="46"/>
      <c r="C278" s="47"/>
      <c r="D278" s="121"/>
      <c r="E278" s="49"/>
      <c r="F278" s="49"/>
      <c r="G278" s="48"/>
      <c r="H278" s="50" t="str">
        <f t="shared" si="33"/>
        <v>"</v>
      </c>
      <c r="I278" s="50" t="str">
        <f t="shared" si="34"/>
        <v>"</v>
      </c>
      <c r="J278" s="50" t="str">
        <f t="shared" si="35"/>
        <v>"</v>
      </c>
      <c r="K278" s="50" t="str">
        <f t="shared" si="36"/>
        <v>"</v>
      </c>
      <c r="L278" s="50" t="str">
        <f t="shared" si="37"/>
        <v>"</v>
      </c>
      <c r="M278" s="50" t="str">
        <f t="shared" si="38"/>
        <v>"</v>
      </c>
      <c r="N278" s="50" t="str">
        <f t="shared" si="39"/>
        <v>"</v>
      </c>
      <c r="O278" s="50" t="str">
        <f t="shared" si="40"/>
        <v>"</v>
      </c>
    </row>
    <row r="279" spans="1:16" ht="15.75" thickBot="1">
      <c r="A279" s="52"/>
      <c r="B279" s="83"/>
      <c r="C279" s="84"/>
      <c r="D279" s="84"/>
      <c r="E279" s="84"/>
      <c r="F279" s="84"/>
      <c r="G279" s="53"/>
      <c r="H279" s="50" t="str">
        <f t="shared" si="33"/>
        <v>"</v>
      </c>
      <c r="I279" s="50" t="str">
        <f t="shared" si="34"/>
        <v>"</v>
      </c>
      <c r="J279" s="50" t="str">
        <f t="shared" si="35"/>
        <v>"</v>
      </c>
      <c r="K279" s="50" t="str">
        <f t="shared" si="36"/>
        <v>"</v>
      </c>
      <c r="L279" s="50" t="str">
        <f t="shared" si="37"/>
        <v>"</v>
      </c>
      <c r="M279" s="50" t="str">
        <f t="shared" si="38"/>
        <v>"</v>
      </c>
      <c r="N279" s="50" t="str">
        <f t="shared" si="39"/>
        <v>"</v>
      </c>
      <c r="O279" s="50" t="str">
        <f t="shared" si="40"/>
        <v>"</v>
      </c>
    </row>
    <row r="280" spans="1:16" ht="15.75" thickBot="1">
      <c r="A280" s="55"/>
      <c r="B280" s="56"/>
      <c r="C280" s="57"/>
      <c r="D280" s="58"/>
      <c r="E280" s="2027" t="s">
        <v>20</v>
      </c>
      <c r="F280" s="2027"/>
      <c r="G280" s="2027"/>
      <c r="H280" s="120">
        <f t="shared" ref="H280:O280" si="41">SUM(H254:H279)</f>
        <v>0</v>
      </c>
      <c r="I280" s="120">
        <f t="shared" si="41"/>
        <v>0</v>
      </c>
      <c r="J280" s="120">
        <f t="shared" si="41"/>
        <v>0</v>
      </c>
      <c r="K280" s="120">
        <f t="shared" si="41"/>
        <v>0</v>
      </c>
      <c r="L280" s="120">
        <f t="shared" si="41"/>
        <v>0</v>
      </c>
      <c r="M280" s="120">
        <f t="shared" si="41"/>
        <v>0</v>
      </c>
      <c r="N280" s="120">
        <f t="shared" si="41"/>
        <v>0</v>
      </c>
      <c r="O280" s="120">
        <f t="shared" si="41"/>
        <v>0</v>
      </c>
    </row>
    <row r="281" spans="1:16">
      <c r="A281" s="75"/>
      <c r="B281" s="99"/>
      <c r="C281" s="60"/>
      <c r="D281" s="61"/>
      <c r="E281" s="2013" t="s">
        <v>21</v>
      </c>
      <c r="F281" s="1999"/>
      <c r="G281" s="1999"/>
      <c r="H281" s="62">
        <v>0.222</v>
      </c>
      <c r="I281" s="63">
        <v>0.39500000000000002</v>
      </c>
      <c r="J281" s="63">
        <v>0.61699999999999999</v>
      </c>
      <c r="K281" s="63">
        <v>0.88800000000000001</v>
      </c>
      <c r="L281" s="63">
        <v>1.2090000000000001</v>
      </c>
      <c r="M281" s="63">
        <v>1.579</v>
      </c>
      <c r="N281" s="63">
        <v>2.4670000000000001</v>
      </c>
      <c r="O281" s="63">
        <v>3.552</v>
      </c>
    </row>
    <row r="282" spans="1:16" ht="15.75" thickBot="1">
      <c r="A282" s="64"/>
      <c r="B282" s="23"/>
      <c r="C282" s="65"/>
      <c r="D282" s="66"/>
      <c r="E282" s="2011" t="s">
        <v>22</v>
      </c>
      <c r="F282" s="2000"/>
      <c r="G282" s="2000"/>
      <c r="H282" s="67">
        <f>H281*H280</f>
        <v>0</v>
      </c>
      <c r="I282" s="67">
        <f>I281*I280</f>
        <v>0</v>
      </c>
      <c r="J282" s="67">
        <f t="shared" ref="J282:O282" si="42">J281*J280</f>
        <v>0</v>
      </c>
      <c r="K282" s="67">
        <f t="shared" si="42"/>
        <v>0</v>
      </c>
      <c r="L282" s="67">
        <f t="shared" si="42"/>
        <v>0</v>
      </c>
      <c r="M282" s="67">
        <f t="shared" si="42"/>
        <v>0</v>
      </c>
      <c r="N282" s="67">
        <f t="shared" si="42"/>
        <v>0</v>
      </c>
      <c r="O282" s="67">
        <f t="shared" si="42"/>
        <v>0</v>
      </c>
      <c r="P282" s="123">
        <f>SUM(H282:O282)</f>
        <v>0</v>
      </c>
    </row>
    <row r="283" spans="1:16">
      <c r="A283" s="88" t="s">
        <v>35</v>
      </c>
      <c r="B283" s="88"/>
      <c r="C283" s="89"/>
      <c r="D283" s="90"/>
      <c r="E283" s="90"/>
      <c r="F283" s="91"/>
      <c r="G283" s="90"/>
      <c r="H283" s="90"/>
      <c r="I283" s="90"/>
      <c r="J283" s="89"/>
      <c r="K283" s="18"/>
      <c r="L283" s="18"/>
      <c r="M283" s="19"/>
      <c r="N283" s="18"/>
      <c r="O283" s="18"/>
    </row>
    <row r="284" spans="1:16">
      <c r="A284" s="88" t="s">
        <v>36</v>
      </c>
      <c r="B284" s="90"/>
      <c r="C284" s="89"/>
      <c r="D284" s="90"/>
      <c r="E284" s="90"/>
      <c r="F284" s="91"/>
      <c r="G284" s="90"/>
      <c r="H284" s="90"/>
      <c r="I284" s="90"/>
      <c r="J284" s="89"/>
      <c r="K284" s="92"/>
      <c r="L284" s="93"/>
      <c r="M284" s="19"/>
      <c r="N284" s="18"/>
      <c r="O284" s="18"/>
    </row>
    <row r="285" spans="1:16" s="102" customFormat="1">
      <c r="A285" s="88" t="s">
        <v>37</v>
      </c>
      <c r="B285" s="90"/>
      <c r="C285" s="89"/>
      <c r="D285" s="90"/>
      <c r="E285" s="90"/>
      <c r="F285" s="91"/>
      <c r="G285" s="90"/>
      <c r="H285" s="90"/>
      <c r="I285" s="90"/>
      <c r="J285" s="89"/>
      <c r="K285" s="92"/>
      <c r="L285" s="93"/>
      <c r="M285" s="19"/>
      <c r="N285" s="18"/>
      <c r="O285" s="18"/>
    </row>
    <row r="286" spans="1:16">
      <c r="A286" s="88" t="s">
        <v>38</v>
      </c>
      <c r="B286" s="90"/>
      <c r="C286" s="89"/>
      <c r="D286" s="90"/>
      <c r="E286" s="90"/>
      <c r="F286" s="91"/>
      <c r="G286" s="90"/>
      <c r="H286" s="90" t="s">
        <v>10</v>
      </c>
      <c r="I286" s="90"/>
      <c r="J286" s="89"/>
      <c r="K286" s="92"/>
      <c r="L286" s="93"/>
      <c r="M286" s="19"/>
      <c r="N286" s="18"/>
      <c r="O286" s="18"/>
    </row>
    <row r="287" spans="1:16">
      <c r="A287" s="88" t="s">
        <v>39</v>
      </c>
      <c r="B287" s="90"/>
      <c r="C287" s="89"/>
      <c r="D287" s="90"/>
      <c r="E287" s="90"/>
      <c r="F287" s="91"/>
      <c r="G287" s="90"/>
      <c r="H287" s="90"/>
      <c r="I287" s="90"/>
      <c r="J287" s="89"/>
      <c r="K287" s="92"/>
      <c r="L287" s="93"/>
      <c r="M287" s="19"/>
      <c r="N287" s="18"/>
      <c r="O287" s="18"/>
    </row>
    <row r="288" spans="1:16">
      <c r="A288" s="88"/>
      <c r="B288" s="90"/>
      <c r="C288" s="89"/>
      <c r="D288" s="90"/>
      <c r="E288" s="90"/>
      <c r="F288" s="91"/>
      <c r="G288" s="90"/>
      <c r="H288" s="90"/>
      <c r="I288" s="90"/>
      <c r="J288" s="89"/>
      <c r="K288" s="92"/>
      <c r="L288" s="93"/>
      <c r="M288" s="19"/>
      <c r="N288" s="18"/>
      <c r="O288" s="18"/>
    </row>
    <row r="289" spans="1:15">
      <c r="A289" s="94" t="s">
        <v>40</v>
      </c>
      <c r="B289" s="2023" t="s">
        <v>41</v>
      </c>
      <c r="C289" s="2024"/>
      <c r="D289" s="90"/>
      <c r="E289" s="94" t="s">
        <v>42</v>
      </c>
      <c r="F289" s="2025">
        <v>25</v>
      </c>
      <c r="G289" s="2026"/>
      <c r="H289" s="90"/>
      <c r="I289" s="90"/>
      <c r="J289" s="89"/>
      <c r="K289" s="92"/>
      <c r="L289" s="93"/>
      <c r="M289" s="19"/>
      <c r="N289" s="18"/>
      <c r="O289" s="18"/>
    </row>
    <row r="290" spans="1:15" ht="15.75" thickBot="1">
      <c r="A290" s="95"/>
      <c r="B290" s="95"/>
      <c r="C290" s="95"/>
      <c r="D290" s="96"/>
      <c r="E290" s="96"/>
      <c r="F290" s="97"/>
      <c r="G290" s="97"/>
      <c r="H290" s="98"/>
      <c r="I290" s="97"/>
      <c r="J290" s="96"/>
      <c r="K290" s="96"/>
      <c r="L290" s="96"/>
      <c r="M290" s="96"/>
      <c r="N290" s="96"/>
      <c r="O290" s="96"/>
    </row>
    <row r="291" spans="1:15" ht="15.75" thickTop="1">
      <c r="A291" s="1994" t="s">
        <v>11</v>
      </c>
      <c r="B291" s="1996" t="s">
        <v>12</v>
      </c>
      <c r="C291" s="1996" t="s">
        <v>13</v>
      </c>
      <c r="D291" s="1996" t="s">
        <v>14</v>
      </c>
      <c r="E291" s="1996" t="s">
        <v>15</v>
      </c>
      <c r="F291" s="1996" t="s">
        <v>16</v>
      </c>
      <c r="G291" s="100" t="s">
        <v>17</v>
      </c>
      <c r="H291" s="2014" t="s">
        <v>18</v>
      </c>
      <c r="I291" s="2015"/>
      <c r="J291" s="2015"/>
      <c r="K291" s="2015"/>
      <c r="L291" s="2015"/>
      <c r="M291" s="2015"/>
      <c r="N291" s="2015"/>
      <c r="O291" s="2016"/>
    </row>
    <row r="292" spans="1:15" ht="15.75" thickBot="1">
      <c r="A292" s="2021"/>
      <c r="B292" s="1997"/>
      <c r="C292" s="2022"/>
      <c r="D292" s="2021"/>
      <c r="E292" s="2021"/>
      <c r="F292" s="2021"/>
      <c r="G292" s="101"/>
      <c r="H292" s="24">
        <v>6</v>
      </c>
      <c r="I292" s="25">
        <v>8</v>
      </c>
      <c r="J292" s="25">
        <v>10</v>
      </c>
      <c r="K292" s="25">
        <v>12</v>
      </c>
      <c r="L292" s="25">
        <v>14</v>
      </c>
      <c r="M292" s="25">
        <v>16</v>
      </c>
      <c r="N292" s="25">
        <v>20</v>
      </c>
      <c r="O292" s="25">
        <v>24</v>
      </c>
    </row>
    <row r="293" spans="1:15">
      <c r="A293" s="26"/>
      <c r="B293" s="124" t="s">
        <v>43</v>
      </c>
      <c r="C293" s="28"/>
      <c r="D293" s="29"/>
      <c r="E293" s="29"/>
      <c r="F293" s="29"/>
      <c r="G293" s="29"/>
      <c r="H293" s="30"/>
      <c r="I293" s="29"/>
      <c r="J293" s="29"/>
      <c r="K293" s="29"/>
      <c r="L293" s="29"/>
      <c r="M293" s="29"/>
      <c r="N293" s="29"/>
      <c r="O293" s="29"/>
    </row>
    <row r="294" spans="1:15">
      <c r="A294" s="32"/>
      <c r="B294" s="126" t="s">
        <v>57</v>
      </c>
      <c r="C294" s="33"/>
      <c r="D294" s="34"/>
      <c r="E294" s="34"/>
      <c r="F294" s="34"/>
      <c r="G294" s="34"/>
      <c r="H294" s="35"/>
      <c r="I294" s="35"/>
      <c r="J294" s="35"/>
      <c r="K294" s="35"/>
      <c r="L294" s="35"/>
      <c r="M294" s="35"/>
      <c r="N294" s="35"/>
      <c r="O294" s="35"/>
    </row>
    <row r="295" spans="1:15">
      <c r="A295" s="45"/>
      <c r="B295" s="126" t="s">
        <v>56</v>
      </c>
      <c r="C295" s="47"/>
      <c r="D295" s="48"/>
      <c r="E295" s="49"/>
      <c r="F295" s="49"/>
      <c r="G295" s="48"/>
      <c r="H295" s="38"/>
      <c r="I295" s="38"/>
      <c r="J295" s="38"/>
      <c r="K295" s="38"/>
      <c r="L295" s="38"/>
      <c r="M295" s="38"/>
      <c r="N295" s="38"/>
      <c r="O295" s="38"/>
    </row>
    <row r="296" spans="1:15">
      <c r="A296" s="45"/>
      <c r="B296" s="125" t="s">
        <v>58</v>
      </c>
      <c r="C296" s="47"/>
      <c r="D296" s="48"/>
      <c r="E296" s="49"/>
      <c r="F296" s="49"/>
      <c r="G296" s="48"/>
      <c r="H296" s="38"/>
      <c r="I296" s="38"/>
      <c r="J296" s="38"/>
      <c r="K296" s="38"/>
      <c r="L296" s="38"/>
      <c r="M296" s="38"/>
      <c r="N296" s="38"/>
      <c r="O296" s="38"/>
    </row>
    <row r="297" spans="1:15">
      <c r="A297" s="45"/>
      <c r="B297" s="36"/>
      <c r="C297" s="47"/>
      <c r="D297" s="48"/>
      <c r="E297" s="49"/>
      <c r="F297" s="49"/>
      <c r="G297" s="48"/>
      <c r="H297" s="38" t="str">
        <f t="shared" ref="H297:H303" si="43">IF(D297=6,E297*F297*G297,"""")</f>
        <v>"</v>
      </c>
      <c r="I297" s="38" t="str">
        <f t="shared" ref="I297:I303" si="44">IF(D297=8,E297*F297*G297,"""")</f>
        <v>"</v>
      </c>
      <c r="J297" s="38" t="str">
        <f t="shared" ref="J297:J303" si="45">IF(D297=10,E297*F297*G297,"""")</f>
        <v>"</v>
      </c>
      <c r="K297" s="38" t="str">
        <f t="shared" ref="K297:K303" si="46">IF(D297=12,E297*F297*G297,"""")</f>
        <v>"</v>
      </c>
      <c r="L297" s="38" t="str">
        <f t="shared" ref="L297:L359" si="47">IF(D297=14,E297*F297*G297,"""")</f>
        <v>"</v>
      </c>
      <c r="M297" s="38" t="str">
        <f t="shared" ref="M297:M359" si="48">IF(D297=16,E297*F297*G297,"""")</f>
        <v>"</v>
      </c>
      <c r="N297" s="38" t="str">
        <f t="shared" ref="N297:N359" si="49">IF(D297=20,E297*F297*G297,"""")</f>
        <v>"</v>
      </c>
      <c r="O297" s="38" t="str">
        <f t="shared" ref="O297:O303" si="50">IF(D297=24,E297*F297*G297,"""")</f>
        <v>"</v>
      </c>
    </row>
    <row r="298" spans="1:15">
      <c r="A298" s="45"/>
      <c r="B298" s="87"/>
      <c r="C298" s="47"/>
      <c r="D298" s="48"/>
      <c r="E298" s="49"/>
      <c r="F298" s="49"/>
      <c r="G298" s="48"/>
      <c r="H298" s="38" t="str">
        <f t="shared" si="43"/>
        <v>"</v>
      </c>
      <c r="I298" s="38" t="str">
        <f t="shared" si="44"/>
        <v>"</v>
      </c>
      <c r="J298" s="38" t="str">
        <f t="shared" si="45"/>
        <v>"</v>
      </c>
      <c r="K298" s="38" t="str">
        <f t="shared" si="46"/>
        <v>"</v>
      </c>
      <c r="L298" s="38" t="str">
        <f t="shared" si="47"/>
        <v>"</v>
      </c>
      <c r="M298" s="38" t="str">
        <f t="shared" si="48"/>
        <v>"</v>
      </c>
      <c r="N298" s="38" t="str">
        <f t="shared" si="49"/>
        <v>"</v>
      </c>
      <c r="O298" s="38" t="str">
        <f t="shared" si="50"/>
        <v>"</v>
      </c>
    </row>
    <row r="299" spans="1:15">
      <c r="A299" s="45"/>
      <c r="B299" s="87"/>
      <c r="C299" s="47"/>
      <c r="D299" s="48"/>
      <c r="E299" s="49"/>
      <c r="F299" s="49"/>
      <c r="G299" s="48"/>
      <c r="H299" s="38" t="str">
        <f t="shared" si="43"/>
        <v>"</v>
      </c>
      <c r="I299" s="38" t="str">
        <f t="shared" si="44"/>
        <v>"</v>
      </c>
      <c r="J299" s="38" t="str">
        <f t="shared" si="45"/>
        <v>"</v>
      </c>
      <c r="K299" s="38" t="str">
        <f t="shared" si="46"/>
        <v>"</v>
      </c>
      <c r="L299" s="38" t="str">
        <f t="shared" si="47"/>
        <v>"</v>
      </c>
      <c r="M299" s="38" t="str">
        <f t="shared" si="48"/>
        <v>"</v>
      </c>
      <c r="N299" s="38" t="str">
        <f t="shared" si="49"/>
        <v>"</v>
      </c>
      <c r="O299" s="38" t="str">
        <f t="shared" si="50"/>
        <v>"</v>
      </c>
    </row>
    <row r="300" spans="1:15">
      <c r="A300" s="45"/>
      <c r="B300" s="87"/>
      <c r="C300" s="47"/>
      <c r="D300" s="48"/>
      <c r="E300" s="49"/>
      <c r="F300" s="49"/>
      <c r="G300" s="48"/>
      <c r="H300" s="38" t="str">
        <f t="shared" si="43"/>
        <v>"</v>
      </c>
      <c r="I300" s="38" t="str">
        <f t="shared" si="44"/>
        <v>"</v>
      </c>
      <c r="J300" s="38" t="str">
        <f t="shared" si="45"/>
        <v>"</v>
      </c>
      <c r="K300" s="38" t="str">
        <f t="shared" si="46"/>
        <v>"</v>
      </c>
      <c r="L300" s="38" t="str">
        <f t="shared" si="47"/>
        <v>"</v>
      </c>
      <c r="M300" s="38" t="str">
        <f t="shared" si="48"/>
        <v>"</v>
      </c>
      <c r="N300" s="38" t="str">
        <f t="shared" si="49"/>
        <v>"</v>
      </c>
      <c r="O300" s="38" t="str">
        <f t="shared" si="50"/>
        <v>"</v>
      </c>
    </row>
    <row r="301" spans="1:15" s="102" customFormat="1">
      <c r="A301" s="45"/>
      <c r="B301" s="36"/>
      <c r="C301" s="47"/>
      <c r="D301" s="48"/>
      <c r="E301" s="49"/>
      <c r="F301" s="49"/>
      <c r="G301" s="48"/>
      <c r="H301" s="38" t="str">
        <f t="shared" si="43"/>
        <v>"</v>
      </c>
      <c r="I301" s="38" t="str">
        <f t="shared" si="44"/>
        <v>"</v>
      </c>
      <c r="J301" s="38" t="str">
        <f t="shared" si="45"/>
        <v>"</v>
      </c>
      <c r="K301" s="38" t="str">
        <f t="shared" si="46"/>
        <v>"</v>
      </c>
      <c r="L301" s="38" t="str">
        <f t="shared" si="47"/>
        <v>"</v>
      </c>
      <c r="M301" s="38" t="str">
        <f t="shared" si="48"/>
        <v>"</v>
      </c>
      <c r="N301" s="38" t="str">
        <f t="shared" si="49"/>
        <v>"</v>
      </c>
      <c r="O301" s="38" t="str">
        <f t="shared" si="50"/>
        <v>"</v>
      </c>
    </row>
    <row r="302" spans="1:15">
      <c r="A302" s="45"/>
      <c r="B302" s="46"/>
      <c r="C302" s="47"/>
      <c r="D302" s="48"/>
      <c r="E302" s="49"/>
      <c r="F302" s="49"/>
      <c r="G302" s="48"/>
      <c r="H302" s="38" t="str">
        <f t="shared" si="43"/>
        <v>"</v>
      </c>
      <c r="I302" s="38" t="str">
        <f t="shared" si="44"/>
        <v>"</v>
      </c>
      <c r="J302" s="38" t="str">
        <f t="shared" si="45"/>
        <v>"</v>
      </c>
      <c r="K302" s="38" t="str">
        <f t="shared" si="46"/>
        <v>"</v>
      </c>
      <c r="L302" s="38" t="str">
        <f t="shared" si="47"/>
        <v>"</v>
      </c>
      <c r="M302" s="38" t="str">
        <f t="shared" si="48"/>
        <v>"</v>
      </c>
      <c r="N302" s="38" t="str">
        <f t="shared" si="49"/>
        <v>"</v>
      </c>
      <c r="O302" s="38" t="str">
        <f t="shared" si="50"/>
        <v>"</v>
      </c>
    </row>
    <row r="303" spans="1:15">
      <c r="A303" s="45"/>
      <c r="B303" s="46"/>
      <c r="C303" s="47"/>
      <c r="D303" s="49"/>
      <c r="E303" s="49"/>
      <c r="F303" s="49"/>
      <c r="G303" s="49"/>
      <c r="H303" s="38" t="str">
        <f t="shared" si="43"/>
        <v>"</v>
      </c>
      <c r="I303" s="38" t="str">
        <f t="shared" si="44"/>
        <v>"</v>
      </c>
      <c r="J303" s="38" t="str">
        <f t="shared" si="45"/>
        <v>"</v>
      </c>
      <c r="K303" s="38" t="str">
        <f t="shared" si="46"/>
        <v>"</v>
      </c>
      <c r="L303" s="38" t="str">
        <f t="shared" si="47"/>
        <v>"</v>
      </c>
      <c r="M303" s="38" t="str">
        <f t="shared" si="48"/>
        <v>"</v>
      </c>
      <c r="N303" s="38" t="str">
        <f t="shared" si="49"/>
        <v>"</v>
      </c>
      <c r="O303" s="38" t="str">
        <f t="shared" si="50"/>
        <v>"</v>
      </c>
    </row>
    <row r="304" spans="1:15">
      <c r="A304" s="45"/>
      <c r="B304" s="46"/>
      <c r="C304" s="47"/>
      <c r="D304" s="48"/>
      <c r="E304" s="49"/>
      <c r="F304" s="49"/>
      <c r="G304" s="48"/>
      <c r="H304" s="38" t="str">
        <f t="shared" ref="H304:H361" si="51">IF(D304=6,E304*F304*G304,"""")</f>
        <v>"</v>
      </c>
      <c r="I304" s="38" t="str">
        <f t="shared" ref="I304:I361" si="52">IF(D304=8,E304*F304*G304,"""")</f>
        <v>"</v>
      </c>
      <c r="J304" s="38" t="str">
        <f t="shared" ref="J304:J361" si="53">IF(D304=10,E304*F304*G304,"""")</f>
        <v>"</v>
      </c>
      <c r="K304" s="38" t="str">
        <f t="shared" ref="K304:K361" si="54">IF(D304=12,E304*F304*G304,"""")</f>
        <v>"</v>
      </c>
      <c r="L304" s="38" t="str">
        <f t="shared" si="47"/>
        <v>"</v>
      </c>
      <c r="M304" s="38" t="str">
        <f t="shared" si="48"/>
        <v>"</v>
      </c>
      <c r="N304" s="38" t="str">
        <f t="shared" si="49"/>
        <v>"</v>
      </c>
      <c r="O304" s="38" t="str">
        <f t="shared" ref="O304:O347" si="55">IF(D304=24,E304*F304*G304,"""")</f>
        <v>"</v>
      </c>
    </row>
    <row r="305" spans="1:15" s="102" customFormat="1">
      <c r="A305" s="45"/>
      <c r="B305" s="36"/>
      <c r="C305" s="47"/>
      <c r="D305" s="48"/>
      <c r="E305" s="49"/>
      <c r="F305" s="49"/>
      <c r="G305" s="48"/>
      <c r="H305" s="38" t="str">
        <f t="shared" si="51"/>
        <v>"</v>
      </c>
      <c r="I305" s="38" t="str">
        <f t="shared" si="52"/>
        <v>"</v>
      </c>
      <c r="J305" s="38" t="str">
        <f t="shared" si="53"/>
        <v>"</v>
      </c>
      <c r="K305" s="38" t="str">
        <f t="shared" si="54"/>
        <v>"</v>
      </c>
      <c r="L305" s="38" t="str">
        <f t="shared" si="47"/>
        <v>"</v>
      </c>
      <c r="M305" s="38" t="str">
        <f t="shared" si="48"/>
        <v>"</v>
      </c>
      <c r="N305" s="38" t="str">
        <f t="shared" si="49"/>
        <v>"</v>
      </c>
      <c r="O305" s="38" t="str">
        <f t="shared" si="55"/>
        <v>"</v>
      </c>
    </row>
    <row r="306" spans="1:15">
      <c r="A306" s="45"/>
      <c r="B306" s="87"/>
      <c r="C306" s="47"/>
      <c r="D306" s="48"/>
      <c r="E306" s="49"/>
      <c r="F306" s="49"/>
      <c r="G306" s="48"/>
      <c r="H306" s="38" t="str">
        <f t="shared" si="51"/>
        <v>"</v>
      </c>
      <c r="I306" s="38" t="str">
        <f t="shared" si="52"/>
        <v>"</v>
      </c>
      <c r="J306" s="38" t="str">
        <f t="shared" si="53"/>
        <v>"</v>
      </c>
      <c r="K306" s="38" t="str">
        <f t="shared" si="54"/>
        <v>"</v>
      </c>
      <c r="L306" s="38" t="str">
        <f t="shared" si="47"/>
        <v>"</v>
      </c>
      <c r="M306" s="38" t="str">
        <f t="shared" si="48"/>
        <v>"</v>
      </c>
      <c r="N306" s="38" t="str">
        <f t="shared" si="49"/>
        <v>"</v>
      </c>
      <c r="O306" s="38" t="str">
        <f t="shared" si="55"/>
        <v>"</v>
      </c>
    </row>
    <row r="307" spans="1:15">
      <c r="A307" s="45"/>
      <c r="B307" s="87"/>
      <c r="C307" s="47"/>
      <c r="D307" s="48"/>
      <c r="E307" s="49"/>
      <c r="F307" s="49"/>
      <c r="G307" s="48"/>
      <c r="H307" s="38" t="str">
        <f t="shared" si="51"/>
        <v>"</v>
      </c>
      <c r="I307" s="38" t="str">
        <f t="shared" si="52"/>
        <v>"</v>
      </c>
      <c r="J307" s="38" t="str">
        <f t="shared" si="53"/>
        <v>"</v>
      </c>
      <c r="K307" s="38" t="str">
        <f t="shared" si="54"/>
        <v>"</v>
      </c>
      <c r="L307" s="38" t="str">
        <f t="shared" si="47"/>
        <v>"</v>
      </c>
      <c r="M307" s="38" t="str">
        <f t="shared" si="48"/>
        <v>"</v>
      </c>
      <c r="N307" s="38" t="str">
        <f t="shared" si="49"/>
        <v>"</v>
      </c>
      <c r="O307" s="38" t="str">
        <f t="shared" si="55"/>
        <v>"</v>
      </c>
    </row>
    <row r="308" spans="1:15">
      <c r="A308" s="45"/>
      <c r="B308" s="87" t="s">
        <v>50</v>
      </c>
      <c r="C308" s="47"/>
      <c r="D308" s="48"/>
      <c r="E308" s="49"/>
      <c r="F308" s="49"/>
      <c r="G308" s="48"/>
      <c r="H308" s="38" t="str">
        <f t="shared" si="51"/>
        <v>"</v>
      </c>
      <c r="I308" s="38" t="str">
        <f t="shared" si="52"/>
        <v>"</v>
      </c>
      <c r="J308" s="38" t="str">
        <f t="shared" si="53"/>
        <v>"</v>
      </c>
      <c r="K308" s="38" t="str">
        <f t="shared" si="54"/>
        <v>"</v>
      </c>
      <c r="L308" s="38" t="str">
        <f t="shared" si="47"/>
        <v>"</v>
      </c>
      <c r="M308" s="38" t="str">
        <f t="shared" si="48"/>
        <v>"</v>
      </c>
      <c r="N308" s="38" t="str">
        <f t="shared" si="49"/>
        <v>"</v>
      </c>
      <c r="O308" s="38" t="str">
        <f t="shared" si="55"/>
        <v>"</v>
      </c>
    </row>
    <row r="309" spans="1:15">
      <c r="A309" s="45"/>
      <c r="B309" s="87"/>
      <c r="C309" s="47"/>
      <c r="D309" s="48"/>
      <c r="E309" s="49"/>
      <c r="F309" s="49"/>
      <c r="G309" s="48"/>
      <c r="H309" s="38" t="str">
        <f t="shared" si="51"/>
        <v>"</v>
      </c>
      <c r="I309" s="38" t="str">
        <f t="shared" si="52"/>
        <v>"</v>
      </c>
      <c r="J309" s="38" t="str">
        <f t="shared" si="53"/>
        <v>"</v>
      </c>
      <c r="K309" s="38" t="str">
        <f t="shared" si="54"/>
        <v>"</v>
      </c>
      <c r="L309" s="38" t="str">
        <f t="shared" si="47"/>
        <v>"</v>
      </c>
      <c r="M309" s="38" t="str">
        <f t="shared" si="48"/>
        <v>"</v>
      </c>
      <c r="N309" s="38" t="str">
        <f t="shared" si="49"/>
        <v>"</v>
      </c>
      <c r="O309" s="38" t="str">
        <f t="shared" si="55"/>
        <v>"</v>
      </c>
    </row>
    <row r="310" spans="1:15">
      <c r="A310" s="45"/>
      <c r="B310" s="87"/>
      <c r="C310" s="47"/>
      <c r="D310" s="48"/>
      <c r="E310" s="49"/>
      <c r="F310" s="49"/>
      <c r="G310" s="48"/>
      <c r="H310" s="38" t="str">
        <f t="shared" si="51"/>
        <v>"</v>
      </c>
      <c r="I310" s="38" t="str">
        <f t="shared" si="52"/>
        <v>"</v>
      </c>
      <c r="J310" s="38" t="str">
        <f t="shared" si="53"/>
        <v>"</v>
      </c>
      <c r="K310" s="38" t="str">
        <f t="shared" si="54"/>
        <v>"</v>
      </c>
      <c r="L310" s="38" t="str">
        <f t="shared" si="47"/>
        <v>"</v>
      </c>
      <c r="M310" s="38" t="str">
        <f t="shared" si="48"/>
        <v>"</v>
      </c>
      <c r="N310" s="38" t="str">
        <f t="shared" si="49"/>
        <v>"</v>
      </c>
      <c r="O310" s="38" t="str">
        <f t="shared" si="55"/>
        <v>"</v>
      </c>
    </row>
    <row r="311" spans="1:15">
      <c r="A311" s="45"/>
      <c r="B311" s="87"/>
      <c r="C311" s="47"/>
      <c r="D311" s="48"/>
      <c r="E311" s="49"/>
      <c r="F311" s="49"/>
      <c r="G311" s="48"/>
      <c r="H311" s="38" t="str">
        <f t="shared" si="51"/>
        <v>"</v>
      </c>
      <c r="I311" s="38" t="str">
        <f t="shared" si="52"/>
        <v>"</v>
      </c>
      <c r="J311" s="38" t="str">
        <f t="shared" si="53"/>
        <v>"</v>
      </c>
      <c r="K311" s="38" t="str">
        <f t="shared" si="54"/>
        <v>"</v>
      </c>
      <c r="L311" s="38" t="str">
        <f t="shared" si="47"/>
        <v>"</v>
      </c>
      <c r="M311" s="38" t="str">
        <f t="shared" si="48"/>
        <v>"</v>
      </c>
      <c r="N311" s="38" t="str">
        <f t="shared" si="49"/>
        <v>"</v>
      </c>
      <c r="O311" s="38" t="str">
        <f t="shared" si="55"/>
        <v>"</v>
      </c>
    </row>
    <row r="312" spans="1:15">
      <c r="A312" s="45"/>
      <c r="B312" s="87"/>
      <c r="C312" s="47"/>
      <c r="D312" s="48"/>
      <c r="E312" s="49"/>
      <c r="F312" s="49"/>
      <c r="G312" s="48"/>
      <c r="H312" s="38" t="str">
        <f t="shared" si="51"/>
        <v>"</v>
      </c>
      <c r="I312" s="38" t="str">
        <f t="shared" si="52"/>
        <v>"</v>
      </c>
      <c r="J312" s="38" t="str">
        <f t="shared" si="53"/>
        <v>"</v>
      </c>
      <c r="K312" s="38" t="str">
        <f t="shared" si="54"/>
        <v>"</v>
      </c>
      <c r="L312" s="38" t="str">
        <f t="shared" si="47"/>
        <v>"</v>
      </c>
      <c r="M312" s="38" t="str">
        <f t="shared" si="48"/>
        <v>"</v>
      </c>
      <c r="N312" s="38" t="str">
        <f t="shared" si="49"/>
        <v>"</v>
      </c>
      <c r="O312" s="38" t="str">
        <f t="shared" si="55"/>
        <v>"</v>
      </c>
    </row>
    <row r="313" spans="1:15">
      <c r="A313" s="45"/>
      <c r="B313" s="87"/>
      <c r="C313" s="47"/>
      <c r="D313" s="48"/>
      <c r="E313" s="49"/>
      <c r="F313" s="49"/>
      <c r="G313" s="48"/>
      <c r="H313" s="38" t="str">
        <f t="shared" si="51"/>
        <v>"</v>
      </c>
      <c r="I313" s="38" t="str">
        <f t="shared" si="52"/>
        <v>"</v>
      </c>
      <c r="J313" s="38" t="str">
        <f t="shared" si="53"/>
        <v>"</v>
      </c>
      <c r="K313" s="38" t="str">
        <f t="shared" si="54"/>
        <v>"</v>
      </c>
      <c r="L313" s="38" t="str">
        <f t="shared" si="47"/>
        <v>"</v>
      </c>
      <c r="M313" s="38" t="str">
        <f t="shared" si="48"/>
        <v>"</v>
      </c>
      <c r="N313" s="38" t="str">
        <f t="shared" si="49"/>
        <v>"</v>
      </c>
      <c r="O313" s="38" t="str">
        <f t="shared" si="55"/>
        <v>"</v>
      </c>
    </row>
    <row r="314" spans="1:15">
      <c r="A314" s="45"/>
      <c r="B314" s="87" t="s">
        <v>51</v>
      </c>
      <c r="C314" s="47"/>
      <c r="D314" s="48"/>
      <c r="E314" s="49"/>
      <c r="F314" s="49"/>
      <c r="G314" s="48"/>
      <c r="H314" s="38" t="str">
        <f t="shared" si="51"/>
        <v>"</v>
      </c>
      <c r="I314" s="38" t="str">
        <f t="shared" si="52"/>
        <v>"</v>
      </c>
      <c r="J314" s="38" t="str">
        <f t="shared" si="53"/>
        <v>"</v>
      </c>
      <c r="K314" s="38" t="str">
        <f t="shared" si="54"/>
        <v>"</v>
      </c>
      <c r="L314" s="38" t="str">
        <f t="shared" si="47"/>
        <v>"</v>
      </c>
      <c r="M314" s="38" t="str">
        <f t="shared" si="48"/>
        <v>"</v>
      </c>
      <c r="N314" s="38" t="str">
        <f t="shared" si="49"/>
        <v>"</v>
      </c>
      <c r="O314" s="38" t="str">
        <f t="shared" si="55"/>
        <v>"</v>
      </c>
    </row>
    <row r="315" spans="1:15">
      <c r="A315" s="45"/>
      <c r="B315" s="87"/>
      <c r="C315" s="47"/>
      <c r="D315" s="48"/>
      <c r="E315" s="49"/>
      <c r="F315" s="49"/>
      <c r="G315" s="48"/>
      <c r="H315" s="38" t="str">
        <f t="shared" si="51"/>
        <v>"</v>
      </c>
      <c r="I315" s="38" t="str">
        <f t="shared" si="52"/>
        <v>"</v>
      </c>
      <c r="J315" s="38" t="str">
        <f t="shared" si="53"/>
        <v>"</v>
      </c>
      <c r="K315" s="38" t="str">
        <f t="shared" si="54"/>
        <v>"</v>
      </c>
      <c r="L315" s="38" t="str">
        <f t="shared" si="47"/>
        <v>"</v>
      </c>
      <c r="M315" s="38" t="str">
        <f t="shared" si="48"/>
        <v>"</v>
      </c>
      <c r="N315" s="38" t="str">
        <f t="shared" si="49"/>
        <v>"</v>
      </c>
      <c r="O315" s="38" t="str">
        <f t="shared" si="55"/>
        <v>"</v>
      </c>
    </row>
    <row r="316" spans="1:15">
      <c r="A316" s="45"/>
      <c r="B316" s="87"/>
      <c r="C316" s="47"/>
      <c r="D316" s="48"/>
      <c r="E316" s="49"/>
      <c r="F316" s="49"/>
      <c r="G316" s="48"/>
      <c r="H316" s="38" t="str">
        <f t="shared" si="51"/>
        <v>"</v>
      </c>
      <c r="I316" s="38" t="str">
        <f t="shared" si="52"/>
        <v>"</v>
      </c>
      <c r="J316" s="38" t="str">
        <f t="shared" si="53"/>
        <v>"</v>
      </c>
      <c r="K316" s="38" t="str">
        <f t="shared" si="54"/>
        <v>"</v>
      </c>
      <c r="L316" s="38" t="str">
        <f t="shared" si="47"/>
        <v>"</v>
      </c>
      <c r="M316" s="38" t="str">
        <f t="shared" si="48"/>
        <v>"</v>
      </c>
      <c r="N316" s="38" t="str">
        <f t="shared" si="49"/>
        <v>"</v>
      </c>
      <c r="O316" s="38" t="str">
        <f t="shared" si="55"/>
        <v>"</v>
      </c>
    </row>
    <row r="317" spans="1:15" s="102" customFormat="1">
      <c r="A317" s="45"/>
      <c r="B317" s="87"/>
      <c r="C317" s="47"/>
      <c r="D317" s="49"/>
      <c r="E317" s="49"/>
      <c r="F317" s="49"/>
      <c r="G317" s="49"/>
      <c r="H317" s="38" t="str">
        <f t="shared" si="51"/>
        <v>"</v>
      </c>
      <c r="I317" s="38" t="str">
        <f t="shared" si="52"/>
        <v>"</v>
      </c>
      <c r="J317" s="38" t="str">
        <f t="shared" si="53"/>
        <v>"</v>
      </c>
      <c r="K317" s="38" t="str">
        <f t="shared" si="54"/>
        <v>"</v>
      </c>
      <c r="L317" s="38" t="str">
        <f t="shared" si="47"/>
        <v>"</v>
      </c>
      <c r="M317" s="38" t="str">
        <f t="shared" si="48"/>
        <v>"</v>
      </c>
      <c r="N317" s="38" t="str">
        <f t="shared" si="49"/>
        <v>"</v>
      </c>
      <c r="O317" s="38" t="str">
        <f t="shared" si="55"/>
        <v>"</v>
      </c>
    </row>
    <row r="318" spans="1:15" s="102" customFormat="1">
      <c r="A318" s="45"/>
      <c r="B318" s="87" t="s">
        <v>59</v>
      </c>
      <c r="C318" s="47"/>
      <c r="D318" s="49"/>
      <c r="E318" s="49"/>
      <c r="F318" s="49"/>
      <c r="G318" s="49"/>
      <c r="H318" s="38" t="str">
        <f t="shared" si="51"/>
        <v>"</v>
      </c>
      <c r="I318" s="38" t="str">
        <f t="shared" si="52"/>
        <v>"</v>
      </c>
      <c r="J318" s="38" t="str">
        <f t="shared" si="53"/>
        <v>"</v>
      </c>
      <c r="K318" s="38" t="str">
        <f t="shared" si="54"/>
        <v>"</v>
      </c>
      <c r="L318" s="38" t="str">
        <f t="shared" si="47"/>
        <v>"</v>
      </c>
      <c r="M318" s="38" t="str">
        <f t="shared" si="48"/>
        <v>"</v>
      </c>
      <c r="N318" s="38" t="str">
        <f t="shared" si="49"/>
        <v>"</v>
      </c>
      <c r="O318" s="38"/>
    </row>
    <row r="319" spans="1:15">
      <c r="A319" s="45"/>
      <c r="B319" s="46"/>
      <c r="C319" s="47"/>
      <c r="D319" s="49"/>
      <c r="E319" s="49"/>
      <c r="F319" s="49"/>
      <c r="G319" s="49"/>
      <c r="H319" s="38" t="str">
        <f t="shared" si="51"/>
        <v>"</v>
      </c>
      <c r="I319" s="38" t="str">
        <f t="shared" si="52"/>
        <v>"</v>
      </c>
      <c r="J319" s="38" t="str">
        <f t="shared" si="53"/>
        <v>"</v>
      </c>
      <c r="K319" s="38" t="str">
        <f t="shared" si="54"/>
        <v>"</v>
      </c>
      <c r="L319" s="38" t="str">
        <f t="shared" si="47"/>
        <v>"</v>
      </c>
      <c r="M319" s="38" t="str">
        <f t="shared" si="48"/>
        <v>"</v>
      </c>
      <c r="N319" s="38" t="str">
        <f t="shared" si="49"/>
        <v>"</v>
      </c>
      <c r="O319" s="38" t="str">
        <f t="shared" si="55"/>
        <v>"</v>
      </c>
    </row>
    <row r="320" spans="1:15">
      <c r="A320" s="45"/>
      <c r="B320" s="46"/>
      <c r="C320" s="47"/>
      <c r="D320" s="48"/>
      <c r="E320" s="49"/>
      <c r="F320" s="49"/>
      <c r="G320" s="48"/>
      <c r="H320" s="38" t="str">
        <f t="shared" si="51"/>
        <v>"</v>
      </c>
      <c r="I320" s="38" t="str">
        <f t="shared" si="52"/>
        <v>"</v>
      </c>
      <c r="J320" s="38" t="str">
        <f t="shared" si="53"/>
        <v>"</v>
      </c>
      <c r="K320" s="38" t="str">
        <f t="shared" si="54"/>
        <v>"</v>
      </c>
      <c r="L320" s="38" t="str">
        <f t="shared" si="47"/>
        <v>"</v>
      </c>
      <c r="M320" s="38" t="str">
        <f t="shared" si="48"/>
        <v>"</v>
      </c>
      <c r="N320" s="38" t="str">
        <f t="shared" si="49"/>
        <v>"</v>
      </c>
      <c r="O320" s="38" t="str">
        <f t="shared" si="55"/>
        <v>"</v>
      </c>
    </row>
    <row r="321" spans="1:15">
      <c r="A321" s="45"/>
      <c r="B321" s="36"/>
      <c r="C321" s="47"/>
      <c r="D321" s="48"/>
      <c r="E321" s="49"/>
      <c r="F321" s="49"/>
      <c r="G321" s="48"/>
      <c r="H321" s="38" t="str">
        <f t="shared" si="51"/>
        <v>"</v>
      </c>
      <c r="I321" s="38" t="str">
        <f t="shared" si="52"/>
        <v>"</v>
      </c>
      <c r="J321" s="38" t="str">
        <f t="shared" si="53"/>
        <v>"</v>
      </c>
      <c r="K321" s="38" t="str">
        <f t="shared" si="54"/>
        <v>"</v>
      </c>
      <c r="L321" s="38" t="str">
        <f t="shared" si="47"/>
        <v>"</v>
      </c>
      <c r="M321" s="38" t="str">
        <f t="shared" si="48"/>
        <v>"</v>
      </c>
      <c r="N321" s="38" t="str">
        <f t="shared" si="49"/>
        <v>"</v>
      </c>
      <c r="O321" s="38" t="str">
        <f t="shared" si="55"/>
        <v>"</v>
      </c>
    </row>
    <row r="322" spans="1:15">
      <c r="A322" s="45"/>
      <c r="B322" s="87" t="s">
        <v>60</v>
      </c>
      <c r="C322" s="47"/>
      <c r="D322" s="48"/>
      <c r="E322" s="49"/>
      <c r="F322" s="49"/>
      <c r="G322" s="48"/>
      <c r="H322" s="38" t="str">
        <f t="shared" si="51"/>
        <v>"</v>
      </c>
      <c r="I322" s="38" t="str">
        <f t="shared" si="52"/>
        <v>"</v>
      </c>
      <c r="J322" s="38" t="str">
        <f t="shared" si="53"/>
        <v>"</v>
      </c>
      <c r="K322" s="38" t="str">
        <f t="shared" si="54"/>
        <v>"</v>
      </c>
      <c r="L322" s="38" t="str">
        <f t="shared" si="47"/>
        <v>"</v>
      </c>
      <c r="M322" s="38" t="str">
        <f t="shared" si="48"/>
        <v>"</v>
      </c>
      <c r="N322" s="38" t="str">
        <f t="shared" si="49"/>
        <v>"</v>
      </c>
      <c r="O322" s="38" t="str">
        <f t="shared" si="55"/>
        <v>"</v>
      </c>
    </row>
    <row r="323" spans="1:15">
      <c r="A323" s="45"/>
      <c r="B323" s="46"/>
      <c r="C323" s="47"/>
      <c r="D323" s="48"/>
      <c r="E323" s="49"/>
      <c r="F323" s="49"/>
      <c r="G323" s="48"/>
      <c r="H323" s="38" t="str">
        <f t="shared" si="51"/>
        <v>"</v>
      </c>
      <c r="I323" s="38" t="str">
        <f t="shared" si="52"/>
        <v>"</v>
      </c>
      <c r="J323" s="38" t="str">
        <f t="shared" si="53"/>
        <v>"</v>
      </c>
      <c r="K323" s="38" t="str">
        <f t="shared" si="54"/>
        <v>"</v>
      </c>
      <c r="L323" s="38" t="str">
        <f t="shared" si="47"/>
        <v>"</v>
      </c>
      <c r="M323" s="38" t="str">
        <f t="shared" si="48"/>
        <v>"</v>
      </c>
      <c r="N323" s="38" t="str">
        <f t="shared" si="49"/>
        <v>"</v>
      </c>
      <c r="O323" s="38" t="str">
        <f t="shared" si="55"/>
        <v>"</v>
      </c>
    </row>
    <row r="324" spans="1:15">
      <c r="A324" s="45"/>
      <c r="B324" s="46"/>
      <c r="C324" s="47"/>
      <c r="D324" s="48"/>
      <c r="E324" s="49"/>
      <c r="F324" s="49"/>
      <c r="G324" s="48"/>
      <c r="H324" s="38" t="str">
        <f t="shared" si="51"/>
        <v>"</v>
      </c>
      <c r="I324" s="38" t="str">
        <f t="shared" si="52"/>
        <v>"</v>
      </c>
      <c r="J324" s="38" t="str">
        <f t="shared" si="53"/>
        <v>"</v>
      </c>
      <c r="K324" s="38" t="str">
        <f t="shared" si="54"/>
        <v>"</v>
      </c>
      <c r="L324" s="38" t="str">
        <f t="shared" si="47"/>
        <v>"</v>
      </c>
      <c r="M324" s="38" t="str">
        <f t="shared" si="48"/>
        <v>"</v>
      </c>
      <c r="N324" s="38" t="str">
        <f t="shared" si="49"/>
        <v>"</v>
      </c>
      <c r="O324" s="38" t="str">
        <f t="shared" si="55"/>
        <v>"</v>
      </c>
    </row>
    <row r="325" spans="1:15">
      <c r="A325" s="45"/>
      <c r="B325" s="46"/>
      <c r="C325" s="47"/>
      <c r="D325" s="48"/>
      <c r="E325" s="49"/>
      <c r="F325" s="49"/>
      <c r="G325" s="48"/>
      <c r="H325" s="38" t="str">
        <f t="shared" si="51"/>
        <v>"</v>
      </c>
      <c r="I325" s="38" t="str">
        <f t="shared" si="52"/>
        <v>"</v>
      </c>
      <c r="J325" s="38" t="str">
        <f t="shared" si="53"/>
        <v>"</v>
      </c>
      <c r="K325" s="38" t="str">
        <f t="shared" si="54"/>
        <v>"</v>
      </c>
      <c r="L325" s="38" t="str">
        <f t="shared" si="47"/>
        <v>"</v>
      </c>
      <c r="M325" s="38" t="str">
        <f t="shared" si="48"/>
        <v>"</v>
      </c>
      <c r="N325" s="38" t="str">
        <f t="shared" si="49"/>
        <v>"</v>
      </c>
      <c r="O325" s="38" t="str">
        <f t="shared" si="55"/>
        <v>"</v>
      </c>
    </row>
    <row r="326" spans="1:15">
      <c r="A326" s="45"/>
      <c r="B326" s="46"/>
      <c r="C326" s="47"/>
      <c r="D326" s="48"/>
      <c r="E326" s="49"/>
      <c r="F326" s="49"/>
      <c r="G326" s="48"/>
      <c r="H326" s="38" t="str">
        <f t="shared" si="51"/>
        <v>"</v>
      </c>
      <c r="I326" s="38" t="str">
        <f t="shared" si="52"/>
        <v>"</v>
      </c>
      <c r="J326" s="38" t="str">
        <f t="shared" si="53"/>
        <v>"</v>
      </c>
      <c r="K326" s="38" t="str">
        <f t="shared" si="54"/>
        <v>"</v>
      </c>
      <c r="L326" s="38" t="str">
        <f t="shared" si="47"/>
        <v>"</v>
      </c>
      <c r="M326" s="38" t="str">
        <f t="shared" si="48"/>
        <v>"</v>
      </c>
      <c r="N326" s="38" t="str">
        <f t="shared" si="49"/>
        <v>"</v>
      </c>
      <c r="O326" s="38" t="str">
        <f t="shared" si="55"/>
        <v>"</v>
      </c>
    </row>
    <row r="327" spans="1:15">
      <c r="A327" s="45"/>
      <c r="B327" s="46"/>
      <c r="C327" s="47"/>
      <c r="D327" s="48"/>
      <c r="E327" s="49"/>
      <c r="F327" s="49"/>
      <c r="G327" s="48"/>
      <c r="H327" s="38" t="str">
        <f t="shared" si="51"/>
        <v>"</v>
      </c>
      <c r="I327" s="38" t="str">
        <f t="shared" si="52"/>
        <v>"</v>
      </c>
      <c r="J327" s="38" t="str">
        <f t="shared" si="53"/>
        <v>"</v>
      </c>
      <c r="K327" s="38" t="str">
        <f t="shared" si="54"/>
        <v>"</v>
      </c>
      <c r="L327" s="38" t="str">
        <f t="shared" si="47"/>
        <v>"</v>
      </c>
      <c r="M327" s="38" t="str">
        <f t="shared" si="48"/>
        <v>"</v>
      </c>
      <c r="N327" s="38" t="str">
        <f t="shared" si="49"/>
        <v>"</v>
      </c>
      <c r="O327" s="38" t="str">
        <f t="shared" si="55"/>
        <v>"</v>
      </c>
    </row>
    <row r="328" spans="1:15">
      <c r="A328" s="45"/>
      <c r="B328" s="39"/>
      <c r="C328" s="47"/>
      <c r="D328" s="48"/>
      <c r="E328" s="49"/>
      <c r="F328" s="49"/>
      <c r="G328" s="48"/>
      <c r="H328" s="38" t="str">
        <f t="shared" si="51"/>
        <v>"</v>
      </c>
      <c r="I328" s="38" t="str">
        <f t="shared" si="52"/>
        <v>"</v>
      </c>
      <c r="J328" s="38" t="str">
        <f t="shared" si="53"/>
        <v>"</v>
      </c>
      <c r="K328" s="38" t="str">
        <f t="shared" si="54"/>
        <v>"</v>
      </c>
      <c r="L328" s="38" t="str">
        <f t="shared" si="47"/>
        <v>"</v>
      </c>
      <c r="M328" s="38" t="str">
        <f t="shared" si="48"/>
        <v>"</v>
      </c>
      <c r="N328" s="38" t="str">
        <f t="shared" si="49"/>
        <v>"</v>
      </c>
      <c r="O328" s="38" t="str">
        <f t="shared" si="55"/>
        <v>"</v>
      </c>
    </row>
    <row r="329" spans="1:15">
      <c r="A329" s="45"/>
      <c r="B329" s="127"/>
      <c r="C329" s="47"/>
      <c r="D329" s="48"/>
      <c r="E329" s="49"/>
      <c r="F329" s="49"/>
      <c r="G329" s="48"/>
      <c r="H329" s="38" t="str">
        <f t="shared" si="51"/>
        <v>"</v>
      </c>
      <c r="I329" s="38" t="str">
        <f t="shared" si="52"/>
        <v>"</v>
      </c>
      <c r="J329" s="38" t="str">
        <f t="shared" si="53"/>
        <v>"</v>
      </c>
      <c r="K329" s="38" t="str">
        <f t="shared" si="54"/>
        <v>"</v>
      </c>
      <c r="L329" s="38" t="str">
        <f t="shared" si="47"/>
        <v>"</v>
      </c>
      <c r="M329" s="38" t="str">
        <f t="shared" si="48"/>
        <v>"</v>
      </c>
      <c r="N329" s="38" t="str">
        <f t="shared" si="49"/>
        <v>"</v>
      </c>
      <c r="O329" s="38" t="str">
        <f t="shared" si="55"/>
        <v>"</v>
      </c>
    </row>
    <row r="330" spans="1:15">
      <c r="A330" s="45"/>
      <c r="B330" s="36" t="s">
        <v>61</v>
      </c>
      <c r="C330" s="47"/>
      <c r="D330" s="48"/>
      <c r="E330" s="49"/>
      <c r="F330" s="49"/>
      <c r="G330" s="48"/>
      <c r="H330" s="38"/>
      <c r="I330" s="38"/>
      <c r="J330" s="38"/>
      <c r="K330" s="38"/>
      <c r="L330" s="38"/>
      <c r="M330" s="38"/>
      <c r="N330" s="38"/>
      <c r="O330" s="38"/>
    </row>
    <row r="331" spans="1:15">
      <c r="A331" s="45"/>
      <c r="B331" s="127"/>
      <c r="C331" s="47"/>
      <c r="D331" s="49"/>
      <c r="E331" s="49"/>
      <c r="F331" s="49"/>
      <c r="G331" s="49"/>
      <c r="H331" s="38" t="str">
        <f t="shared" si="51"/>
        <v>"</v>
      </c>
      <c r="I331" s="38" t="str">
        <f t="shared" si="52"/>
        <v>"</v>
      </c>
      <c r="J331" s="38" t="str">
        <f t="shared" si="53"/>
        <v>"</v>
      </c>
      <c r="K331" s="38" t="str">
        <f t="shared" si="54"/>
        <v>"</v>
      </c>
      <c r="L331" s="38" t="str">
        <f t="shared" si="47"/>
        <v>"</v>
      </c>
      <c r="M331" s="38" t="str">
        <f t="shared" si="48"/>
        <v>"</v>
      </c>
      <c r="N331" s="38" t="str">
        <f t="shared" si="49"/>
        <v>"</v>
      </c>
      <c r="O331" s="38" t="str">
        <f t="shared" si="55"/>
        <v>"</v>
      </c>
    </row>
    <row r="332" spans="1:15">
      <c r="A332" s="45"/>
      <c r="B332" s="46"/>
      <c r="C332" s="47"/>
      <c r="D332" s="49"/>
      <c r="E332" s="49"/>
      <c r="F332" s="49"/>
      <c r="G332" s="49"/>
      <c r="H332" s="38" t="str">
        <f t="shared" si="51"/>
        <v>"</v>
      </c>
      <c r="I332" s="38" t="str">
        <f t="shared" si="52"/>
        <v>"</v>
      </c>
      <c r="J332" s="38" t="str">
        <f t="shared" si="53"/>
        <v>"</v>
      </c>
      <c r="K332" s="38" t="str">
        <f t="shared" si="54"/>
        <v>"</v>
      </c>
      <c r="L332" s="38" t="str">
        <f t="shared" si="47"/>
        <v>"</v>
      </c>
      <c r="M332" s="38" t="str">
        <f t="shared" si="48"/>
        <v>"</v>
      </c>
      <c r="N332" s="38" t="str">
        <f t="shared" si="49"/>
        <v>"</v>
      </c>
      <c r="O332" s="38" t="str">
        <f t="shared" si="55"/>
        <v>"</v>
      </c>
    </row>
    <row r="333" spans="1:15">
      <c r="A333" s="45"/>
      <c r="B333" s="46"/>
      <c r="C333" s="47"/>
      <c r="D333" s="48"/>
      <c r="E333" s="49"/>
      <c r="F333" s="49"/>
      <c r="G333" s="48"/>
      <c r="H333" s="38" t="str">
        <f t="shared" si="51"/>
        <v>"</v>
      </c>
      <c r="I333" s="38" t="str">
        <f t="shared" si="52"/>
        <v>"</v>
      </c>
      <c r="J333" s="38" t="str">
        <f t="shared" si="53"/>
        <v>"</v>
      </c>
      <c r="K333" s="38" t="str">
        <f t="shared" si="54"/>
        <v>"</v>
      </c>
      <c r="L333" s="38" t="str">
        <f t="shared" si="47"/>
        <v>"</v>
      </c>
      <c r="M333" s="38" t="str">
        <f t="shared" si="48"/>
        <v>"</v>
      </c>
      <c r="N333" s="38" t="str">
        <f t="shared" si="49"/>
        <v>"</v>
      </c>
      <c r="O333" s="38" t="str">
        <f t="shared" si="55"/>
        <v>"</v>
      </c>
    </row>
    <row r="334" spans="1:15" s="102" customFormat="1">
      <c r="A334" s="45"/>
      <c r="B334" s="46"/>
      <c r="C334" s="47"/>
      <c r="D334" s="48"/>
      <c r="E334" s="49"/>
      <c r="F334" s="49"/>
      <c r="G334" s="48"/>
      <c r="H334" s="38" t="str">
        <f t="shared" si="51"/>
        <v>"</v>
      </c>
      <c r="I334" s="38" t="str">
        <f t="shared" si="52"/>
        <v>"</v>
      </c>
      <c r="J334" s="38" t="str">
        <f t="shared" si="53"/>
        <v>"</v>
      </c>
      <c r="K334" s="38" t="str">
        <f t="shared" si="54"/>
        <v>"</v>
      </c>
      <c r="L334" s="38" t="str">
        <f t="shared" si="47"/>
        <v>"</v>
      </c>
      <c r="M334" s="38" t="str">
        <f t="shared" si="48"/>
        <v>"</v>
      </c>
      <c r="N334" s="38" t="str">
        <f t="shared" si="49"/>
        <v>"</v>
      </c>
      <c r="O334" s="38" t="str">
        <f t="shared" si="55"/>
        <v>"</v>
      </c>
    </row>
    <row r="335" spans="1:15" s="102" customFormat="1">
      <c r="A335" s="45"/>
      <c r="B335" s="46"/>
      <c r="C335" s="47"/>
      <c r="D335" s="48"/>
      <c r="E335" s="49"/>
      <c r="F335" s="49"/>
      <c r="G335" s="48"/>
      <c r="H335" s="38" t="str">
        <f t="shared" si="51"/>
        <v>"</v>
      </c>
      <c r="I335" s="38" t="str">
        <f t="shared" si="52"/>
        <v>"</v>
      </c>
      <c r="J335" s="38" t="str">
        <f t="shared" si="53"/>
        <v>"</v>
      </c>
      <c r="K335" s="38" t="str">
        <f t="shared" si="54"/>
        <v>"</v>
      </c>
      <c r="L335" s="38" t="str">
        <f t="shared" si="47"/>
        <v>"</v>
      </c>
      <c r="M335" s="38" t="str">
        <f t="shared" si="48"/>
        <v>"</v>
      </c>
      <c r="N335" s="38" t="str">
        <f t="shared" si="49"/>
        <v>"</v>
      </c>
      <c r="O335" s="38" t="str">
        <f t="shared" si="55"/>
        <v>"</v>
      </c>
    </row>
    <row r="336" spans="1:15">
      <c r="A336" s="45"/>
      <c r="B336" s="46"/>
      <c r="C336" s="47"/>
      <c r="D336" s="49"/>
      <c r="E336" s="49"/>
      <c r="F336" s="49"/>
      <c r="G336" s="48"/>
      <c r="H336" s="38" t="str">
        <f t="shared" si="51"/>
        <v>"</v>
      </c>
      <c r="I336" s="38" t="str">
        <f t="shared" si="52"/>
        <v>"</v>
      </c>
      <c r="J336" s="38" t="str">
        <f t="shared" si="53"/>
        <v>"</v>
      </c>
      <c r="K336" s="38" t="str">
        <f t="shared" si="54"/>
        <v>"</v>
      </c>
      <c r="L336" s="38" t="str">
        <f t="shared" si="47"/>
        <v>"</v>
      </c>
      <c r="M336" s="38" t="str">
        <f t="shared" si="48"/>
        <v>"</v>
      </c>
      <c r="N336" s="38" t="str">
        <f t="shared" si="49"/>
        <v>"</v>
      </c>
      <c r="O336" s="38" t="str">
        <f t="shared" si="55"/>
        <v>"</v>
      </c>
    </row>
    <row r="337" spans="1:15">
      <c r="A337" s="45"/>
      <c r="B337" s="46"/>
      <c r="C337" s="47"/>
      <c r="D337" s="49"/>
      <c r="E337" s="49"/>
      <c r="F337" s="49"/>
      <c r="G337" s="48"/>
      <c r="H337" s="38" t="str">
        <f t="shared" si="51"/>
        <v>"</v>
      </c>
      <c r="I337" s="38" t="str">
        <f t="shared" si="52"/>
        <v>"</v>
      </c>
      <c r="J337" s="38" t="str">
        <f t="shared" si="53"/>
        <v>"</v>
      </c>
      <c r="K337" s="38" t="str">
        <f t="shared" si="54"/>
        <v>"</v>
      </c>
      <c r="L337" s="38" t="str">
        <f t="shared" si="47"/>
        <v>"</v>
      </c>
      <c r="M337" s="38" t="str">
        <f t="shared" si="48"/>
        <v>"</v>
      </c>
      <c r="N337" s="38" t="str">
        <f t="shared" si="49"/>
        <v>"</v>
      </c>
      <c r="O337" s="38" t="str">
        <f t="shared" si="55"/>
        <v>"</v>
      </c>
    </row>
    <row r="338" spans="1:15">
      <c r="A338" s="45"/>
      <c r="B338" s="46"/>
      <c r="C338" s="47"/>
      <c r="D338" s="49"/>
      <c r="E338" s="49"/>
      <c r="F338" s="49"/>
      <c r="G338" s="49"/>
      <c r="H338" s="38" t="str">
        <f t="shared" si="51"/>
        <v>"</v>
      </c>
      <c r="I338" s="38" t="str">
        <f t="shared" si="52"/>
        <v>"</v>
      </c>
      <c r="J338" s="38" t="str">
        <f t="shared" si="53"/>
        <v>"</v>
      </c>
      <c r="K338" s="38" t="str">
        <f t="shared" si="54"/>
        <v>"</v>
      </c>
      <c r="L338" s="38" t="str">
        <f t="shared" si="47"/>
        <v>"</v>
      </c>
      <c r="M338" s="38" t="str">
        <f t="shared" si="48"/>
        <v>"</v>
      </c>
      <c r="N338" s="38" t="str">
        <f t="shared" si="49"/>
        <v>"</v>
      </c>
      <c r="O338" s="38" t="str">
        <f t="shared" si="55"/>
        <v>"</v>
      </c>
    </row>
    <row r="339" spans="1:15" s="102" customFormat="1">
      <c r="A339" s="45"/>
      <c r="B339" s="36" t="s">
        <v>62</v>
      </c>
      <c r="C339" s="47"/>
      <c r="D339" s="48"/>
      <c r="E339" s="49"/>
      <c r="F339" s="49"/>
      <c r="G339" s="48"/>
      <c r="H339" s="38" t="str">
        <f t="shared" si="51"/>
        <v>"</v>
      </c>
      <c r="I339" s="38" t="str">
        <f t="shared" si="52"/>
        <v>"</v>
      </c>
      <c r="J339" s="38" t="str">
        <f t="shared" si="53"/>
        <v>"</v>
      </c>
      <c r="K339" s="38" t="str">
        <f t="shared" si="54"/>
        <v>"</v>
      </c>
      <c r="L339" s="38" t="str">
        <f t="shared" si="47"/>
        <v>"</v>
      </c>
      <c r="M339" s="38" t="str">
        <f t="shared" si="48"/>
        <v>"</v>
      </c>
      <c r="N339" s="38" t="str">
        <f t="shared" si="49"/>
        <v>"</v>
      </c>
      <c r="O339" s="38" t="str">
        <f t="shared" si="55"/>
        <v>"</v>
      </c>
    </row>
    <row r="340" spans="1:15">
      <c r="A340" s="45"/>
      <c r="B340" s="36"/>
      <c r="C340" s="47"/>
      <c r="D340" s="48"/>
      <c r="E340" s="49"/>
      <c r="F340" s="49"/>
      <c r="G340" s="48"/>
      <c r="H340" s="38" t="str">
        <f t="shared" si="51"/>
        <v>"</v>
      </c>
      <c r="I340" s="38" t="str">
        <f t="shared" si="52"/>
        <v>"</v>
      </c>
      <c r="J340" s="38" t="str">
        <f t="shared" si="53"/>
        <v>"</v>
      </c>
      <c r="K340" s="38" t="str">
        <f t="shared" si="54"/>
        <v>"</v>
      </c>
      <c r="L340" s="38" t="str">
        <f t="shared" si="47"/>
        <v>"</v>
      </c>
      <c r="M340" s="38" t="str">
        <f t="shared" si="48"/>
        <v>"</v>
      </c>
      <c r="N340" s="38" t="str">
        <f t="shared" si="49"/>
        <v>"</v>
      </c>
      <c r="O340" s="38" t="str">
        <f t="shared" si="55"/>
        <v>"</v>
      </c>
    </row>
    <row r="341" spans="1:15">
      <c r="A341" s="45"/>
      <c r="B341" s="46"/>
      <c r="C341" s="47"/>
      <c r="D341" s="48"/>
      <c r="E341" s="49"/>
      <c r="F341" s="49"/>
      <c r="G341" s="48"/>
      <c r="H341" s="38" t="str">
        <f t="shared" si="51"/>
        <v>"</v>
      </c>
      <c r="I341" s="38" t="str">
        <f t="shared" si="52"/>
        <v>"</v>
      </c>
      <c r="J341" s="38" t="str">
        <f t="shared" si="53"/>
        <v>"</v>
      </c>
      <c r="K341" s="38" t="str">
        <f t="shared" si="54"/>
        <v>"</v>
      </c>
      <c r="L341" s="38" t="str">
        <f t="shared" si="47"/>
        <v>"</v>
      </c>
      <c r="M341" s="38" t="str">
        <f t="shared" si="48"/>
        <v>"</v>
      </c>
      <c r="N341" s="38" t="str">
        <f t="shared" si="49"/>
        <v>"</v>
      </c>
      <c r="O341" s="38" t="str">
        <f t="shared" si="55"/>
        <v>"</v>
      </c>
    </row>
    <row r="342" spans="1:15">
      <c r="A342" s="45"/>
      <c r="B342" s="46"/>
      <c r="C342" s="47"/>
      <c r="D342" s="49"/>
      <c r="E342" s="49"/>
      <c r="F342" s="49"/>
      <c r="G342" s="49"/>
      <c r="H342" s="38" t="str">
        <f t="shared" si="51"/>
        <v>"</v>
      </c>
      <c r="I342" s="38" t="str">
        <f t="shared" si="52"/>
        <v>"</v>
      </c>
      <c r="J342" s="38" t="str">
        <f t="shared" si="53"/>
        <v>"</v>
      </c>
      <c r="K342" s="38" t="str">
        <f t="shared" si="54"/>
        <v>"</v>
      </c>
      <c r="L342" s="38" t="str">
        <f t="shared" si="47"/>
        <v>"</v>
      </c>
      <c r="M342" s="38" t="str">
        <f t="shared" si="48"/>
        <v>"</v>
      </c>
      <c r="N342" s="38" t="str">
        <f t="shared" si="49"/>
        <v>"</v>
      </c>
      <c r="O342" s="38" t="str">
        <f t="shared" si="55"/>
        <v>"</v>
      </c>
    </row>
    <row r="343" spans="1:15">
      <c r="A343" s="45"/>
      <c r="B343" s="46"/>
      <c r="C343" s="47"/>
      <c r="D343" s="48"/>
      <c r="E343" s="49"/>
      <c r="F343" s="49"/>
      <c r="G343" s="48"/>
      <c r="H343" s="38" t="str">
        <f t="shared" si="51"/>
        <v>"</v>
      </c>
      <c r="I343" s="38" t="str">
        <f t="shared" si="52"/>
        <v>"</v>
      </c>
      <c r="J343" s="38" t="str">
        <f t="shared" si="53"/>
        <v>"</v>
      </c>
      <c r="K343" s="38" t="str">
        <f t="shared" si="54"/>
        <v>"</v>
      </c>
      <c r="L343" s="38" t="str">
        <f t="shared" si="47"/>
        <v>"</v>
      </c>
      <c r="M343" s="38" t="str">
        <f t="shared" si="48"/>
        <v>"</v>
      </c>
      <c r="N343" s="38" t="str">
        <f t="shared" si="49"/>
        <v>"</v>
      </c>
      <c r="O343" s="38" t="str">
        <f t="shared" si="55"/>
        <v>"</v>
      </c>
    </row>
    <row r="344" spans="1:15">
      <c r="A344" s="45"/>
      <c r="B344" s="36"/>
      <c r="C344" s="47"/>
      <c r="D344" s="48"/>
      <c r="E344" s="49"/>
      <c r="F344" s="49"/>
      <c r="G344" s="48"/>
      <c r="H344" s="38" t="str">
        <f t="shared" si="51"/>
        <v>"</v>
      </c>
      <c r="I344" s="38" t="str">
        <f t="shared" si="52"/>
        <v>"</v>
      </c>
      <c r="J344" s="38" t="str">
        <f t="shared" si="53"/>
        <v>"</v>
      </c>
      <c r="K344" s="38" t="str">
        <f t="shared" si="54"/>
        <v>"</v>
      </c>
      <c r="L344" s="38" t="str">
        <f t="shared" si="47"/>
        <v>"</v>
      </c>
      <c r="M344" s="38" t="str">
        <f t="shared" si="48"/>
        <v>"</v>
      </c>
      <c r="N344" s="38" t="str">
        <f t="shared" si="49"/>
        <v>"</v>
      </c>
      <c r="O344" s="38" t="str">
        <f t="shared" si="55"/>
        <v>"</v>
      </c>
    </row>
    <row r="345" spans="1:15">
      <c r="A345" s="45"/>
      <c r="B345" s="46"/>
      <c r="C345" s="47"/>
      <c r="D345" s="48"/>
      <c r="E345" s="49"/>
      <c r="F345" s="49"/>
      <c r="G345" s="48"/>
      <c r="H345" s="38" t="str">
        <f t="shared" si="51"/>
        <v>"</v>
      </c>
      <c r="I345" s="38" t="str">
        <f t="shared" si="52"/>
        <v>"</v>
      </c>
      <c r="J345" s="38" t="str">
        <f t="shared" si="53"/>
        <v>"</v>
      </c>
      <c r="K345" s="38" t="str">
        <f t="shared" si="54"/>
        <v>"</v>
      </c>
      <c r="L345" s="38" t="str">
        <f t="shared" si="47"/>
        <v>"</v>
      </c>
      <c r="M345" s="38" t="str">
        <f t="shared" si="48"/>
        <v>"</v>
      </c>
      <c r="N345" s="38" t="str">
        <f t="shared" si="49"/>
        <v>"</v>
      </c>
      <c r="O345" s="38" t="str">
        <f t="shared" si="55"/>
        <v>"</v>
      </c>
    </row>
    <row r="346" spans="1:15" s="102" customFormat="1">
      <c r="A346" s="45"/>
      <c r="B346" s="46"/>
      <c r="C346" s="47"/>
      <c r="D346" s="49"/>
      <c r="E346" s="49"/>
      <c r="F346" s="49"/>
      <c r="G346" s="49"/>
      <c r="H346" s="38" t="str">
        <f t="shared" si="51"/>
        <v>"</v>
      </c>
      <c r="I346" s="38" t="str">
        <f t="shared" si="52"/>
        <v>"</v>
      </c>
      <c r="J346" s="38" t="str">
        <f t="shared" si="53"/>
        <v>"</v>
      </c>
      <c r="K346" s="38" t="str">
        <f t="shared" si="54"/>
        <v>"</v>
      </c>
      <c r="L346" s="38" t="str">
        <f t="shared" si="47"/>
        <v>"</v>
      </c>
      <c r="M346" s="38" t="str">
        <f t="shared" si="48"/>
        <v>"</v>
      </c>
      <c r="N346" s="38" t="str">
        <f t="shared" si="49"/>
        <v>"</v>
      </c>
      <c r="O346" s="38" t="str">
        <f t="shared" si="55"/>
        <v>"</v>
      </c>
    </row>
    <row r="347" spans="1:15" s="102" customFormat="1">
      <c r="A347" s="45"/>
      <c r="B347" s="46"/>
      <c r="C347" s="47"/>
      <c r="D347" s="48"/>
      <c r="E347" s="49"/>
      <c r="F347" s="49"/>
      <c r="G347" s="48"/>
      <c r="H347" s="38" t="str">
        <f t="shared" si="51"/>
        <v>"</v>
      </c>
      <c r="I347" s="38" t="str">
        <f t="shared" si="52"/>
        <v>"</v>
      </c>
      <c r="J347" s="38" t="str">
        <f t="shared" si="53"/>
        <v>"</v>
      </c>
      <c r="K347" s="38" t="str">
        <f t="shared" si="54"/>
        <v>"</v>
      </c>
      <c r="L347" s="38" t="str">
        <f t="shared" si="47"/>
        <v>"</v>
      </c>
      <c r="M347" s="38" t="str">
        <f t="shared" si="48"/>
        <v>"</v>
      </c>
      <c r="N347" s="38" t="str">
        <f t="shared" si="49"/>
        <v>"</v>
      </c>
      <c r="O347" s="38" t="str">
        <f t="shared" si="55"/>
        <v>"</v>
      </c>
    </row>
    <row r="348" spans="1:15">
      <c r="A348" s="45"/>
      <c r="B348" s="36"/>
      <c r="C348" s="47"/>
      <c r="D348" s="48"/>
      <c r="E348" s="49"/>
      <c r="F348" s="49"/>
      <c r="G348" s="48"/>
      <c r="H348" s="38" t="str">
        <f t="shared" si="51"/>
        <v>"</v>
      </c>
      <c r="I348" s="38" t="str">
        <f t="shared" si="52"/>
        <v>"</v>
      </c>
      <c r="J348" s="38" t="str">
        <f t="shared" si="53"/>
        <v>"</v>
      </c>
      <c r="K348" s="38" t="str">
        <f t="shared" si="54"/>
        <v>"</v>
      </c>
      <c r="L348" s="38" t="str">
        <f t="shared" si="47"/>
        <v>"</v>
      </c>
      <c r="M348" s="38" t="str">
        <f t="shared" si="48"/>
        <v>"</v>
      </c>
      <c r="N348" s="38" t="str">
        <f t="shared" si="49"/>
        <v>"</v>
      </c>
      <c r="O348" s="38" t="str">
        <f t="shared" ref="O348:O361" si="56">IF(D348=24,E348*F348*G348,"""")</f>
        <v>"</v>
      </c>
    </row>
    <row r="349" spans="1:15">
      <c r="A349" s="45"/>
      <c r="B349" s="46"/>
      <c r="C349" s="47"/>
      <c r="D349" s="48"/>
      <c r="E349" s="49"/>
      <c r="F349" s="49"/>
      <c r="G349" s="48"/>
      <c r="H349" s="38" t="str">
        <f t="shared" si="51"/>
        <v>"</v>
      </c>
      <c r="I349" s="38" t="str">
        <f t="shared" si="52"/>
        <v>"</v>
      </c>
      <c r="J349" s="38" t="str">
        <f t="shared" si="53"/>
        <v>"</v>
      </c>
      <c r="K349" s="38" t="str">
        <f t="shared" si="54"/>
        <v>"</v>
      </c>
      <c r="L349" s="38" t="str">
        <f t="shared" si="47"/>
        <v>"</v>
      </c>
      <c r="M349" s="38" t="str">
        <f t="shared" si="48"/>
        <v>"</v>
      </c>
      <c r="N349" s="38" t="str">
        <f t="shared" si="49"/>
        <v>"</v>
      </c>
      <c r="O349" s="38" t="str">
        <f t="shared" si="56"/>
        <v>"</v>
      </c>
    </row>
    <row r="350" spans="1:15">
      <c r="A350" s="45"/>
      <c r="B350" s="36" t="s">
        <v>63</v>
      </c>
      <c r="C350" s="47"/>
      <c r="D350" s="48"/>
      <c r="E350" s="49"/>
      <c r="F350" s="49"/>
      <c r="G350" s="48"/>
      <c r="H350" s="38" t="str">
        <f t="shared" si="51"/>
        <v>"</v>
      </c>
      <c r="I350" s="38" t="str">
        <f t="shared" si="52"/>
        <v>"</v>
      </c>
      <c r="J350" s="38" t="str">
        <f t="shared" si="53"/>
        <v>"</v>
      </c>
      <c r="K350" s="38" t="str">
        <f t="shared" si="54"/>
        <v>"</v>
      </c>
      <c r="L350" s="38" t="str">
        <f t="shared" si="47"/>
        <v>"</v>
      </c>
      <c r="M350" s="38" t="str">
        <f t="shared" si="48"/>
        <v>"</v>
      </c>
      <c r="N350" s="38" t="str">
        <f t="shared" si="49"/>
        <v>"</v>
      </c>
      <c r="O350" s="38" t="str">
        <f t="shared" si="56"/>
        <v>"</v>
      </c>
    </row>
    <row r="351" spans="1:15">
      <c r="A351" s="45"/>
      <c r="B351" s="46"/>
      <c r="C351" s="47"/>
      <c r="D351" s="48"/>
      <c r="E351" s="49"/>
      <c r="F351" s="49"/>
      <c r="G351" s="48"/>
      <c r="H351" s="38" t="str">
        <f t="shared" si="51"/>
        <v>"</v>
      </c>
      <c r="I351" s="38" t="str">
        <f t="shared" si="52"/>
        <v>"</v>
      </c>
      <c r="J351" s="38" t="str">
        <f t="shared" si="53"/>
        <v>"</v>
      </c>
      <c r="K351" s="38" t="str">
        <f t="shared" si="54"/>
        <v>"</v>
      </c>
      <c r="L351" s="38" t="str">
        <f t="shared" si="47"/>
        <v>"</v>
      </c>
      <c r="M351" s="38" t="str">
        <f t="shared" si="48"/>
        <v>"</v>
      </c>
      <c r="N351" s="38" t="str">
        <f t="shared" si="49"/>
        <v>"</v>
      </c>
      <c r="O351" s="38" t="str">
        <f t="shared" si="56"/>
        <v>"</v>
      </c>
    </row>
    <row r="352" spans="1:15">
      <c r="A352" s="45"/>
      <c r="B352" s="46"/>
      <c r="C352" s="47"/>
      <c r="D352" s="48"/>
      <c r="E352" s="49"/>
      <c r="F352" s="49"/>
      <c r="G352" s="48"/>
      <c r="H352" s="38" t="str">
        <f t="shared" si="51"/>
        <v>"</v>
      </c>
      <c r="I352" s="38" t="str">
        <f t="shared" si="52"/>
        <v>"</v>
      </c>
      <c r="J352" s="38" t="str">
        <f t="shared" si="53"/>
        <v>"</v>
      </c>
      <c r="K352" s="38" t="str">
        <f t="shared" si="54"/>
        <v>"</v>
      </c>
      <c r="L352" s="38" t="str">
        <f t="shared" si="47"/>
        <v>"</v>
      </c>
      <c r="M352" s="38" t="str">
        <f t="shared" si="48"/>
        <v>"</v>
      </c>
      <c r="N352" s="38" t="str">
        <f t="shared" si="49"/>
        <v>"</v>
      </c>
      <c r="O352" s="38" t="str">
        <f t="shared" si="56"/>
        <v>"</v>
      </c>
    </row>
    <row r="353" spans="1:16">
      <c r="A353" s="45"/>
      <c r="B353" s="46"/>
      <c r="C353" s="47"/>
      <c r="D353" s="48"/>
      <c r="E353" s="49"/>
      <c r="F353" s="49"/>
      <c r="G353" s="48"/>
      <c r="H353" s="38" t="str">
        <f t="shared" si="51"/>
        <v>"</v>
      </c>
      <c r="I353" s="38" t="str">
        <f t="shared" si="52"/>
        <v>"</v>
      </c>
      <c r="J353" s="38" t="str">
        <f t="shared" si="53"/>
        <v>"</v>
      </c>
      <c r="K353" s="38" t="str">
        <f t="shared" si="54"/>
        <v>"</v>
      </c>
      <c r="L353" s="38" t="str">
        <f t="shared" si="47"/>
        <v>"</v>
      </c>
      <c r="M353" s="38" t="str">
        <f t="shared" si="48"/>
        <v>"</v>
      </c>
      <c r="N353" s="38" t="str">
        <f t="shared" si="49"/>
        <v>"</v>
      </c>
      <c r="O353" s="38" t="str">
        <f t="shared" si="56"/>
        <v>"</v>
      </c>
    </row>
    <row r="354" spans="1:16" s="102" customFormat="1">
      <c r="A354" s="45"/>
      <c r="B354" s="46"/>
      <c r="C354" s="47"/>
      <c r="D354" s="48"/>
      <c r="E354" s="49"/>
      <c r="F354" s="49"/>
      <c r="G354" s="48"/>
      <c r="H354" s="38" t="str">
        <f t="shared" si="51"/>
        <v>"</v>
      </c>
      <c r="I354" s="38" t="str">
        <f t="shared" si="52"/>
        <v>"</v>
      </c>
      <c r="J354" s="38" t="str">
        <f t="shared" si="53"/>
        <v>"</v>
      </c>
      <c r="K354" s="38" t="str">
        <f t="shared" si="54"/>
        <v>"</v>
      </c>
      <c r="L354" s="38" t="str">
        <f t="shared" si="47"/>
        <v>"</v>
      </c>
      <c r="M354" s="38" t="str">
        <f t="shared" si="48"/>
        <v>"</v>
      </c>
      <c r="N354" s="38" t="str">
        <f t="shared" si="49"/>
        <v>"</v>
      </c>
      <c r="O354" s="38" t="str">
        <f t="shared" si="56"/>
        <v>"</v>
      </c>
    </row>
    <row r="355" spans="1:16" s="102" customFormat="1">
      <c r="A355" s="45"/>
      <c r="B355" s="46"/>
      <c r="C355" s="47"/>
      <c r="D355" s="48"/>
      <c r="E355" s="49"/>
      <c r="F355" s="49"/>
      <c r="G355" s="48"/>
      <c r="H355" s="38" t="str">
        <f t="shared" si="51"/>
        <v>"</v>
      </c>
      <c r="I355" s="38" t="str">
        <f t="shared" si="52"/>
        <v>"</v>
      </c>
      <c r="J355" s="38" t="str">
        <f t="shared" si="53"/>
        <v>"</v>
      </c>
      <c r="K355" s="38" t="str">
        <f t="shared" si="54"/>
        <v>"</v>
      </c>
      <c r="L355" s="38" t="str">
        <f t="shared" si="47"/>
        <v>"</v>
      </c>
      <c r="M355" s="38" t="str">
        <f t="shared" si="48"/>
        <v>"</v>
      </c>
      <c r="N355" s="38" t="str">
        <f t="shared" si="49"/>
        <v>"</v>
      </c>
      <c r="O355" s="38" t="str">
        <f t="shared" si="56"/>
        <v>"</v>
      </c>
    </row>
    <row r="356" spans="1:16">
      <c r="A356" s="45"/>
      <c r="B356" s="46"/>
      <c r="C356" s="47"/>
      <c r="D356" s="48"/>
      <c r="E356" s="49"/>
      <c r="F356" s="49"/>
      <c r="G356" s="48"/>
      <c r="H356" s="38" t="str">
        <f t="shared" si="51"/>
        <v>"</v>
      </c>
      <c r="I356" s="38" t="str">
        <f t="shared" si="52"/>
        <v>"</v>
      </c>
      <c r="J356" s="38" t="str">
        <f t="shared" si="53"/>
        <v>"</v>
      </c>
      <c r="K356" s="38" t="str">
        <f t="shared" si="54"/>
        <v>"</v>
      </c>
      <c r="L356" s="38" t="str">
        <f t="shared" si="47"/>
        <v>"</v>
      </c>
      <c r="M356" s="38" t="str">
        <f t="shared" si="48"/>
        <v>"</v>
      </c>
      <c r="N356" s="38" t="str">
        <f t="shared" si="49"/>
        <v>"</v>
      </c>
      <c r="O356" s="38" t="str">
        <f t="shared" si="56"/>
        <v>"</v>
      </c>
    </row>
    <row r="357" spans="1:16">
      <c r="A357" s="45"/>
      <c r="B357" s="46"/>
      <c r="C357" s="47"/>
      <c r="D357" s="48"/>
      <c r="E357" s="49"/>
      <c r="F357" s="49"/>
      <c r="G357" s="48"/>
      <c r="H357" s="38" t="str">
        <f t="shared" si="51"/>
        <v>"</v>
      </c>
      <c r="I357" s="38" t="str">
        <f t="shared" si="52"/>
        <v>"</v>
      </c>
      <c r="J357" s="38" t="str">
        <f t="shared" si="53"/>
        <v>"</v>
      </c>
      <c r="K357" s="38" t="str">
        <f t="shared" si="54"/>
        <v>"</v>
      </c>
      <c r="L357" s="38" t="str">
        <f t="shared" si="47"/>
        <v>"</v>
      </c>
      <c r="M357" s="38" t="str">
        <f t="shared" si="48"/>
        <v>"</v>
      </c>
      <c r="N357" s="38" t="str">
        <f t="shared" si="49"/>
        <v>"</v>
      </c>
      <c r="O357" s="38" t="str">
        <f t="shared" si="56"/>
        <v>"</v>
      </c>
    </row>
    <row r="358" spans="1:16">
      <c r="A358" s="45"/>
      <c r="B358" s="46"/>
      <c r="C358" s="47"/>
      <c r="D358" s="49"/>
      <c r="E358" s="49"/>
      <c r="F358" s="49"/>
      <c r="G358" s="49"/>
      <c r="H358" s="38" t="str">
        <f t="shared" si="51"/>
        <v>"</v>
      </c>
      <c r="I358" s="38" t="str">
        <f t="shared" si="52"/>
        <v>"</v>
      </c>
      <c r="J358" s="38" t="str">
        <f t="shared" si="53"/>
        <v>"</v>
      </c>
      <c r="K358" s="38" t="str">
        <f t="shared" si="54"/>
        <v>"</v>
      </c>
      <c r="L358" s="38" t="str">
        <f t="shared" si="47"/>
        <v>"</v>
      </c>
      <c r="M358" s="38" t="str">
        <f t="shared" si="48"/>
        <v>"</v>
      </c>
      <c r="N358" s="38" t="str">
        <f t="shared" si="49"/>
        <v>"</v>
      </c>
      <c r="O358" s="38" t="str">
        <f t="shared" si="56"/>
        <v>"</v>
      </c>
    </row>
    <row r="359" spans="1:16">
      <c r="A359" s="45"/>
      <c r="B359" s="46"/>
      <c r="C359" s="47"/>
      <c r="D359" s="49"/>
      <c r="E359" s="49"/>
      <c r="F359" s="49"/>
      <c r="G359" s="49"/>
      <c r="H359" s="38" t="str">
        <f t="shared" si="51"/>
        <v>"</v>
      </c>
      <c r="I359" s="38" t="str">
        <f t="shared" si="52"/>
        <v>"</v>
      </c>
      <c r="J359" s="38" t="str">
        <f t="shared" si="53"/>
        <v>"</v>
      </c>
      <c r="K359" s="38" t="str">
        <f t="shared" si="54"/>
        <v>"</v>
      </c>
      <c r="L359" s="38" t="str">
        <f t="shared" si="47"/>
        <v>"</v>
      </c>
      <c r="M359" s="38" t="str">
        <f t="shared" si="48"/>
        <v>"</v>
      </c>
      <c r="N359" s="38" t="str">
        <f t="shared" si="49"/>
        <v>"</v>
      </c>
      <c r="O359" s="38" t="str">
        <f t="shared" si="56"/>
        <v>"</v>
      </c>
    </row>
    <row r="360" spans="1:16">
      <c r="A360" s="45"/>
      <c r="B360" s="46"/>
      <c r="C360" s="47"/>
      <c r="D360" s="48"/>
      <c r="E360" s="49"/>
      <c r="F360" s="49"/>
      <c r="G360" s="48"/>
      <c r="H360" s="38" t="str">
        <f t="shared" si="51"/>
        <v>"</v>
      </c>
      <c r="I360" s="38" t="str">
        <f t="shared" si="52"/>
        <v>"</v>
      </c>
      <c r="J360" s="38" t="str">
        <f t="shared" si="53"/>
        <v>"</v>
      </c>
      <c r="K360" s="38" t="str">
        <f t="shared" si="54"/>
        <v>"</v>
      </c>
      <c r="L360" s="38" t="str">
        <f>IF(D360=14,E360*F360*G360,"""")</f>
        <v>"</v>
      </c>
      <c r="M360" s="38" t="str">
        <f>IF(D360=16,E360*F360*G360,"""")</f>
        <v>"</v>
      </c>
      <c r="N360" s="38" t="str">
        <f>IF(D360=20,E360*F360*G360,"""")</f>
        <v>"</v>
      </c>
      <c r="O360" s="38" t="str">
        <f t="shared" si="56"/>
        <v>"</v>
      </c>
    </row>
    <row r="361" spans="1:16">
      <c r="A361" s="45"/>
      <c r="B361" s="36"/>
      <c r="C361" s="47"/>
      <c r="D361" s="48"/>
      <c r="E361" s="49"/>
      <c r="F361" s="49"/>
      <c r="G361" s="48"/>
      <c r="H361" s="38" t="str">
        <f t="shared" si="51"/>
        <v>"</v>
      </c>
      <c r="I361" s="38" t="str">
        <f t="shared" si="52"/>
        <v>"</v>
      </c>
      <c r="J361" s="38" t="str">
        <f t="shared" si="53"/>
        <v>"</v>
      </c>
      <c r="K361" s="38" t="str">
        <f t="shared" si="54"/>
        <v>"</v>
      </c>
      <c r="L361" s="38" t="str">
        <f>IF(D361=14,E361*F361*G361,"""")</f>
        <v>"</v>
      </c>
      <c r="M361" s="38" t="str">
        <f>IF(D361=16,E361*F361*G361,"""")</f>
        <v>"</v>
      </c>
      <c r="N361" s="38" t="str">
        <f>IF(D361=20,E361*F361*G361,"""")</f>
        <v>"</v>
      </c>
      <c r="O361" s="38" t="str">
        <f t="shared" si="56"/>
        <v>"</v>
      </c>
    </row>
    <row r="362" spans="1:16">
      <c r="A362" s="45"/>
      <c r="B362" s="36"/>
      <c r="C362" s="47"/>
      <c r="D362" s="77"/>
      <c r="E362" s="76"/>
      <c r="F362" s="49"/>
      <c r="G362" s="48"/>
      <c r="H362" s="38" t="str">
        <f>IF(D362=6,E362*F362*G362,"""")</f>
        <v>"</v>
      </c>
      <c r="I362" s="38" t="str">
        <f>IF(D362=8,E362*F362*G362,"""")</f>
        <v>"</v>
      </c>
      <c r="J362" s="38" t="str">
        <f>IF(D362=10,E362*F362*G362,"""")</f>
        <v>"</v>
      </c>
      <c r="K362" s="38" t="str">
        <f>IF(D362=12,E362*F362*G362,"""")</f>
        <v>"</v>
      </c>
      <c r="L362" s="38" t="str">
        <f>IF(D362=14,E362*F362*G362,"""")</f>
        <v>"</v>
      </c>
      <c r="M362" s="38" t="str">
        <f>IF(D362=16,E362*F362*G362,"""")</f>
        <v>"</v>
      </c>
      <c r="N362" s="38" t="str">
        <f>IF(D362=20,E362*F362*G362,"""")</f>
        <v>"</v>
      </c>
      <c r="O362" s="38" t="str">
        <f>IF(D362=24,E362*F362*G362,"""")</f>
        <v>"</v>
      </c>
    </row>
    <row r="363" spans="1:16">
      <c r="A363" s="45"/>
      <c r="B363" s="46"/>
      <c r="C363" s="47"/>
      <c r="D363" s="77"/>
      <c r="E363" s="76"/>
      <c r="F363" s="49"/>
      <c r="G363" s="48"/>
      <c r="H363" s="38" t="str">
        <f>IF(D363=6,E363*F363*G363,"""")</f>
        <v>"</v>
      </c>
      <c r="I363" s="38" t="str">
        <f>IF(D363=8,E363*F363*G363,"""")</f>
        <v>"</v>
      </c>
      <c r="J363" s="38" t="str">
        <f>IF(D363=10,E363*F363*G363,"""")</f>
        <v>"</v>
      </c>
      <c r="K363" s="38" t="str">
        <f>IF(D363=12,E363*F363*G363,"""")</f>
        <v>"</v>
      </c>
      <c r="L363" s="38" t="str">
        <f>IF(D363=14,E363*F363*G363,"""")</f>
        <v>"</v>
      </c>
      <c r="M363" s="38" t="str">
        <f>IF(D363=16,E363*F363*G363,"""")</f>
        <v>"</v>
      </c>
      <c r="N363" s="38" t="str">
        <f>IF(D363=20,E363*F363*G363,"""")</f>
        <v>"</v>
      </c>
      <c r="O363" s="38" t="str">
        <f>IF(D363=24,E363*F363*G363,"""")</f>
        <v>"</v>
      </c>
    </row>
    <row r="364" spans="1:16">
      <c r="A364" s="45"/>
      <c r="B364" s="46"/>
      <c r="C364" s="47"/>
      <c r="D364" s="103"/>
      <c r="E364" s="104"/>
      <c r="F364" s="49"/>
      <c r="G364" s="49"/>
      <c r="H364" s="38" t="str">
        <f>IF(D364=6,E364*F364*G364,"""")</f>
        <v>"</v>
      </c>
      <c r="I364" s="38" t="str">
        <f>IF(D364=8,E364*F364*G364,"""")</f>
        <v>"</v>
      </c>
      <c r="J364" s="38" t="str">
        <f>IF(D364=10,E364*F364*G364,"""")</f>
        <v>"</v>
      </c>
      <c r="K364" s="38" t="str">
        <f>IF(D364=12,E364*F364*G364,"""")</f>
        <v>"</v>
      </c>
      <c r="L364" s="38" t="str">
        <f>IF(D364=14,E364*F364*G364,"""")</f>
        <v>"</v>
      </c>
      <c r="M364" s="38" t="str">
        <f>IF(D364=16,E364*F364*G364,"""")</f>
        <v>"</v>
      </c>
      <c r="N364" s="38" t="str">
        <f>IF(D364=20,E364*F364*G364,"""")</f>
        <v>"</v>
      </c>
      <c r="O364" s="38" t="str">
        <f>IF(D364=24,E364*F364*G364,"""")</f>
        <v>"</v>
      </c>
    </row>
    <row r="365" spans="1:16" ht="15.75" thickBot="1">
      <c r="A365" s="52"/>
      <c r="B365" s="83"/>
      <c r="C365" s="84"/>
      <c r="D365" s="84"/>
      <c r="E365" s="105"/>
      <c r="F365" s="84"/>
      <c r="G365" s="53"/>
      <c r="H365" s="54"/>
      <c r="I365" s="54"/>
      <c r="J365" s="54"/>
      <c r="K365" s="54"/>
      <c r="L365" s="54"/>
      <c r="M365" s="54"/>
      <c r="N365" s="54"/>
      <c r="O365" s="54"/>
    </row>
    <row r="366" spans="1:16" ht="15.75" thickBot="1">
      <c r="A366" s="55"/>
      <c r="B366" s="56"/>
      <c r="C366" s="57"/>
      <c r="D366" s="58"/>
      <c r="E366" s="2027" t="s">
        <v>20</v>
      </c>
      <c r="F366" s="2027"/>
      <c r="G366" s="2027"/>
      <c r="H366" s="59">
        <f>SUM(H295:H364)</f>
        <v>0</v>
      </c>
      <c r="I366" s="59">
        <f>SUM(I295:I364)</f>
        <v>0</v>
      </c>
      <c r="J366" s="59">
        <f t="shared" ref="J366:O366" si="57">SUM(J295:J364)</f>
        <v>0</v>
      </c>
      <c r="K366" s="59">
        <f t="shared" si="57"/>
        <v>0</v>
      </c>
      <c r="L366" s="59">
        <f t="shared" si="57"/>
        <v>0</v>
      </c>
      <c r="M366" s="59">
        <f t="shared" si="57"/>
        <v>0</v>
      </c>
      <c r="N366" s="59">
        <f t="shared" si="57"/>
        <v>0</v>
      </c>
      <c r="O366" s="59">
        <f t="shared" si="57"/>
        <v>0</v>
      </c>
    </row>
    <row r="367" spans="1:16">
      <c r="A367" s="75"/>
      <c r="B367" s="99"/>
      <c r="C367" s="60"/>
      <c r="D367" s="61"/>
      <c r="E367" s="2013" t="s">
        <v>21</v>
      </c>
      <c r="F367" s="1999"/>
      <c r="G367" s="1999"/>
      <c r="H367" s="62">
        <v>0.222</v>
      </c>
      <c r="I367" s="63">
        <v>0.39500000000000002</v>
      </c>
      <c r="J367" s="63">
        <v>0.61699999999999999</v>
      </c>
      <c r="K367" s="63">
        <v>0.88800000000000001</v>
      </c>
      <c r="L367" s="63">
        <v>1.2090000000000001</v>
      </c>
      <c r="M367" s="63">
        <v>1.579</v>
      </c>
      <c r="N367" s="63">
        <v>2.4670000000000001</v>
      </c>
      <c r="O367" s="63">
        <v>3.552</v>
      </c>
    </row>
    <row r="368" spans="1:16" ht="15.75" thickBot="1">
      <c r="A368" s="64"/>
      <c r="B368" s="23"/>
      <c r="C368" s="65"/>
      <c r="D368" s="66"/>
      <c r="E368" s="2011" t="s">
        <v>22</v>
      </c>
      <c r="F368" s="2000"/>
      <c r="G368" s="2000"/>
      <c r="H368" s="67">
        <f>H367*H366</f>
        <v>0</v>
      </c>
      <c r="I368" s="67">
        <f t="shared" ref="I368:N368" si="58">I367*I366</f>
        <v>0</v>
      </c>
      <c r="J368" s="67">
        <f t="shared" si="58"/>
        <v>0</v>
      </c>
      <c r="K368" s="67">
        <f t="shared" si="58"/>
        <v>0</v>
      </c>
      <c r="L368" s="67">
        <f t="shared" si="58"/>
        <v>0</v>
      </c>
      <c r="M368" s="67">
        <f t="shared" si="58"/>
        <v>0</v>
      </c>
      <c r="N368" s="67">
        <f t="shared" si="58"/>
        <v>0</v>
      </c>
      <c r="O368" s="67">
        <f>O367*O366*0.5</f>
        <v>0</v>
      </c>
      <c r="P368" s="123">
        <f>SUM(H368:O368)</f>
        <v>0</v>
      </c>
    </row>
    <row r="369" spans="8:17">
      <c r="H369">
        <f>H239</f>
        <v>0</v>
      </c>
      <c r="I369" s="128">
        <f>I368+I282+I60+I30</f>
        <v>346.97</v>
      </c>
      <c r="J369">
        <f>J282</f>
        <v>0</v>
      </c>
      <c r="K369" s="129">
        <f>K368+K282+K239+K60+K30</f>
        <v>215.96</v>
      </c>
      <c r="L369" s="122">
        <f>L368+L239+L60+L30</f>
        <v>4306.72</v>
      </c>
      <c r="M369" s="86">
        <f>M368+M60+M30</f>
        <v>0</v>
      </c>
      <c r="N369" s="128">
        <f>N368+N60+N30</f>
        <v>0</v>
      </c>
      <c r="P369" s="128">
        <f>SUM(H369:O369)</f>
        <v>4869.6499999999996</v>
      </c>
      <c r="Q369">
        <f>P369*1.84</f>
        <v>8960.1560000000009</v>
      </c>
    </row>
  </sheetData>
  <mergeCells count="94">
    <mergeCell ref="E368:G368"/>
    <mergeCell ref="B249:C249"/>
    <mergeCell ref="F249:G249"/>
    <mergeCell ref="H251:O251"/>
    <mergeCell ref="E280:G280"/>
    <mergeCell ref="B289:C289"/>
    <mergeCell ref="F289:G289"/>
    <mergeCell ref="E281:G281"/>
    <mergeCell ref="E282:G282"/>
    <mergeCell ref="H291:O291"/>
    <mergeCell ref="E366:G366"/>
    <mergeCell ref="E367:G367"/>
    <mergeCell ref="B251:B252"/>
    <mergeCell ref="C251:C252"/>
    <mergeCell ref="D251:D252"/>
    <mergeCell ref="E251:E252"/>
    <mergeCell ref="F251:F252"/>
    <mergeCell ref="F291:F292"/>
    <mergeCell ref="A291:A292"/>
    <mergeCell ref="B291:B292"/>
    <mergeCell ref="C291:C292"/>
    <mergeCell ref="D291:D292"/>
    <mergeCell ref="E291:E292"/>
    <mergeCell ref="A251:A252"/>
    <mergeCell ref="L2:M2"/>
    <mergeCell ref="H8:N8"/>
    <mergeCell ref="G8:G9"/>
    <mergeCell ref="N2:O2"/>
    <mergeCell ref="O8:O9"/>
    <mergeCell ref="A6:O6"/>
    <mergeCell ref="B8:B9"/>
    <mergeCell ref="C8:C9"/>
    <mergeCell ref="D8:D9"/>
    <mergeCell ref="A8:A9"/>
    <mergeCell ref="N3:O3"/>
    <mergeCell ref="N4:O4"/>
    <mergeCell ref="A3:F3"/>
    <mergeCell ref="E8:E9"/>
    <mergeCell ref="F8:F9"/>
    <mergeCell ref="A240:B240"/>
    <mergeCell ref="A210:F210"/>
    <mergeCell ref="A207:F207"/>
    <mergeCell ref="A2:F2"/>
    <mergeCell ref="I2:J2"/>
    <mergeCell ref="A4:F4"/>
    <mergeCell ref="A5:F5"/>
    <mergeCell ref="A212:A213"/>
    <mergeCell ref="B212:B213"/>
    <mergeCell ref="H212:N212"/>
    <mergeCell ref="I207:J207"/>
    <mergeCell ref="L207:M207"/>
    <mergeCell ref="A208:F208"/>
    <mergeCell ref="A209:F209"/>
    <mergeCell ref="G212:G213"/>
    <mergeCell ref="A211:O211"/>
    <mergeCell ref="O212:O213"/>
    <mergeCell ref="D44:D45"/>
    <mergeCell ref="E44:E45"/>
    <mergeCell ref="H44:N44"/>
    <mergeCell ref="O44:O45"/>
    <mergeCell ref="E58:G58"/>
    <mergeCell ref="E59:G59"/>
    <mergeCell ref="E60:G60"/>
    <mergeCell ref="E61:G61"/>
    <mergeCell ref="C242:F242"/>
    <mergeCell ref="C212:C213"/>
    <mergeCell ref="D212:D213"/>
    <mergeCell ref="E212:E213"/>
    <mergeCell ref="F212:F213"/>
    <mergeCell ref="E239:G239"/>
    <mergeCell ref="E237:G237"/>
    <mergeCell ref="E238:G238"/>
    <mergeCell ref="E240:G240"/>
    <mergeCell ref="E28:G28"/>
    <mergeCell ref="E29:G29"/>
    <mergeCell ref="E30:G30"/>
    <mergeCell ref="E31:G31"/>
    <mergeCell ref="A43:O43"/>
    <mergeCell ref="A32:B32"/>
    <mergeCell ref="A37:F37"/>
    <mergeCell ref="A40:F40"/>
    <mergeCell ref="I37:J37"/>
    <mergeCell ref="L37:M37"/>
    <mergeCell ref="N37:O37"/>
    <mergeCell ref="A38:F38"/>
    <mergeCell ref="A39:F39"/>
    <mergeCell ref="N38:O38"/>
    <mergeCell ref="N39:O39"/>
    <mergeCell ref="A41:O41"/>
    <mergeCell ref="A44:A45"/>
    <mergeCell ref="F44:F45"/>
    <mergeCell ref="G44:G45"/>
    <mergeCell ref="B44:B45"/>
    <mergeCell ref="C44:C45"/>
  </mergeCell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101" zoomScale="74" zoomScaleNormal="100" zoomScaleSheetLayoutView="74" workbookViewId="0">
      <selection activeCell="A66" sqref="A66:H126"/>
    </sheetView>
  </sheetViews>
  <sheetFormatPr defaultRowHeight="15"/>
  <cols>
    <col min="1" max="1" width="10.7109375" customWidth="1"/>
    <col min="2" max="2" width="10.28515625" customWidth="1"/>
    <col min="3" max="3" width="10.5703125" customWidth="1"/>
    <col min="4" max="4" width="41.85546875" customWidth="1"/>
    <col min="5" max="5" width="9" customWidth="1"/>
    <col min="6" max="7" width="9.140625" customWidth="1"/>
    <col min="8" max="8" width="39.28515625" customWidth="1"/>
  </cols>
  <sheetData>
    <row r="1" spans="1:8" ht="18.75">
      <c r="A1" s="1958" t="s">
        <v>889</v>
      </c>
      <c r="B1" s="1958"/>
      <c r="C1" s="1958"/>
      <c r="D1" s="1958"/>
      <c r="E1" s="1958"/>
      <c r="F1" s="1958"/>
      <c r="G1" s="1958"/>
      <c r="H1" s="1958"/>
    </row>
    <row r="2" spans="1:8" ht="15.75">
      <c r="A2" s="1957" t="s">
        <v>753</v>
      </c>
      <c r="B2" s="1957"/>
      <c r="C2" s="1957" t="s">
        <v>179</v>
      </c>
      <c r="D2" s="1957"/>
      <c r="E2" s="219"/>
      <c r="F2" s="335"/>
      <c r="G2" s="334"/>
      <c r="H2" s="219"/>
    </row>
    <row r="3" spans="1:8" ht="15.75">
      <c r="A3" s="1957" t="s">
        <v>754</v>
      </c>
      <c r="B3" s="1957"/>
      <c r="C3" s="1957"/>
      <c r="D3" s="1957"/>
      <c r="E3" s="219"/>
      <c r="F3" s="219"/>
      <c r="G3" s="1959"/>
      <c r="H3" s="1959"/>
    </row>
    <row r="4" spans="1:8" ht="18.75">
      <c r="A4" s="1957" t="s">
        <v>755</v>
      </c>
      <c r="B4" s="1957"/>
      <c r="C4" s="1957"/>
      <c r="D4" s="1957"/>
      <c r="E4" s="219"/>
      <c r="F4" s="219"/>
      <c r="G4" s="219" t="s">
        <v>3</v>
      </c>
      <c r="H4" s="370" t="s">
        <v>760</v>
      </c>
    </row>
    <row r="5" spans="1:8" ht="15.75">
      <c r="A5" s="1957" t="s">
        <v>756</v>
      </c>
      <c r="B5" s="1957"/>
      <c r="C5" s="1957"/>
      <c r="D5" s="1957"/>
      <c r="E5" s="219"/>
      <c r="F5" s="219"/>
      <c r="G5" s="219" t="s">
        <v>884</v>
      </c>
      <c r="H5" s="219"/>
    </row>
    <row r="6" spans="1:8" ht="15.75">
      <c r="A6" s="1957" t="s">
        <v>70</v>
      </c>
      <c r="B6" s="1957"/>
      <c r="C6" s="1957"/>
      <c r="D6" s="1957"/>
      <c r="E6" s="219"/>
      <c r="F6" s="219"/>
      <c r="G6" s="219"/>
      <c r="H6" s="219"/>
    </row>
    <row r="7" spans="1:8" ht="15.75">
      <c r="A7" s="371"/>
      <c r="B7" s="372"/>
      <c r="C7" s="373"/>
      <c r="D7" s="374"/>
      <c r="E7" s="372"/>
      <c r="F7" s="372"/>
      <c r="G7" s="375"/>
      <c r="H7" s="376"/>
    </row>
    <row r="8" spans="1:8" ht="15.75">
      <c r="A8" s="377" t="s">
        <v>174</v>
      </c>
      <c r="B8" s="378" t="s">
        <v>175</v>
      </c>
      <c r="C8" s="379" t="s">
        <v>176</v>
      </c>
      <c r="D8" s="378" t="s">
        <v>7</v>
      </c>
      <c r="E8" s="377" t="s">
        <v>174</v>
      </c>
      <c r="F8" s="378" t="s">
        <v>175</v>
      </c>
      <c r="G8" s="378" t="s">
        <v>176</v>
      </c>
      <c r="H8" s="378" t="s">
        <v>7</v>
      </c>
    </row>
    <row r="9" spans="1:8" ht="21">
      <c r="A9" s="538"/>
      <c r="B9" s="538"/>
      <c r="C9" s="538"/>
      <c r="D9" s="686" t="s">
        <v>761</v>
      </c>
      <c r="E9" s="345"/>
      <c r="F9" s="348">
        <v>16.55</v>
      </c>
      <c r="G9" s="380"/>
      <c r="H9" s="346"/>
    </row>
    <row r="10" spans="1:8" ht="19.5" thickBot="1">
      <c r="A10" s="546"/>
      <c r="B10" s="546"/>
      <c r="C10" s="546"/>
      <c r="D10" s="687" t="s">
        <v>762</v>
      </c>
      <c r="E10" s="351"/>
      <c r="F10" s="348">
        <v>2.4500000000000002</v>
      </c>
      <c r="G10" s="367"/>
      <c r="H10" s="353"/>
    </row>
    <row r="11" spans="1:8" ht="17.25" thickTop="1" thickBot="1">
      <c r="A11" s="546"/>
      <c r="B11" s="348">
        <v>3.9</v>
      </c>
      <c r="C11" s="546"/>
      <c r="D11" s="685" t="s">
        <v>885</v>
      </c>
      <c r="E11" s="351"/>
      <c r="F11" s="348"/>
      <c r="G11" s="681">
        <f>F9*F10</f>
        <v>40.547499999999999</v>
      </c>
      <c r="H11" s="351"/>
    </row>
    <row r="12" spans="1:8" ht="17.25" thickTop="1" thickBot="1">
      <c r="A12" s="546"/>
      <c r="B12" s="348">
        <v>3.35</v>
      </c>
      <c r="C12" s="546"/>
      <c r="D12" s="685"/>
      <c r="E12" s="366"/>
      <c r="F12" s="348">
        <v>12</v>
      </c>
      <c r="G12" s="367"/>
      <c r="H12" s="351"/>
    </row>
    <row r="13" spans="1:8" ht="17.25" thickTop="1" thickBot="1">
      <c r="A13" s="546"/>
      <c r="B13" s="348"/>
      <c r="C13" s="699">
        <f>B11*B12</f>
        <v>13.07</v>
      </c>
      <c r="D13" s="645" t="s">
        <v>923</v>
      </c>
      <c r="E13" s="366"/>
      <c r="F13" s="348">
        <v>2.85</v>
      </c>
      <c r="G13" s="367"/>
      <c r="H13" s="351"/>
    </row>
    <row r="14" spans="1:8" ht="17.25" thickTop="1" thickBot="1">
      <c r="A14" s="546"/>
      <c r="B14" s="348">
        <v>2.9</v>
      </c>
      <c r="C14" s="546"/>
      <c r="D14" s="685" t="s">
        <v>886</v>
      </c>
      <c r="E14" s="366"/>
      <c r="F14" s="348"/>
      <c r="G14" s="681">
        <f>F12*F13</f>
        <v>34.200000000000003</v>
      </c>
      <c r="H14" s="351"/>
    </row>
    <row r="15" spans="1:8" ht="17.25" thickTop="1" thickBot="1">
      <c r="A15" s="546"/>
      <c r="B15" s="348">
        <v>1.75</v>
      </c>
      <c r="C15" s="546"/>
      <c r="D15" s="685"/>
      <c r="E15" s="366"/>
      <c r="F15" s="348">
        <v>4.1500000000000004</v>
      </c>
      <c r="G15" s="383"/>
      <c r="H15" s="353"/>
    </row>
    <row r="16" spans="1:8" ht="17.25" thickTop="1" thickBot="1">
      <c r="A16" s="546"/>
      <c r="B16" s="348"/>
      <c r="C16" s="699">
        <f>B14*B15</f>
        <v>5.08</v>
      </c>
      <c r="D16" s="645" t="s">
        <v>923</v>
      </c>
      <c r="E16" s="366"/>
      <c r="F16" s="348">
        <v>0.25</v>
      </c>
      <c r="G16" s="367"/>
      <c r="H16" s="351"/>
    </row>
    <row r="17" spans="1:8" ht="17.25" thickTop="1" thickBot="1">
      <c r="A17" s="546"/>
      <c r="B17" s="348">
        <v>2.9</v>
      </c>
      <c r="C17" s="546"/>
      <c r="D17" s="685" t="s">
        <v>887</v>
      </c>
      <c r="E17" s="351"/>
      <c r="F17" s="348"/>
      <c r="G17" s="681">
        <f>F15*F16</f>
        <v>1.0375000000000001</v>
      </c>
      <c r="H17" s="382"/>
    </row>
    <row r="18" spans="1:8" ht="17.25" thickTop="1" thickBot="1">
      <c r="A18" s="546"/>
      <c r="B18" s="348">
        <v>1.95</v>
      </c>
      <c r="C18" s="546"/>
      <c r="D18" s="685"/>
      <c r="E18" s="351"/>
      <c r="F18" s="348">
        <v>2.25</v>
      </c>
      <c r="G18" s="367"/>
      <c r="H18" s="351"/>
    </row>
    <row r="19" spans="1:8" ht="17.25" thickTop="1" thickBot="1">
      <c r="A19" s="546"/>
      <c r="B19" s="348"/>
      <c r="C19" s="699">
        <f>B17*B18</f>
        <v>5.66</v>
      </c>
      <c r="D19" s="645" t="s">
        <v>923</v>
      </c>
      <c r="E19" s="351"/>
      <c r="F19" s="348">
        <v>0.25</v>
      </c>
      <c r="G19" s="367"/>
      <c r="H19" s="351"/>
    </row>
    <row r="20" spans="1:8" ht="17.25" thickTop="1" thickBot="1">
      <c r="A20" s="546"/>
      <c r="B20" s="348">
        <v>3.85</v>
      </c>
      <c r="C20" s="546"/>
      <c r="D20" s="685" t="s">
        <v>888</v>
      </c>
      <c r="E20" s="351"/>
      <c r="F20" s="348"/>
      <c r="G20" s="681">
        <f>F18*F19</f>
        <v>0.5625</v>
      </c>
      <c r="H20" s="351"/>
    </row>
    <row r="21" spans="1:8" ht="17.25" thickTop="1" thickBot="1">
      <c r="A21" s="546"/>
      <c r="B21" s="348">
        <v>2.4500000000000002</v>
      </c>
      <c r="C21" s="546"/>
      <c r="D21" s="685"/>
      <c r="E21" s="351"/>
      <c r="F21" s="348">
        <v>1.2</v>
      </c>
      <c r="G21" s="367"/>
      <c r="H21" s="351"/>
    </row>
    <row r="22" spans="1:8" ht="17.25" thickTop="1" thickBot="1">
      <c r="A22" s="546"/>
      <c r="B22" s="348"/>
      <c r="C22" s="682">
        <f>B20*B21</f>
        <v>9.43</v>
      </c>
      <c r="D22" s="685"/>
      <c r="E22" s="351"/>
      <c r="F22" s="348">
        <v>0.25</v>
      </c>
      <c r="G22" s="367"/>
      <c r="H22" s="351"/>
    </row>
    <row r="23" spans="1:8" ht="17.25" thickTop="1" thickBot="1">
      <c r="A23" s="546"/>
      <c r="B23" s="348">
        <v>5.95</v>
      </c>
      <c r="C23" s="546"/>
      <c r="D23" s="685"/>
      <c r="E23" s="351"/>
      <c r="F23" s="348"/>
      <c r="G23" s="681">
        <f>F21*F22</f>
        <v>0.3</v>
      </c>
      <c r="H23" s="365"/>
    </row>
    <row r="24" spans="1:8" ht="17.25" thickTop="1" thickBot="1">
      <c r="A24" s="546"/>
      <c r="B24" s="348">
        <v>2.4500000000000002</v>
      </c>
      <c r="C24" s="546"/>
      <c r="D24" s="685"/>
      <c r="E24" s="362"/>
      <c r="F24" s="348"/>
      <c r="G24" s="698">
        <f>SUM(G9:G23)+SUM(C55:C64)</f>
        <v>120.72750000000001</v>
      </c>
      <c r="H24" s="645" t="s">
        <v>923</v>
      </c>
    </row>
    <row r="25" spans="1:8" ht="17.25" thickTop="1" thickBot="1">
      <c r="A25" s="546"/>
      <c r="B25" s="348"/>
      <c r="C25" s="682">
        <f>B23*B24</f>
        <v>14.58</v>
      </c>
      <c r="D25" s="685"/>
      <c r="E25" s="362"/>
      <c r="F25" s="348"/>
      <c r="G25" s="386"/>
      <c r="H25" s="364" t="s">
        <v>763</v>
      </c>
    </row>
    <row r="26" spans="1:8" ht="16.5" thickTop="1">
      <c r="A26" s="546"/>
      <c r="B26" s="348">
        <v>5.75</v>
      </c>
      <c r="C26" s="546"/>
      <c r="D26" s="685"/>
      <c r="E26" s="362">
        <v>-1</v>
      </c>
      <c r="F26" s="348">
        <v>0.9</v>
      </c>
      <c r="G26" s="386"/>
      <c r="H26" s="365" t="s">
        <v>764</v>
      </c>
    </row>
    <row r="27" spans="1:8" ht="16.5" thickBot="1">
      <c r="A27" s="546"/>
      <c r="B27" s="348">
        <v>2.4500000000000002</v>
      </c>
      <c r="C27" s="546"/>
      <c r="D27" s="382"/>
      <c r="E27" s="362"/>
      <c r="F27" s="348">
        <v>0.25</v>
      </c>
      <c r="G27" s="386"/>
      <c r="H27" s="685" t="s">
        <v>765</v>
      </c>
    </row>
    <row r="28" spans="1:8" ht="17.25" thickTop="1" thickBot="1">
      <c r="A28" s="351"/>
      <c r="B28" s="348"/>
      <c r="C28" s="682">
        <f>B26*B27</f>
        <v>14.09</v>
      </c>
      <c r="D28" s="350"/>
      <c r="E28" s="362"/>
      <c r="F28" s="348"/>
      <c r="G28" s="690">
        <f>F26*F27*E26</f>
        <v>-0.23</v>
      </c>
      <c r="H28" s="645"/>
    </row>
    <row r="29" spans="1:8" ht="16.5" thickTop="1">
      <c r="A29" s="362"/>
      <c r="B29" s="348">
        <v>5.75</v>
      </c>
      <c r="C29" s="546"/>
      <c r="D29" s="364"/>
      <c r="E29" s="711">
        <v>-1</v>
      </c>
      <c r="F29" s="348">
        <v>0.8</v>
      </c>
      <c r="G29" s="685"/>
      <c r="H29" s="382" t="s">
        <v>766</v>
      </c>
    </row>
    <row r="30" spans="1:8" ht="16.5" thickBot="1">
      <c r="A30" s="362"/>
      <c r="B30" s="348">
        <v>2.9</v>
      </c>
      <c r="C30" s="546"/>
      <c r="D30" s="364"/>
      <c r="E30" s="382"/>
      <c r="F30" s="348">
        <v>0.25</v>
      </c>
      <c r="G30" s="382"/>
    </row>
    <row r="31" spans="1:8" ht="17.25" thickTop="1" thickBot="1">
      <c r="A31" s="351"/>
      <c r="B31" s="348"/>
      <c r="C31" s="682">
        <f>B29*B30</f>
        <v>16.68</v>
      </c>
      <c r="D31" s="364"/>
      <c r="E31" s="382"/>
      <c r="F31" s="382"/>
      <c r="G31" s="690">
        <f>F29*F30*E29</f>
        <v>-0.2</v>
      </c>
      <c r="H31" s="645"/>
    </row>
    <row r="32" spans="1:8" ht="17.25" thickTop="1" thickBot="1">
      <c r="A32" s="351"/>
      <c r="B32" s="348">
        <v>5.95</v>
      </c>
      <c r="C32" s="546"/>
      <c r="D32" s="365"/>
      <c r="E32" s="382"/>
      <c r="F32" s="382"/>
      <c r="G32" s="712">
        <f>SUM(G28:G31)</f>
        <v>-0.43</v>
      </c>
      <c r="H32" s="645" t="s">
        <v>923</v>
      </c>
    </row>
    <row r="33" spans="1:8" ht="20.25" thickTop="1" thickBot="1">
      <c r="A33" s="351"/>
      <c r="B33" s="348">
        <v>2.9</v>
      </c>
      <c r="C33" s="546"/>
      <c r="D33" s="351"/>
      <c r="E33" s="546"/>
      <c r="F33" s="546"/>
      <c r="G33" s="683">
        <f>G32+G24+SUM(C46:C52)</f>
        <v>144.30000000000001</v>
      </c>
      <c r="H33" s="684" t="s">
        <v>918</v>
      </c>
    </row>
    <row r="34" spans="1:8" ht="17.25" thickTop="1" thickBot="1">
      <c r="A34" s="351"/>
      <c r="B34" s="348"/>
      <c r="C34" s="682">
        <f>B32*B33</f>
        <v>17.260000000000002</v>
      </c>
      <c r="D34" s="365"/>
      <c r="E34" s="546"/>
      <c r="F34" s="546"/>
      <c r="G34" s="546"/>
      <c r="H34" s="546"/>
    </row>
    <row r="35" spans="1:8" ht="16.5" thickTop="1">
      <c r="A35" s="351"/>
      <c r="B35" s="348">
        <v>5.75</v>
      </c>
      <c r="C35" s="546"/>
      <c r="D35" s="353"/>
      <c r="E35" s="546"/>
      <c r="F35" s="546"/>
      <c r="G35" s="546"/>
      <c r="H35" s="546"/>
    </row>
    <row r="36" spans="1:8" ht="16.5" thickBot="1">
      <c r="A36" s="351"/>
      <c r="B36" s="348">
        <v>3.4</v>
      </c>
      <c r="C36" s="546"/>
      <c r="D36" s="364"/>
      <c r="E36" s="546"/>
      <c r="F36" s="546"/>
      <c r="G36" s="546"/>
      <c r="H36" s="546"/>
    </row>
    <row r="37" spans="1:8" ht="17.25" thickTop="1" thickBot="1">
      <c r="A37" s="351"/>
      <c r="B37" s="348"/>
      <c r="C37" s="682">
        <f>B35*B36</f>
        <v>19.55</v>
      </c>
      <c r="D37" s="351"/>
      <c r="E37" s="546"/>
      <c r="F37" s="546"/>
      <c r="G37" s="546"/>
      <c r="H37" s="546"/>
    </row>
    <row r="38" spans="1:8" ht="16.5" thickTop="1">
      <c r="A38" s="351"/>
      <c r="B38" s="348">
        <v>5.95</v>
      </c>
      <c r="C38" s="546"/>
      <c r="D38" s="351"/>
      <c r="E38" s="546"/>
      <c r="F38" s="546"/>
      <c r="G38" s="546"/>
      <c r="H38" s="546"/>
    </row>
    <row r="39" spans="1:8" ht="16.5" thickBot="1">
      <c r="A39" s="351"/>
      <c r="B39" s="348">
        <v>3.4</v>
      </c>
      <c r="C39" s="546"/>
      <c r="D39" s="351"/>
      <c r="E39" s="546"/>
      <c r="F39" s="546"/>
      <c r="G39" s="546"/>
      <c r="H39" s="546"/>
    </row>
    <row r="40" spans="1:8" ht="17.25" thickTop="1" thickBot="1">
      <c r="A40" s="351"/>
      <c r="B40" s="348"/>
      <c r="C40" s="681">
        <f>B38*B39</f>
        <v>20.23</v>
      </c>
      <c r="D40" s="351"/>
      <c r="E40" s="546"/>
      <c r="F40" s="546"/>
      <c r="G40" s="546"/>
      <c r="H40" s="546"/>
    </row>
    <row r="41" spans="1:8" s="654" customFormat="1" ht="17.25" thickTop="1" thickBot="1">
      <c r="A41" s="351"/>
      <c r="B41" s="348"/>
      <c r="C41" s="699">
        <f>SUM(C22:C40)</f>
        <v>111.82</v>
      </c>
      <c r="D41" s="645" t="s">
        <v>923</v>
      </c>
      <c r="E41" s="546"/>
      <c r="F41" s="546"/>
      <c r="G41" s="546"/>
      <c r="H41" s="546"/>
    </row>
    <row r="42" spans="1:8" ht="20.25" thickTop="1" thickBot="1">
      <c r="A42" s="351"/>
      <c r="B42" s="348"/>
      <c r="C42" s="683">
        <f>C41+SUM(C13:C19)</f>
        <v>135.63</v>
      </c>
      <c r="D42" s="684" t="s">
        <v>915</v>
      </c>
      <c r="E42" s="546"/>
      <c r="F42" s="546"/>
      <c r="G42" s="546"/>
      <c r="H42" s="546"/>
    </row>
    <row r="43" spans="1:8" ht="19.5" thickTop="1">
      <c r="A43" s="383"/>
      <c r="B43" s="348"/>
      <c r="C43" s="383"/>
      <c r="D43" s="688" t="s">
        <v>917</v>
      </c>
      <c r="E43" s="546"/>
      <c r="F43" s="546"/>
      <c r="G43" s="546"/>
      <c r="H43" s="546"/>
    </row>
    <row r="44" spans="1:8" ht="15.75">
      <c r="A44" s="383"/>
      <c r="B44" s="348">
        <v>3.9</v>
      </c>
      <c r="C44" s="383"/>
      <c r="D44" s="685" t="s">
        <v>885</v>
      </c>
      <c r="E44" s="546"/>
      <c r="F44" s="546"/>
      <c r="G44" s="546"/>
      <c r="H44" s="546"/>
    </row>
    <row r="45" spans="1:8" ht="16.5" thickBot="1">
      <c r="A45" s="383"/>
      <c r="B45" s="348">
        <v>3.4</v>
      </c>
      <c r="C45" s="383"/>
      <c r="D45" s="685"/>
      <c r="E45" s="546"/>
      <c r="F45" s="384"/>
      <c r="G45" s="546"/>
      <c r="H45" s="546"/>
    </row>
    <row r="46" spans="1:8" ht="17.25" thickTop="1" thickBot="1">
      <c r="A46" s="383"/>
      <c r="B46" s="348"/>
      <c r="C46" s="699">
        <f>B44*B45</f>
        <v>13.26</v>
      </c>
      <c r="D46" s="645" t="s">
        <v>923</v>
      </c>
      <c r="E46" s="546"/>
      <c r="F46" s="546"/>
      <c r="G46" s="546"/>
      <c r="H46" s="546"/>
    </row>
    <row r="47" spans="1:8" ht="16.5" thickTop="1">
      <c r="A47" s="383"/>
      <c r="B47" s="348">
        <v>2.85</v>
      </c>
      <c r="C47" s="546"/>
      <c r="D47" s="685" t="s">
        <v>886</v>
      </c>
      <c r="E47" s="546"/>
      <c r="F47" s="384"/>
      <c r="G47" s="385"/>
      <c r="H47" s="546"/>
    </row>
    <row r="48" spans="1:8" ht="16.5" thickBot="1">
      <c r="A48" s="383"/>
      <c r="B48" s="348">
        <v>1.75</v>
      </c>
      <c r="C48" s="546"/>
      <c r="D48" s="685"/>
      <c r="E48" s="546"/>
      <c r="F48" s="348"/>
      <c r="G48" s="385"/>
      <c r="H48" s="546"/>
    </row>
    <row r="49" spans="1:8" ht="17.25" thickTop="1" thickBot="1">
      <c r="A49" s="383"/>
      <c r="B49" s="348"/>
      <c r="C49" s="699">
        <f>B47*B48</f>
        <v>4.99</v>
      </c>
      <c r="D49" s="645" t="s">
        <v>923</v>
      </c>
      <c r="E49" s="546"/>
      <c r="F49" s="348"/>
      <c r="G49" s="546"/>
      <c r="H49" s="546"/>
    </row>
    <row r="50" spans="1:8" ht="16.5" thickTop="1">
      <c r="A50" s="383"/>
      <c r="B50" s="348">
        <v>2.95</v>
      </c>
      <c r="C50" s="546"/>
      <c r="D50" s="685" t="s">
        <v>887</v>
      </c>
      <c r="E50" s="382"/>
      <c r="F50" s="382"/>
      <c r="G50" s="385"/>
      <c r="H50" s="546"/>
    </row>
    <row r="51" spans="1:8" ht="16.5" thickBot="1">
      <c r="A51" s="383"/>
      <c r="B51" s="348">
        <v>1.95</v>
      </c>
      <c r="C51" s="546"/>
      <c r="D51" s="685"/>
      <c r="E51" s="382"/>
      <c r="F51" s="382"/>
      <c r="G51" s="385"/>
      <c r="H51" s="546"/>
    </row>
    <row r="52" spans="1:8" ht="17.25" thickTop="1" thickBot="1">
      <c r="A52" s="383"/>
      <c r="B52" s="348"/>
      <c r="C52" s="699">
        <f>B50*B51</f>
        <v>5.75</v>
      </c>
      <c r="D52" s="645" t="s">
        <v>923</v>
      </c>
      <c r="E52" s="382"/>
      <c r="F52" s="382"/>
      <c r="G52" s="385"/>
      <c r="H52" s="546"/>
    </row>
    <row r="53" spans="1:8" ht="16.5" thickTop="1">
      <c r="A53" s="383"/>
      <c r="B53" s="348">
        <v>11.9</v>
      </c>
      <c r="C53" s="546"/>
      <c r="D53" s="685" t="s">
        <v>888</v>
      </c>
      <c r="E53" s="382"/>
      <c r="F53" s="382"/>
      <c r="G53" s="385"/>
      <c r="H53" s="546"/>
    </row>
    <row r="54" spans="1:8" ht="16.5" thickBot="1">
      <c r="A54" s="383"/>
      <c r="B54" s="348">
        <v>3.4</v>
      </c>
      <c r="C54" s="546"/>
      <c r="D54" s="382"/>
      <c r="E54" s="382"/>
      <c r="F54" s="382"/>
      <c r="G54" s="382"/>
      <c r="H54" s="382"/>
    </row>
    <row r="55" spans="1:8" ht="17.25" thickTop="1" thickBot="1">
      <c r="A55" s="383"/>
      <c r="B55" s="348"/>
      <c r="C55" s="682">
        <f>B53*B54</f>
        <v>40.46</v>
      </c>
      <c r="D55" s="382"/>
      <c r="E55" s="382"/>
      <c r="F55" s="382"/>
      <c r="G55" s="382"/>
      <c r="H55" s="382"/>
    </row>
    <row r="56" spans="1:8" ht="16.5" thickTop="1">
      <c r="A56" s="383"/>
      <c r="B56" s="348">
        <v>2.2000000000000002</v>
      </c>
      <c r="C56" s="546"/>
      <c r="D56" s="382"/>
      <c r="E56" s="382"/>
      <c r="F56" s="382"/>
      <c r="G56" s="382"/>
      <c r="H56" s="382"/>
    </row>
    <row r="57" spans="1:8" ht="16.5" thickBot="1">
      <c r="A57" s="383"/>
      <c r="B57" s="348">
        <v>0.25</v>
      </c>
      <c r="C57" s="546"/>
      <c r="D57" s="382"/>
      <c r="E57" s="382"/>
      <c r="F57" s="382"/>
      <c r="G57" s="382"/>
      <c r="H57" s="382"/>
    </row>
    <row r="58" spans="1:8" ht="17.25" thickTop="1" thickBot="1">
      <c r="A58" s="383"/>
      <c r="B58" s="348"/>
      <c r="C58" s="682">
        <f>B56*B57</f>
        <v>0.55000000000000004</v>
      </c>
      <c r="D58" s="382"/>
      <c r="E58" s="382"/>
      <c r="F58" s="382"/>
      <c r="G58" s="382"/>
      <c r="H58" s="382"/>
    </row>
    <row r="59" spans="1:8" ht="16.5" thickTop="1">
      <c r="A59" s="383"/>
      <c r="B59" s="348">
        <v>11.05</v>
      </c>
      <c r="C59" s="546"/>
      <c r="D59" s="382"/>
      <c r="E59" s="382"/>
      <c r="F59" s="382"/>
      <c r="G59" s="382"/>
      <c r="H59" s="382"/>
    </row>
    <row r="60" spans="1:8" ht="16.5" thickBot="1">
      <c r="A60" s="383"/>
      <c r="B60" s="348">
        <v>0.25</v>
      </c>
      <c r="C60" s="546"/>
      <c r="D60" s="382"/>
      <c r="E60" s="382"/>
      <c r="F60" s="382"/>
      <c r="G60" s="382"/>
      <c r="H60" s="382"/>
    </row>
    <row r="61" spans="1:8" ht="17.25" thickTop="1" thickBot="1">
      <c r="A61" s="383"/>
      <c r="B61" s="348"/>
      <c r="C61" s="682">
        <f>B59*B60</f>
        <v>2.76</v>
      </c>
      <c r="D61" s="382"/>
      <c r="E61" s="382"/>
      <c r="F61" s="382"/>
      <c r="G61" s="382"/>
      <c r="H61" s="382"/>
    </row>
    <row r="62" spans="1:8" ht="16.5" thickTop="1">
      <c r="A62" s="383"/>
      <c r="B62" s="348">
        <v>1.25</v>
      </c>
      <c r="C62" s="546"/>
      <c r="D62" s="382"/>
      <c r="E62" s="382"/>
      <c r="F62" s="382"/>
      <c r="G62" s="382"/>
      <c r="H62" s="382"/>
    </row>
    <row r="63" spans="1:8" ht="16.5" thickBot="1">
      <c r="A63" s="383"/>
      <c r="B63" s="348">
        <v>0.25</v>
      </c>
      <c r="C63" s="546"/>
      <c r="D63" s="382"/>
      <c r="E63" s="382"/>
      <c r="F63" s="382"/>
      <c r="G63" s="382"/>
      <c r="H63" s="382"/>
    </row>
    <row r="64" spans="1:8" ht="17.25" thickTop="1" thickBot="1">
      <c r="A64" s="383"/>
      <c r="B64" s="382"/>
      <c r="C64" s="682">
        <f>B62*B63</f>
        <v>0.31</v>
      </c>
      <c r="D64" s="382"/>
      <c r="E64" s="382"/>
      <c r="F64" s="382"/>
      <c r="G64" s="382"/>
      <c r="H64" s="382"/>
    </row>
    <row r="65" spans="1:8" ht="16.5" thickTop="1">
      <c r="A65" s="691"/>
      <c r="B65" s="692"/>
      <c r="C65" s="691"/>
      <c r="D65" s="692"/>
      <c r="E65" s="692"/>
      <c r="F65" s="692"/>
      <c r="G65" s="692"/>
      <c r="H65" s="692"/>
    </row>
    <row r="66" spans="1:8" ht="18.75">
      <c r="A66" s="2028" t="s">
        <v>889</v>
      </c>
      <c r="B66" s="2028"/>
      <c r="C66" s="2028"/>
      <c r="D66" s="2028"/>
      <c r="E66" s="2028"/>
      <c r="F66" s="2028"/>
      <c r="G66" s="2028"/>
      <c r="H66" s="2028"/>
    </row>
    <row r="67" spans="1:8" ht="15.75">
      <c r="A67" s="1957" t="s">
        <v>753</v>
      </c>
      <c r="B67" s="1957"/>
      <c r="C67" s="1957" t="s">
        <v>179</v>
      </c>
      <c r="D67" s="1957"/>
      <c r="E67" s="219"/>
      <c r="F67" s="335"/>
      <c r="G67" s="334"/>
      <c r="H67" s="219"/>
    </row>
    <row r="68" spans="1:8" ht="15.75">
      <c r="A68" s="1957" t="s">
        <v>754</v>
      </c>
      <c r="B68" s="1957"/>
      <c r="C68" s="1957"/>
      <c r="D68" s="1957"/>
      <c r="E68" s="219"/>
      <c r="F68" s="219"/>
      <c r="G68" s="1959"/>
      <c r="H68" s="1959"/>
    </row>
    <row r="69" spans="1:8" ht="18.75">
      <c r="A69" s="1957" t="s">
        <v>755</v>
      </c>
      <c r="B69" s="1957"/>
      <c r="C69" s="1957"/>
      <c r="D69" s="1957"/>
      <c r="E69" s="219"/>
      <c r="F69" s="219"/>
      <c r="G69" s="219" t="s">
        <v>3</v>
      </c>
      <c r="H69" s="370" t="s">
        <v>760</v>
      </c>
    </row>
    <row r="70" spans="1:8" ht="15.75">
      <c r="A70" s="1957" t="s">
        <v>756</v>
      </c>
      <c r="B70" s="1957"/>
      <c r="C70" s="1957"/>
      <c r="D70" s="1957"/>
      <c r="E70" s="219"/>
      <c r="F70" s="219"/>
      <c r="G70" s="219" t="s">
        <v>897</v>
      </c>
      <c r="H70" s="672">
        <v>2</v>
      </c>
    </row>
    <row r="71" spans="1:8" ht="15.75">
      <c r="A71" s="1957" t="s">
        <v>70</v>
      </c>
      <c r="B71" s="1957"/>
      <c r="C71" s="1957"/>
      <c r="D71" s="1957"/>
      <c r="E71" s="219"/>
      <c r="F71" s="219"/>
      <c r="G71" s="219"/>
      <c r="H71" s="219"/>
    </row>
    <row r="72" spans="1:8" ht="15.75">
      <c r="A72" s="913"/>
      <c r="B72" s="914"/>
      <c r="C72" s="915"/>
      <c r="D72" s="914"/>
      <c r="E72" s="914"/>
      <c r="F72" s="914"/>
      <c r="G72" s="914"/>
      <c r="H72" s="914"/>
    </row>
    <row r="73" spans="1:8" ht="15.75">
      <c r="A73" s="340" t="s">
        <v>174</v>
      </c>
      <c r="B73" s="341" t="s">
        <v>175</v>
      </c>
      <c r="C73" s="341" t="s">
        <v>176</v>
      </c>
      <c r="D73" s="341" t="s">
        <v>7</v>
      </c>
      <c r="E73" s="340" t="s">
        <v>174</v>
      </c>
      <c r="F73" s="341" t="s">
        <v>175</v>
      </c>
      <c r="G73" s="341" t="s">
        <v>176</v>
      </c>
      <c r="H73" s="341" t="s">
        <v>7</v>
      </c>
    </row>
    <row r="74" spans="1:8" ht="15.75">
      <c r="A74" s="347"/>
      <c r="B74" s="348"/>
      <c r="C74" s="349"/>
      <c r="D74" s="361" t="s">
        <v>1068</v>
      </c>
      <c r="E74" s="342"/>
      <c r="F74" s="343"/>
      <c r="G74" s="342"/>
      <c r="H74" s="346"/>
    </row>
    <row r="75" spans="1:8" ht="15.75">
      <c r="A75" s="347"/>
      <c r="B75" s="348"/>
      <c r="C75" s="349"/>
      <c r="D75" s="350" t="s">
        <v>1069</v>
      </c>
      <c r="E75" s="347"/>
      <c r="F75" s="348"/>
      <c r="G75" s="347"/>
      <c r="H75" s="353"/>
    </row>
    <row r="76" spans="1:8" ht="15.75">
      <c r="A76" s="347"/>
      <c r="B76" s="347"/>
      <c r="C76" s="347"/>
      <c r="D76" s="354" t="s">
        <v>1077</v>
      </c>
      <c r="E76" s="347"/>
      <c r="F76" s="347"/>
      <c r="G76" s="347"/>
      <c r="H76" s="351"/>
    </row>
    <row r="77" spans="1:8" ht="15.75">
      <c r="A77" s="347"/>
      <c r="B77" s="347"/>
      <c r="C77" s="347"/>
      <c r="D77" s="347" t="s">
        <v>1078</v>
      </c>
      <c r="E77" s="347"/>
      <c r="F77" s="348"/>
      <c r="G77" s="347"/>
      <c r="H77" s="351"/>
    </row>
    <row r="78" spans="1:8" ht="15.75">
      <c r="A78" s="347">
        <v>1</v>
      </c>
      <c r="B78" s="347">
        <v>19.5</v>
      </c>
      <c r="C78" s="347"/>
      <c r="D78" s="347"/>
      <c r="E78" s="347"/>
      <c r="F78" s="348"/>
      <c r="G78" s="347"/>
      <c r="H78" s="351"/>
    </row>
    <row r="79" spans="1:8" ht="15.75">
      <c r="A79" s="347"/>
      <c r="B79" s="347">
        <v>12.6</v>
      </c>
      <c r="C79" s="347"/>
      <c r="D79" s="347"/>
      <c r="E79" s="347"/>
      <c r="F79" s="347"/>
      <c r="G79" s="347"/>
      <c r="H79" s="351"/>
    </row>
    <row r="80" spans="1:8" ht="15.75">
      <c r="A80" s="347"/>
      <c r="B80" s="347">
        <v>0.3</v>
      </c>
      <c r="C80" s="347">
        <f>B80*B79*B78*A78</f>
        <v>73.709999999999994</v>
      </c>
      <c r="D80" s="347"/>
      <c r="E80" s="347"/>
      <c r="F80" s="348"/>
      <c r="G80" s="347"/>
      <c r="H80" s="351"/>
    </row>
    <row r="81" spans="1:8" ht="15.75">
      <c r="A81" s="347"/>
      <c r="B81" s="347"/>
      <c r="C81" s="347"/>
      <c r="D81" s="347" t="s">
        <v>360</v>
      </c>
      <c r="E81" s="347"/>
      <c r="F81" s="348"/>
      <c r="G81" s="347"/>
      <c r="H81" s="351"/>
    </row>
    <row r="82" spans="1:8" ht="15.75">
      <c r="A82" s="347">
        <v>1</v>
      </c>
      <c r="B82" s="347">
        <v>19.5</v>
      </c>
      <c r="C82" s="347"/>
      <c r="D82" s="347"/>
      <c r="E82" s="347"/>
      <c r="F82" s="347"/>
      <c r="G82" s="347"/>
      <c r="H82" s="351"/>
    </row>
    <row r="83" spans="1:8" ht="15.75">
      <c r="A83" s="347"/>
      <c r="B83" s="347">
        <v>12.6</v>
      </c>
      <c r="C83" s="347"/>
      <c r="D83" s="347"/>
      <c r="E83" s="347"/>
      <c r="F83" s="355"/>
      <c r="G83" s="356"/>
      <c r="H83" s="351"/>
    </row>
    <row r="84" spans="1:8" ht="15.75">
      <c r="A84" s="347"/>
      <c r="B84" s="347">
        <v>0.91</v>
      </c>
      <c r="C84" s="347">
        <f>B84*B83*B82*A82</f>
        <v>223.59</v>
      </c>
      <c r="D84" s="347"/>
      <c r="E84" s="347"/>
      <c r="F84" s="348"/>
      <c r="G84" s="347"/>
      <c r="H84" s="351"/>
    </row>
    <row r="85" spans="1:8" ht="15.75">
      <c r="A85" s="347">
        <v>4</v>
      </c>
      <c r="B85" s="347">
        <v>17</v>
      </c>
      <c r="C85" s="347"/>
      <c r="D85" s="347" t="s">
        <v>160</v>
      </c>
      <c r="E85" s="347"/>
      <c r="F85" s="348"/>
      <c r="G85" s="347"/>
      <c r="H85" s="351"/>
    </row>
    <row r="86" spans="1:8" ht="15.75">
      <c r="A86" s="347"/>
      <c r="B86" s="347">
        <v>1</v>
      </c>
      <c r="C86" s="347"/>
      <c r="D86" s="347"/>
      <c r="E86" s="347"/>
      <c r="F86" s="347"/>
      <c r="G86" s="347"/>
      <c r="H86" s="353"/>
    </row>
    <row r="87" spans="1:8" ht="15.75">
      <c r="A87" s="347"/>
      <c r="B87" s="347">
        <v>1</v>
      </c>
      <c r="C87" s="347">
        <f>A85*B85*B86*1</f>
        <v>68</v>
      </c>
      <c r="D87" s="347"/>
      <c r="E87" s="347"/>
      <c r="F87" s="348"/>
      <c r="G87" s="347"/>
      <c r="H87" s="351"/>
    </row>
    <row r="88" spans="1:8" ht="15.75">
      <c r="A88" s="347">
        <v>4</v>
      </c>
      <c r="B88" s="347">
        <v>10.1</v>
      </c>
      <c r="C88" s="347"/>
      <c r="D88" s="347"/>
      <c r="E88" s="347"/>
      <c r="F88" s="348"/>
      <c r="G88" s="347"/>
      <c r="H88" s="351"/>
    </row>
    <row r="89" spans="1:8" ht="15.75">
      <c r="A89" s="347"/>
      <c r="B89" s="347">
        <v>1</v>
      </c>
      <c r="C89" s="347"/>
      <c r="D89" s="347"/>
      <c r="E89" s="347"/>
      <c r="F89" s="347"/>
      <c r="G89" s="347"/>
      <c r="H89" s="351"/>
    </row>
    <row r="90" spans="1:8" ht="15.75">
      <c r="A90" s="347"/>
      <c r="B90" s="347">
        <v>1</v>
      </c>
      <c r="C90" s="347">
        <f>A88*B88*B89*1</f>
        <v>40.4</v>
      </c>
      <c r="D90" s="347"/>
      <c r="E90" s="347"/>
      <c r="F90" s="355"/>
      <c r="G90" s="356"/>
      <c r="H90" s="360"/>
    </row>
    <row r="91" spans="1:8" ht="21">
      <c r="A91" s="552"/>
      <c r="B91" s="348"/>
      <c r="C91" s="901">
        <f>C80+C84+C87+C90</f>
        <v>405.7</v>
      </c>
      <c r="D91" s="354" t="s">
        <v>1079</v>
      </c>
      <c r="E91" s="347"/>
      <c r="F91" s="348"/>
      <c r="G91" s="347"/>
      <c r="H91" s="364"/>
    </row>
    <row r="92" spans="1:8" ht="15.75">
      <c r="A92" s="347"/>
      <c r="B92" s="348"/>
      <c r="C92" s="901">
        <f>'Wait Meas'!F16</f>
        <v>300.58</v>
      </c>
      <c r="D92" s="354" t="s">
        <v>1102</v>
      </c>
      <c r="E92" s="347"/>
      <c r="F92" s="348"/>
      <c r="G92" s="347"/>
      <c r="H92" s="364"/>
    </row>
    <row r="93" spans="1:8" ht="18.75">
      <c r="A93" s="347"/>
      <c r="B93" s="348"/>
      <c r="C93" s="905">
        <f>C91-C92</f>
        <v>105.12</v>
      </c>
      <c r="D93" s="906" t="s">
        <v>1110</v>
      </c>
      <c r="E93" s="347"/>
      <c r="F93" s="347"/>
      <c r="G93" s="347"/>
      <c r="H93" s="364"/>
    </row>
    <row r="94" spans="1:8" ht="15.75">
      <c r="A94" s="347"/>
      <c r="B94" s="347"/>
      <c r="C94" s="347"/>
      <c r="D94" s="347"/>
      <c r="E94" s="347"/>
      <c r="F94" s="348"/>
      <c r="G94" s="347"/>
      <c r="H94" s="364"/>
    </row>
    <row r="95" spans="1:8" ht="15.75">
      <c r="A95" s="347"/>
      <c r="B95" s="348"/>
      <c r="C95" s="349"/>
      <c r="D95" s="347"/>
      <c r="E95" s="347"/>
      <c r="F95" s="348"/>
      <c r="G95" s="347"/>
      <c r="H95" s="364"/>
    </row>
    <row r="96" spans="1:8" ht="15.75">
      <c r="A96" s="347"/>
      <c r="B96" s="348"/>
      <c r="C96" s="349"/>
      <c r="D96" s="347"/>
      <c r="E96" s="347"/>
      <c r="F96" s="347"/>
      <c r="G96" s="347"/>
      <c r="H96" s="364"/>
    </row>
    <row r="97" spans="1:8" ht="15.75">
      <c r="A97" s="347"/>
      <c r="B97" s="347"/>
      <c r="C97" s="347"/>
      <c r="D97" s="347"/>
      <c r="E97" s="347"/>
      <c r="F97" s="347"/>
      <c r="G97" s="347"/>
      <c r="H97" s="347"/>
    </row>
    <row r="98" spans="1:8" ht="15.75">
      <c r="A98" s="347"/>
      <c r="B98" s="348"/>
      <c r="C98" s="901"/>
      <c r="D98" s="354"/>
      <c r="E98" s="347"/>
      <c r="F98" s="348"/>
      <c r="G98" s="347"/>
      <c r="H98" s="365"/>
    </row>
    <row r="99" spans="1:8" ht="15.75">
      <c r="A99" s="347"/>
      <c r="B99" s="348"/>
      <c r="C99" s="349"/>
      <c r="D99" s="354"/>
      <c r="E99" s="347"/>
      <c r="F99" s="348"/>
      <c r="G99" s="347"/>
      <c r="H99" s="365"/>
    </row>
    <row r="100" spans="1:8" ht="15.75">
      <c r="A100" s="347"/>
      <c r="B100" s="348"/>
      <c r="C100" s="349"/>
      <c r="D100" s="347"/>
      <c r="E100" s="347"/>
      <c r="F100" s="347"/>
      <c r="G100" s="347"/>
      <c r="H100" s="365"/>
    </row>
    <row r="101" spans="1:8" ht="15.75">
      <c r="A101" s="347"/>
      <c r="B101" s="347"/>
      <c r="C101" s="347"/>
      <c r="D101" s="347"/>
      <c r="E101" s="347"/>
      <c r="F101" s="348"/>
      <c r="G101" s="347"/>
      <c r="H101" s="365"/>
    </row>
    <row r="102" spans="1:8" ht="15.75">
      <c r="A102" s="347"/>
      <c r="B102" s="348"/>
      <c r="C102" s="349"/>
      <c r="D102" s="350"/>
      <c r="E102" s="347"/>
      <c r="F102" s="348"/>
      <c r="G102" s="347"/>
      <c r="H102" s="365"/>
    </row>
    <row r="103" spans="1:8" ht="15.75">
      <c r="A103" s="347"/>
      <c r="B103" s="348"/>
      <c r="C103" s="349"/>
      <c r="D103" s="354"/>
      <c r="E103" s="347"/>
      <c r="F103" s="347"/>
      <c r="G103" s="347"/>
      <c r="H103" s="365"/>
    </row>
    <row r="104" spans="1:8" ht="15.75">
      <c r="A104" s="347"/>
      <c r="B104" s="347"/>
      <c r="C104" s="347"/>
      <c r="D104" s="347"/>
      <c r="E104" s="347"/>
      <c r="F104" s="348"/>
      <c r="G104" s="347"/>
      <c r="H104" s="365"/>
    </row>
    <row r="105" spans="1:8" ht="15.75">
      <c r="A105" s="347"/>
      <c r="B105" s="348"/>
      <c r="C105" s="901"/>
      <c r="D105" s="354"/>
      <c r="E105" s="347"/>
      <c r="F105" s="348"/>
      <c r="G105" s="347"/>
      <c r="H105" s="365"/>
    </row>
    <row r="106" spans="1:8" ht="15.75">
      <c r="A106" s="347"/>
      <c r="B106" s="348"/>
      <c r="C106" s="349"/>
      <c r="D106" s="354"/>
      <c r="E106" s="347"/>
      <c r="F106" s="347"/>
      <c r="G106" s="347"/>
      <c r="H106" s="365"/>
    </row>
    <row r="107" spans="1:8" ht="15.75">
      <c r="A107" s="347"/>
      <c r="B107" s="348"/>
      <c r="C107" s="349"/>
      <c r="D107" s="347"/>
      <c r="E107" s="366"/>
      <c r="F107" s="348"/>
      <c r="G107" s="348"/>
      <c r="H107" s="365"/>
    </row>
    <row r="108" spans="1:8" ht="15.75">
      <c r="A108" s="347"/>
      <c r="B108" s="347"/>
      <c r="C108" s="347"/>
      <c r="D108" s="347"/>
      <c r="E108" s="347"/>
      <c r="F108" s="348"/>
      <c r="G108" s="347"/>
      <c r="H108" s="365"/>
    </row>
    <row r="109" spans="1:8" ht="15.75">
      <c r="A109" s="347"/>
      <c r="B109" s="348"/>
      <c r="C109" s="349"/>
      <c r="D109" s="347"/>
      <c r="E109" s="347"/>
      <c r="F109" s="348"/>
      <c r="G109" s="347"/>
      <c r="H109" s="365"/>
    </row>
    <row r="110" spans="1:8" ht="15.75">
      <c r="A110" s="347"/>
      <c r="B110" s="348"/>
      <c r="C110" s="349"/>
      <c r="D110" s="347"/>
      <c r="E110" s="347"/>
      <c r="F110" s="347"/>
      <c r="G110" s="347"/>
      <c r="H110" s="365"/>
    </row>
    <row r="111" spans="1:8" ht="15.75">
      <c r="A111" s="347"/>
      <c r="B111" s="347"/>
      <c r="C111" s="347"/>
      <c r="D111" s="347"/>
      <c r="E111" s="347"/>
      <c r="F111" s="348"/>
      <c r="G111" s="347"/>
      <c r="H111" s="365"/>
    </row>
    <row r="112" spans="1:8" ht="15.75">
      <c r="A112" s="347"/>
      <c r="B112" s="348"/>
      <c r="C112" s="901"/>
      <c r="D112" s="354"/>
      <c r="E112" s="347"/>
      <c r="F112" s="348"/>
      <c r="G112" s="347"/>
      <c r="H112" s="365"/>
    </row>
    <row r="113" spans="1:8" ht="15.75">
      <c r="A113" s="347"/>
      <c r="B113" s="348"/>
      <c r="C113" s="349"/>
      <c r="D113" s="354"/>
      <c r="E113" s="347"/>
      <c r="F113" s="347"/>
      <c r="G113" s="347"/>
      <c r="H113" s="365"/>
    </row>
    <row r="114" spans="1:8" ht="15.75">
      <c r="A114" s="347"/>
      <c r="B114" s="348"/>
      <c r="C114" s="349"/>
      <c r="D114" s="347"/>
      <c r="E114" s="347"/>
      <c r="F114" s="348"/>
      <c r="G114" s="347"/>
      <c r="H114" s="365"/>
    </row>
    <row r="115" spans="1:8" ht="15.75">
      <c r="A115" s="347"/>
      <c r="B115" s="347"/>
      <c r="C115" s="354"/>
      <c r="D115" s="354"/>
      <c r="E115" s="347"/>
      <c r="F115" s="348"/>
      <c r="G115" s="347"/>
      <c r="H115" s="365"/>
    </row>
    <row r="116" spans="1:8" ht="18.75">
      <c r="A116" s="347"/>
      <c r="B116" s="347"/>
      <c r="C116" s="903"/>
      <c r="D116" s="904"/>
      <c r="E116" s="347"/>
      <c r="F116" s="347"/>
      <c r="G116" s="347"/>
      <c r="H116" s="365"/>
    </row>
    <row r="117" spans="1:8" ht="15.75">
      <c r="A117" s="347"/>
      <c r="B117" s="347"/>
      <c r="C117" s="347"/>
      <c r="D117" s="347"/>
      <c r="E117" s="366"/>
      <c r="F117" s="348"/>
      <c r="G117" s="348"/>
      <c r="H117" s="365"/>
    </row>
    <row r="118" spans="1:8" ht="15.75">
      <c r="A118" s="347"/>
      <c r="B118" s="348"/>
      <c r="C118" s="347"/>
      <c r="D118" s="347"/>
      <c r="E118" s="347"/>
      <c r="F118" s="348"/>
      <c r="G118" s="347"/>
      <c r="H118" s="365"/>
    </row>
    <row r="119" spans="1:8" ht="15.75">
      <c r="A119" s="347"/>
      <c r="B119" s="348"/>
      <c r="C119" s="347"/>
      <c r="D119" s="347"/>
      <c r="E119" s="347"/>
      <c r="F119" s="348"/>
      <c r="G119" s="347"/>
      <c r="H119" s="365"/>
    </row>
    <row r="120" spans="1:8" ht="15.75">
      <c r="A120" s="347"/>
      <c r="B120" s="347"/>
      <c r="C120" s="347"/>
      <c r="D120" s="347"/>
      <c r="E120" s="347"/>
      <c r="F120" s="347"/>
      <c r="G120" s="347"/>
      <c r="H120" s="365"/>
    </row>
    <row r="121" spans="1:8" ht="15.75">
      <c r="A121" s="347"/>
      <c r="B121" s="348"/>
      <c r="C121" s="347"/>
      <c r="D121" s="347"/>
      <c r="E121" s="347"/>
      <c r="F121" s="348"/>
      <c r="G121" s="347"/>
      <c r="H121" s="365"/>
    </row>
    <row r="122" spans="1:8" ht="15.75">
      <c r="A122" s="347"/>
      <c r="B122" s="348"/>
      <c r="C122" s="347"/>
      <c r="D122" s="347"/>
      <c r="E122" s="347"/>
      <c r="F122" s="348"/>
      <c r="G122" s="347"/>
      <c r="H122" s="365"/>
    </row>
    <row r="123" spans="1:8" ht="15.75">
      <c r="A123" s="347"/>
      <c r="B123" s="347"/>
      <c r="C123" s="347"/>
      <c r="D123" s="347"/>
      <c r="E123" s="347"/>
      <c r="F123" s="347"/>
      <c r="G123" s="347"/>
      <c r="H123" s="365"/>
    </row>
    <row r="124" spans="1:8" ht="15.75">
      <c r="A124" s="347"/>
      <c r="B124" s="347"/>
      <c r="C124" s="347"/>
      <c r="D124" s="347"/>
      <c r="E124" s="347"/>
      <c r="F124" s="348"/>
      <c r="G124" s="347"/>
      <c r="H124" s="365"/>
    </row>
    <row r="125" spans="1:8" ht="15.75">
      <c r="A125" s="347"/>
      <c r="B125" s="348"/>
      <c r="C125" s="347"/>
      <c r="D125" s="347"/>
      <c r="E125" s="347"/>
      <c r="F125" s="348"/>
      <c r="G125" s="347"/>
      <c r="H125" s="365"/>
    </row>
    <row r="126" spans="1:8" ht="15.75">
      <c r="A126" s="670"/>
      <c r="B126" s="369"/>
      <c r="C126" s="670"/>
      <c r="D126" s="670"/>
      <c r="E126" s="670"/>
      <c r="F126" s="670"/>
      <c r="G126" s="670"/>
      <c r="H126" s="671"/>
    </row>
  </sheetData>
  <mergeCells count="14">
    <mergeCell ref="A71:D71"/>
    <mergeCell ref="A66:H66"/>
    <mergeCell ref="A67:D67"/>
    <mergeCell ref="A68:D68"/>
    <mergeCell ref="G68:H68"/>
    <mergeCell ref="A69:D69"/>
    <mergeCell ref="A70:D70"/>
    <mergeCell ref="A6:D6"/>
    <mergeCell ref="A1:H1"/>
    <mergeCell ref="A2:D2"/>
    <mergeCell ref="A3:D3"/>
    <mergeCell ref="G3:H3"/>
    <mergeCell ref="A4:D4"/>
    <mergeCell ref="A5:D5"/>
  </mergeCells>
  <pageMargins left="0.7" right="0.7" top="0.75" bottom="0.75" header="0.3" footer="0.3"/>
  <pageSetup scale="6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view="pageBreakPreview" zoomScaleNormal="100" zoomScaleSheetLayoutView="100" zoomScalePageLayoutView="85" workbookViewId="0">
      <selection activeCell="E50" sqref="E50"/>
    </sheetView>
  </sheetViews>
  <sheetFormatPr defaultRowHeight="15.75"/>
  <cols>
    <col min="1" max="1" width="5" style="991" customWidth="1"/>
    <col min="2" max="2" width="6.28515625" style="991" customWidth="1"/>
    <col min="3" max="4" width="8.28515625" style="1718" customWidth="1"/>
    <col min="5" max="5" width="38.5703125" style="991" customWidth="1"/>
    <col min="6" max="6" width="6.28515625" style="1718" customWidth="1"/>
    <col min="7" max="7" width="8.42578125" style="1719" customWidth="1"/>
    <col min="8" max="8" width="8.140625" style="1720" customWidth="1"/>
    <col min="9" max="9" width="40" style="991" customWidth="1"/>
    <col min="10" max="10" width="3.85546875" style="991" customWidth="1"/>
    <col min="11" max="13" width="9.140625" style="991"/>
    <col min="14" max="14" width="12" style="991" customWidth="1"/>
    <col min="15" max="16384" width="9.140625" style="991"/>
  </cols>
  <sheetData>
    <row r="1" spans="1:15">
      <c r="A1" s="1687"/>
      <c r="B1" s="1960" t="s">
        <v>179</v>
      </c>
      <c r="C1" s="1960"/>
      <c r="D1" s="1960"/>
      <c r="E1" s="1960"/>
      <c r="F1" s="1688"/>
      <c r="G1" s="1689"/>
      <c r="J1" s="1690"/>
      <c r="K1" s="1690"/>
      <c r="L1" s="1691"/>
      <c r="M1" s="997"/>
      <c r="N1" s="997"/>
      <c r="O1" s="1692"/>
    </row>
    <row r="2" spans="1:15">
      <c r="A2" s="1687"/>
      <c r="B2" s="1960" t="s">
        <v>156</v>
      </c>
      <c r="C2" s="1960"/>
      <c r="D2" s="1960"/>
      <c r="E2" s="1960"/>
      <c r="F2" s="1688"/>
      <c r="G2" s="1689"/>
      <c r="H2" s="1721"/>
      <c r="I2" s="1722"/>
      <c r="J2" s="1687"/>
      <c r="L2" s="1691"/>
      <c r="M2" s="997"/>
      <c r="N2" s="997"/>
      <c r="O2" s="1698"/>
    </row>
    <row r="3" spans="1:15">
      <c r="A3" s="1687"/>
      <c r="B3" s="1960" t="s">
        <v>157</v>
      </c>
      <c r="C3" s="1960"/>
      <c r="D3" s="1960"/>
      <c r="E3" s="1960"/>
      <c r="F3" s="1960"/>
      <c r="G3" s="1689"/>
      <c r="I3" s="1191" t="s">
        <v>1399</v>
      </c>
      <c r="J3" s="1687"/>
      <c r="L3" s="1691"/>
      <c r="M3" s="997"/>
      <c r="N3" s="1687"/>
      <c r="O3" s="1693"/>
    </row>
    <row r="4" spans="1:15">
      <c r="A4" s="1687"/>
      <c r="B4" s="1960" t="s">
        <v>158</v>
      </c>
      <c r="C4" s="1960"/>
      <c r="D4" s="1960"/>
      <c r="E4" s="1960"/>
      <c r="F4" s="1688"/>
      <c r="G4" s="1689"/>
      <c r="H4" s="1694"/>
      <c r="I4" s="1191" t="s">
        <v>1724</v>
      </c>
      <c r="J4" s="1687"/>
      <c r="L4" s="1691"/>
      <c r="M4" s="997"/>
      <c r="N4" s="997"/>
      <c r="O4" s="1695"/>
    </row>
    <row r="5" spans="1:15">
      <c r="A5" s="997"/>
      <c r="B5" s="1696"/>
      <c r="C5" s="1689"/>
      <c r="D5" s="1689"/>
      <c r="E5" s="1697"/>
      <c r="F5" s="1688"/>
      <c r="G5" s="1689"/>
      <c r="H5" s="1694"/>
      <c r="I5" s="996"/>
      <c r="J5" s="997"/>
      <c r="L5" s="1691"/>
      <c r="M5" s="997"/>
      <c r="N5" s="997"/>
      <c r="O5" s="1698"/>
    </row>
    <row r="6" spans="1:15">
      <c r="A6" s="1699"/>
      <c r="B6" s="1700" t="s">
        <v>174</v>
      </c>
      <c r="C6" s="1701" t="s">
        <v>175</v>
      </c>
      <c r="D6" s="1702" t="s">
        <v>176</v>
      </c>
      <c r="E6" s="1701" t="s">
        <v>7</v>
      </c>
      <c r="F6" s="1700" t="s">
        <v>174</v>
      </c>
      <c r="G6" s="1702" t="s">
        <v>175</v>
      </c>
      <c r="H6" s="1703" t="s">
        <v>176</v>
      </c>
      <c r="I6" s="1701" t="s">
        <v>7</v>
      </c>
      <c r="J6" s="1699"/>
      <c r="L6" s="1691"/>
      <c r="M6" s="997"/>
      <c r="N6" s="1687"/>
      <c r="O6" s="1693"/>
    </row>
    <row r="7" spans="1:15">
      <c r="A7" s="997"/>
      <c r="B7" s="994"/>
      <c r="C7" s="1012"/>
      <c r="D7" s="1011"/>
      <c r="E7" s="989" t="s">
        <v>1842</v>
      </c>
      <c r="F7" s="1704"/>
      <c r="G7" s="1705"/>
      <c r="H7" s="1012"/>
      <c r="I7" s="989" t="s">
        <v>1792</v>
      </c>
      <c r="L7" s="1691"/>
      <c r="M7" s="997"/>
      <c r="N7" s="997"/>
      <c r="O7" s="1695"/>
    </row>
    <row r="8" spans="1:15">
      <c r="A8" s="997"/>
      <c r="B8" s="994">
        <v>2</v>
      </c>
      <c r="C8" s="1011">
        <v>8.6999999999999993</v>
      </c>
      <c r="D8" s="1011"/>
      <c r="E8" s="1148" t="s">
        <v>1855</v>
      </c>
      <c r="F8" s="1704"/>
      <c r="G8" s="1705"/>
      <c r="H8" s="1012"/>
      <c r="I8" s="989" t="s">
        <v>1793</v>
      </c>
      <c r="L8" s="1691"/>
      <c r="M8" s="997"/>
      <c r="N8" s="997"/>
      <c r="O8" s="1698"/>
    </row>
    <row r="9" spans="1:15">
      <c r="A9" s="997"/>
      <c r="B9" s="994"/>
      <c r="C9" s="1011"/>
      <c r="D9" s="1012">
        <f>C8*B8</f>
        <v>17.399999999999999</v>
      </c>
      <c r="E9" s="989"/>
      <c r="F9" s="994">
        <v>1</v>
      </c>
      <c r="G9" s="1705">
        <v>35</v>
      </c>
      <c r="H9" s="1011"/>
      <c r="I9" s="994"/>
      <c r="L9" s="1691"/>
      <c r="M9" s="997"/>
      <c r="N9" s="997"/>
      <c r="O9" s="1695"/>
    </row>
    <row r="10" spans="1:15">
      <c r="A10" s="997"/>
      <c r="B10" s="994"/>
      <c r="C10" s="1011"/>
      <c r="D10" s="1011"/>
      <c r="E10" s="989"/>
      <c r="F10" s="1248"/>
      <c r="G10" s="1737"/>
      <c r="H10" s="1250">
        <f>G9*F9</f>
        <v>35</v>
      </c>
      <c r="I10" s="1248" t="s">
        <v>1797</v>
      </c>
      <c r="L10" s="1691"/>
      <c r="M10" s="997"/>
      <c r="N10" s="997"/>
      <c r="O10" s="997"/>
    </row>
    <row r="11" spans="1:15">
      <c r="A11" s="997"/>
      <c r="B11" s="994">
        <v>1</v>
      </c>
      <c r="C11" s="1011">
        <v>13.7</v>
      </c>
      <c r="D11" s="1011"/>
      <c r="E11" s="1148" t="s">
        <v>1854</v>
      </c>
      <c r="F11" s="1704"/>
      <c r="G11" s="1705"/>
      <c r="H11" s="1012"/>
      <c r="I11" s="994"/>
      <c r="L11" s="1691"/>
      <c r="M11" s="997"/>
      <c r="N11" s="997"/>
      <c r="O11" s="1698"/>
    </row>
    <row r="12" spans="1:15">
      <c r="A12" s="997"/>
      <c r="B12" s="994"/>
      <c r="C12" s="1011"/>
      <c r="D12" s="1012">
        <f>C11*B11</f>
        <v>13.7</v>
      </c>
      <c r="E12" s="989"/>
      <c r="F12" s="1704"/>
      <c r="G12" s="1705"/>
      <c r="H12" s="1012"/>
      <c r="I12" s="989" t="s">
        <v>1794</v>
      </c>
      <c r="L12" s="1691"/>
      <c r="M12" s="997"/>
      <c r="N12" s="997"/>
      <c r="O12" s="1695"/>
    </row>
    <row r="13" spans="1:15">
      <c r="A13" s="997"/>
      <c r="B13" s="994"/>
      <c r="C13" s="1011"/>
      <c r="D13" s="1012"/>
      <c r="E13" s="989"/>
      <c r="F13" s="994">
        <v>1</v>
      </c>
      <c r="G13" s="1705">
        <v>8</v>
      </c>
      <c r="H13" s="1011"/>
      <c r="I13" s="994"/>
      <c r="L13" s="1691"/>
      <c r="M13" s="997"/>
      <c r="N13" s="997"/>
      <c r="O13" s="997"/>
    </row>
    <row r="14" spans="1:15">
      <c r="A14" s="997"/>
      <c r="B14" s="994">
        <v>1</v>
      </c>
      <c r="C14" s="1011">
        <v>7.7</v>
      </c>
      <c r="D14" s="1012"/>
      <c r="E14" s="1148" t="s">
        <v>901</v>
      </c>
      <c r="F14" s="1248"/>
      <c r="G14" s="1737"/>
      <c r="H14" s="1250">
        <f>G13*F13</f>
        <v>8</v>
      </c>
      <c r="I14" s="1248" t="s">
        <v>1800</v>
      </c>
      <c r="L14" s="1691"/>
      <c r="M14" s="997"/>
      <c r="N14" s="997"/>
      <c r="O14" s="997"/>
    </row>
    <row r="15" spans="1:15">
      <c r="A15" s="997"/>
      <c r="B15" s="994"/>
      <c r="C15" s="1011"/>
      <c r="D15" s="1012">
        <f>C14*B14</f>
        <v>7.7</v>
      </c>
      <c r="E15" s="989"/>
      <c r="F15" s="1704"/>
      <c r="G15" s="1705"/>
      <c r="H15" s="994"/>
      <c r="I15" s="994"/>
      <c r="L15" s="1691"/>
      <c r="M15" s="997"/>
      <c r="N15" s="997"/>
      <c r="O15" s="997"/>
    </row>
    <row r="16" spans="1:15">
      <c r="A16" s="997"/>
      <c r="B16" s="994"/>
      <c r="C16" s="1011"/>
      <c r="D16" s="1012"/>
      <c r="E16" s="989"/>
      <c r="F16" s="1704"/>
      <c r="G16" s="1705"/>
      <c r="H16" s="1012"/>
      <c r="I16" s="989" t="s">
        <v>1795</v>
      </c>
      <c r="L16" s="1691"/>
      <c r="M16" s="997"/>
      <c r="N16" s="997"/>
      <c r="O16" s="997"/>
    </row>
    <row r="17" spans="1:15">
      <c r="A17" s="997"/>
      <c r="B17" s="994">
        <v>1</v>
      </c>
      <c r="C17" s="1011">
        <v>60.253</v>
      </c>
      <c r="D17" s="1012"/>
      <c r="E17" s="1148" t="s">
        <v>1856</v>
      </c>
      <c r="F17" s="994">
        <v>1</v>
      </c>
      <c r="G17" s="1705">
        <v>11</v>
      </c>
      <c r="H17" s="1011"/>
      <c r="I17" s="994"/>
      <c r="L17" s="1691"/>
      <c r="M17" s="997"/>
      <c r="N17" s="997"/>
      <c r="O17" s="997"/>
    </row>
    <row r="18" spans="1:15">
      <c r="A18" s="997"/>
      <c r="B18" s="994"/>
      <c r="C18" s="1011"/>
      <c r="D18" s="1012">
        <f>C17*B17</f>
        <v>60.25</v>
      </c>
      <c r="E18" s="989"/>
      <c r="F18" s="1248"/>
      <c r="G18" s="1737"/>
      <c r="H18" s="1250">
        <f>G17*F17</f>
        <v>11</v>
      </c>
      <c r="I18" s="1248" t="s">
        <v>1801</v>
      </c>
      <c r="L18" s="1691"/>
      <c r="M18" s="997"/>
      <c r="N18" s="997"/>
      <c r="O18" s="997"/>
    </row>
    <row r="19" spans="1:15">
      <c r="A19" s="997"/>
      <c r="B19" s="994"/>
      <c r="C19" s="1011"/>
      <c r="D19" s="989"/>
      <c r="E19" s="989"/>
      <c r="F19" s="994"/>
      <c r="G19" s="1011"/>
      <c r="H19" s="1011"/>
      <c r="I19" s="994"/>
      <c r="L19" s="1691"/>
      <c r="M19" s="997"/>
      <c r="N19" s="997"/>
      <c r="O19" s="997"/>
    </row>
    <row r="20" spans="1:15">
      <c r="A20" s="997"/>
      <c r="B20" s="994"/>
      <c r="C20" s="1011"/>
      <c r="D20" s="989">
        <f>SUM(D9:D18)</f>
        <v>99.05</v>
      </c>
      <c r="E20" s="1804" t="s">
        <v>1853</v>
      </c>
      <c r="F20" s="1704"/>
      <c r="G20" s="1705"/>
      <c r="H20" s="1012"/>
      <c r="I20" s="989" t="s">
        <v>1796</v>
      </c>
      <c r="L20" s="1691"/>
      <c r="M20" s="997"/>
      <c r="N20" s="997"/>
      <c r="O20" s="997"/>
    </row>
    <row r="21" spans="1:15">
      <c r="A21" s="997"/>
      <c r="B21" s="994"/>
      <c r="C21" s="1011"/>
      <c r="D21" s="989"/>
      <c r="E21" s="1804"/>
      <c r="F21" s="994">
        <v>1</v>
      </c>
      <c r="G21" s="1705">
        <v>7</v>
      </c>
      <c r="H21" s="1011"/>
      <c r="I21" s="994"/>
      <c r="L21" s="1691"/>
      <c r="M21" s="997"/>
      <c r="N21" s="997"/>
      <c r="O21" s="997"/>
    </row>
    <row r="22" spans="1:15">
      <c r="A22" s="997"/>
      <c r="B22" s="994"/>
      <c r="C22" s="1011"/>
      <c r="D22" s="1022">
        <f>'Wait Meas'!F81</f>
        <v>77.849999999999994</v>
      </c>
      <c r="E22" s="1804" t="s">
        <v>428</v>
      </c>
      <c r="F22" s="1248"/>
      <c r="G22" s="1737"/>
      <c r="H22" s="1250">
        <f>G21*F21</f>
        <v>7</v>
      </c>
      <c r="I22" s="1248" t="s">
        <v>1802</v>
      </c>
      <c r="L22" s="1691"/>
      <c r="M22" s="997"/>
      <c r="N22" s="997"/>
      <c r="O22" s="997"/>
    </row>
    <row r="23" spans="1:15">
      <c r="A23" s="997"/>
      <c r="B23" s="994"/>
      <c r="C23" s="1011"/>
      <c r="D23" s="989"/>
      <c r="E23" s="989"/>
      <c r="F23" s="994"/>
      <c r="G23" s="1011"/>
      <c r="H23" s="1011"/>
      <c r="I23" s="989"/>
      <c r="J23" s="997"/>
    </row>
    <row r="24" spans="1:15">
      <c r="A24" s="997"/>
      <c r="B24" s="1248"/>
      <c r="C24" s="1250"/>
      <c r="D24" s="1250">
        <f>D20-D22</f>
        <v>21.2</v>
      </c>
      <c r="E24" s="1248" t="s">
        <v>1857</v>
      </c>
      <c r="F24" s="1704"/>
      <c r="G24" s="1705"/>
      <c r="H24" s="1012"/>
      <c r="I24" s="989" t="s">
        <v>1868</v>
      </c>
      <c r="J24" s="997"/>
    </row>
    <row r="25" spans="1:15">
      <c r="A25" s="997"/>
      <c r="B25" s="994"/>
      <c r="C25" s="1011"/>
      <c r="D25" s="989"/>
      <c r="E25" s="989"/>
      <c r="F25" s="994">
        <v>1</v>
      </c>
      <c r="G25" s="1705">
        <v>1</v>
      </c>
      <c r="H25" s="1011"/>
      <c r="I25" s="994"/>
      <c r="J25" s="997"/>
    </row>
    <row r="26" spans="1:15">
      <c r="A26" s="997"/>
      <c r="B26" s="990"/>
      <c r="C26" s="1708"/>
      <c r="D26" s="1805"/>
      <c r="E26" s="988" t="s">
        <v>1188</v>
      </c>
      <c r="F26" s="1248"/>
      <c r="G26" s="1737"/>
      <c r="H26" s="1250">
        <f>G25*F25</f>
        <v>1</v>
      </c>
      <c r="I26" s="1248" t="s">
        <v>1866</v>
      </c>
      <c r="J26" s="997"/>
    </row>
    <row r="27" spans="1:15">
      <c r="A27" s="997"/>
      <c r="B27" s="994"/>
      <c r="C27" s="1011"/>
      <c r="D27" s="1011"/>
      <c r="E27" s="989" t="s">
        <v>1858</v>
      </c>
      <c r="F27" s="994"/>
      <c r="G27" s="1011"/>
      <c r="H27" s="1011"/>
      <c r="I27" s="989"/>
      <c r="J27" s="997"/>
    </row>
    <row r="28" spans="1:15">
      <c r="A28" s="997"/>
      <c r="B28" s="994">
        <v>1</v>
      </c>
      <c r="C28" s="1012">
        <v>20</v>
      </c>
      <c r="D28" s="1011"/>
      <c r="E28" s="994"/>
      <c r="F28" s="994"/>
      <c r="G28" s="1011"/>
      <c r="H28" s="1011"/>
      <c r="I28" s="989"/>
      <c r="J28" s="997"/>
    </row>
    <row r="29" spans="1:15">
      <c r="A29" s="997"/>
      <c r="B29" s="1248"/>
      <c r="C29" s="1252"/>
      <c r="D29" s="1250">
        <f>C28*B28</f>
        <v>20</v>
      </c>
      <c r="E29" s="1248" t="s">
        <v>1287</v>
      </c>
      <c r="F29" s="994"/>
      <c r="G29" s="1011"/>
      <c r="H29" s="1011"/>
      <c r="I29" s="989"/>
      <c r="J29" s="997"/>
    </row>
    <row r="30" spans="1:15">
      <c r="A30" s="997"/>
      <c r="B30" s="990"/>
      <c r="C30" s="1708"/>
      <c r="D30" s="1708"/>
      <c r="E30" s="994"/>
      <c r="F30" s="994"/>
      <c r="G30" s="1011"/>
      <c r="H30" s="1011"/>
      <c r="I30" s="989"/>
      <c r="J30" s="997"/>
    </row>
    <row r="31" spans="1:15">
      <c r="A31" s="997"/>
      <c r="B31" s="990"/>
      <c r="C31" s="1708"/>
      <c r="D31" s="1708"/>
      <c r="E31" s="988" t="s">
        <v>1859</v>
      </c>
      <c r="F31" s="994"/>
      <c r="G31" s="1011"/>
      <c r="H31" s="1011"/>
      <c r="I31" s="989"/>
      <c r="J31" s="997"/>
    </row>
    <row r="32" spans="1:15">
      <c r="A32" s="997"/>
      <c r="B32" s="990"/>
      <c r="C32" s="1708"/>
      <c r="D32" s="1708"/>
      <c r="E32" s="988" t="s">
        <v>1860</v>
      </c>
      <c r="F32" s="994"/>
      <c r="G32" s="1011"/>
      <c r="H32" s="1011"/>
      <c r="I32" s="989"/>
      <c r="J32" s="997"/>
    </row>
    <row r="33" spans="1:10">
      <c r="A33" s="997"/>
      <c r="B33" s="994">
        <v>1</v>
      </c>
      <c r="C33" s="1012">
        <v>6</v>
      </c>
      <c r="D33" s="1011"/>
      <c r="E33" s="994"/>
      <c r="F33" s="994"/>
      <c r="G33" s="1011"/>
      <c r="H33" s="1011"/>
      <c r="I33" s="989"/>
      <c r="J33" s="997"/>
    </row>
    <row r="34" spans="1:10">
      <c r="A34" s="997"/>
      <c r="B34" s="1248"/>
      <c r="C34" s="1252"/>
      <c r="D34" s="1250">
        <f>C33*B33</f>
        <v>6</v>
      </c>
      <c r="E34" s="1248" t="s">
        <v>1287</v>
      </c>
      <c r="F34" s="994"/>
      <c r="G34" s="1011"/>
      <c r="H34" s="1011"/>
      <c r="I34" s="989"/>
      <c r="J34" s="997"/>
    </row>
    <row r="35" spans="1:10">
      <c r="A35" s="997"/>
      <c r="B35" s="990"/>
      <c r="C35" s="1708"/>
      <c r="D35" s="1708"/>
      <c r="E35" s="990"/>
      <c r="F35" s="994"/>
      <c r="G35" s="1011"/>
      <c r="H35" s="1011"/>
      <c r="I35" s="989"/>
      <c r="J35" s="997"/>
    </row>
    <row r="36" spans="1:10">
      <c r="A36" s="997"/>
      <c r="B36" s="990"/>
      <c r="C36" s="1708"/>
      <c r="D36" s="1708"/>
      <c r="E36" s="988" t="s">
        <v>1861</v>
      </c>
      <c r="F36" s="994"/>
      <c r="G36" s="1011"/>
      <c r="H36" s="1011"/>
      <c r="I36" s="989"/>
      <c r="J36" s="997"/>
    </row>
    <row r="37" spans="1:10">
      <c r="A37" s="997"/>
      <c r="B37" s="994">
        <v>1</v>
      </c>
      <c r="C37" s="1012">
        <v>5</v>
      </c>
      <c r="D37" s="1011"/>
      <c r="E37" s="994"/>
      <c r="F37" s="994"/>
      <c r="G37" s="1011"/>
      <c r="H37" s="1011"/>
      <c r="I37" s="989"/>
      <c r="J37" s="997"/>
    </row>
    <row r="38" spans="1:10">
      <c r="A38" s="997"/>
      <c r="B38" s="1248"/>
      <c r="C38" s="1252"/>
      <c r="D38" s="1250">
        <f>C37*B37</f>
        <v>5</v>
      </c>
      <c r="E38" s="1248" t="s">
        <v>1287</v>
      </c>
      <c r="F38" s="994"/>
      <c r="G38" s="1011"/>
      <c r="H38" s="1011"/>
      <c r="I38" s="989"/>
      <c r="J38" s="997"/>
    </row>
    <row r="39" spans="1:10">
      <c r="A39" s="997"/>
      <c r="B39" s="990"/>
      <c r="C39" s="1708"/>
      <c r="D39" s="1708"/>
      <c r="E39" s="990"/>
      <c r="F39" s="994"/>
      <c r="G39" s="1011"/>
      <c r="H39" s="1011"/>
      <c r="I39" s="989"/>
      <c r="J39" s="997"/>
    </row>
    <row r="40" spans="1:10">
      <c r="A40" s="997"/>
      <c r="B40" s="990"/>
      <c r="C40" s="1708"/>
      <c r="D40" s="1708"/>
      <c r="E40" s="988" t="s">
        <v>1862</v>
      </c>
      <c r="F40" s="994"/>
      <c r="G40" s="1011"/>
      <c r="H40" s="1011"/>
      <c r="I40" s="989"/>
      <c r="J40" s="997"/>
    </row>
    <row r="41" spans="1:10">
      <c r="A41" s="997"/>
      <c r="B41" s="990"/>
      <c r="C41" s="1708"/>
      <c r="D41" s="1708"/>
      <c r="E41" s="988" t="s">
        <v>1863</v>
      </c>
      <c r="F41" s="994"/>
      <c r="G41" s="1011"/>
      <c r="H41" s="1011"/>
      <c r="I41" s="989"/>
      <c r="J41" s="997"/>
    </row>
    <row r="42" spans="1:10">
      <c r="A42" s="997"/>
      <c r="B42" s="994">
        <v>1</v>
      </c>
      <c r="C42" s="1012">
        <v>15</v>
      </c>
      <c r="D42" s="1011"/>
      <c r="E42" s="994"/>
      <c r="F42" s="994"/>
      <c r="G42" s="1011"/>
      <c r="H42" s="1011"/>
      <c r="I42" s="989"/>
      <c r="J42" s="997"/>
    </row>
    <row r="43" spans="1:10">
      <c r="A43" s="997"/>
      <c r="B43" s="1248"/>
      <c r="C43" s="1252"/>
      <c r="D43" s="1250">
        <f>C42*B42</f>
        <v>15</v>
      </c>
      <c r="E43" s="1248" t="s">
        <v>1287</v>
      </c>
      <c r="F43" s="994"/>
      <c r="G43" s="1011"/>
      <c r="H43" s="1011"/>
      <c r="I43" s="989"/>
      <c r="J43" s="997"/>
    </row>
    <row r="44" spans="1:10">
      <c r="A44" s="997"/>
      <c r="B44" s="990"/>
      <c r="C44" s="1708"/>
      <c r="D44" s="1708"/>
      <c r="E44" s="990"/>
      <c r="F44" s="994"/>
      <c r="G44" s="1011"/>
      <c r="H44" s="1011"/>
      <c r="I44" s="989"/>
      <c r="J44" s="997"/>
    </row>
    <row r="45" spans="1:10">
      <c r="A45" s="997"/>
      <c r="B45" s="990"/>
      <c r="C45" s="1708"/>
      <c r="D45" s="1708"/>
      <c r="E45" s="988" t="s">
        <v>1864</v>
      </c>
      <c r="F45" s="994"/>
      <c r="G45" s="1011"/>
      <c r="H45" s="1011"/>
      <c r="I45" s="989"/>
      <c r="J45" s="997"/>
    </row>
    <row r="46" spans="1:10" ht="31.5">
      <c r="A46" s="997"/>
      <c r="B46" s="990"/>
      <c r="C46" s="1708"/>
      <c r="D46" s="1708"/>
      <c r="E46" s="988" t="s">
        <v>1865</v>
      </c>
      <c r="F46" s="994"/>
      <c r="G46" s="1011"/>
      <c r="H46" s="1011"/>
      <c r="I46" s="989"/>
      <c r="J46" s="997"/>
    </row>
    <row r="47" spans="1:10">
      <c r="A47" s="997"/>
      <c r="B47" s="994">
        <v>1</v>
      </c>
      <c r="C47" s="1012">
        <v>15</v>
      </c>
      <c r="D47" s="1011"/>
      <c r="E47" s="994"/>
      <c r="F47" s="994"/>
      <c r="G47" s="1011"/>
      <c r="H47" s="1011"/>
      <c r="I47" s="989"/>
      <c r="J47" s="997"/>
    </row>
    <row r="48" spans="1:10">
      <c r="A48" s="997"/>
      <c r="B48" s="1248"/>
      <c r="C48" s="1252"/>
      <c r="D48" s="1250">
        <f>C47*B47</f>
        <v>15</v>
      </c>
      <c r="E48" s="1248" t="s">
        <v>1287</v>
      </c>
      <c r="F48" s="994"/>
      <c r="G48" s="1011"/>
      <c r="H48" s="1011"/>
      <c r="I48" s="989"/>
      <c r="J48" s="997"/>
    </row>
    <row r="49" spans="1:10">
      <c r="A49" s="997"/>
      <c r="B49" s="994"/>
      <c r="C49" s="1011"/>
      <c r="D49" s="1011"/>
      <c r="E49" s="989"/>
      <c r="F49" s="994"/>
      <c r="G49" s="1011"/>
      <c r="H49" s="1011"/>
      <c r="I49" s="989"/>
      <c r="J49" s="997"/>
    </row>
    <row r="50" spans="1:10">
      <c r="A50" s="997"/>
      <c r="B50" s="994"/>
      <c r="C50" s="1011"/>
      <c r="D50" s="1011"/>
      <c r="E50" s="989"/>
      <c r="F50" s="994"/>
      <c r="G50" s="1011"/>
      <c r="H50" s="1011"/>
      <c r="I50" s="989"/>
      <c r="J50" s="997"/>
    </row>
    <row r="51" spans="1:10">
      <c r="A51" s="997"/>
      <c r="B51" s="994"/>
      <c r="C51" s="1011"/>
      <c r="D51" s="1011"/>
      <c r="E51" s="989"/>
      <c r="F51" s="994"/>
      <c r="G51" s="1011"/>
      <c r="H51" s="1011"/>
      <c r="I51" s="989"/>
      <c r="J51" s="997"/>
    </row>
    <row r="52" spans="1:10">
      <c r="A52" s="997"/>
      <c r="B52" s="994"/>
      <c r="C52" s="1011"/>
      <c r="D52" s="1011"/>
      <c r="E52" s="989"/>
      <c r="F52" s="994"/>
      <c r="G52" s="1011"/>
      <c r="H52" s="1011"/>
      <c r="I52" s="989"/>
      <c r="J52" s="997"/>
    </row>
    <row r="53" spans="1:10">
      <c r="A53" s="997"/>
      <c r="B53" s="994"/>
      <c r="C53" s="1011"/>
      <c r="D53" s="1011"/>
      <c r="E53" s="989"/>
      <c r="F53" s="994"/>
      <c r="G53" s="1011"/>
      <c r="H53" s="1011"/>
      <c r="I53" s="989"/>
      <c r="J53" s="997"/>
    </row>
    <row r="54" spans="1:10">
      <c r="A54" s="997"/>
      <c r="B54" s="994"/>
      <c r="C54" s="1011"/>
      <c r="D54" s="1011"/>
      <c r="E54" s="989"/>
      <c r="F54" s="994"/>
      <c r="G54" s="1011"/>
      <c r="H54" s="1011"/>
      <c r="I54" s="989"/>
      <c r="J54" s="997"/>
    </row>
    <row r="55" spans="1:10">
      <c r="A55" s="997"/>
      <c r="B55" s="994"/>
      <c r="C55" s="1011"/>
      <c r="D55" s="1011"/>
      <c r="E55" s="989"/>
      <c r="F55" s="994"/>
      <c r="G55" s="1011"/>
      <c r="H55" s="1011"/>
      <c r="I55" s="989"/>
      <c r="J55" s="997"/>
    </row>
    <row r="56" spans="1:10">
      <c r="A56" s="997"/>
      <c r="B56" s="994"/>
      <c r="C56" s="1011"/>
      <c r="D56" s="1011"/>
      <c r="E56" s="989"/>
      <c r="F56" s="994"/>
      <c r="G56" s="1011"/>
      <c r="H56" s="1011"/>
      <c r="I56" s="989"/>
      <c r="J56" s="997"/>
    </row>
    <row r="57" spans="1:10">
      <c r="A57" s="997"/>
      <c r="B57" s="994"/>
      <c r="C57" s="1012"/>
      <c r="D57" s="1012"/>
      <c r="E57" s="989"/>
      <c r="F57" s="1011"/>
      <c r="G57" s="1708"/>
      <c r="H57" s="1012"/>
      <c r="I57" s="1601"/>
      <c r="J57" s="997"/>
    </row>
    <row r="58" spans="1:10">
      <c r="A58" s="997"/>
      <c r="B58" s="1723"/>
      <c r="C58" s="1724"/>
      <c r="D58" s="1723"/>
      <c r="E58" s="1245"/>
      <c r="F58" s="1725"/>
      <c r="G58" s="1712"/>
      <c r="H58" s="1724"/>
      <c r="I58" s="1716"/>
      <c r="J58" s="997"/>
    </row>
  </sheetData>
  <mergeCells count="4">
    <mergeCell ref="B1:E1"/>
    <mergeCell ref="B2:E2"/>
    <mergeCell ref="B3:F3"/>
    <mergeCell ref="B4:E4"/>
  </mergeCells>
  <pageMargins left="0.45" right="0.2" top="0.5" bottom="0.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 -____________&amp;U   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70C0"/>
  </sheetPr>
  <dimension ref="B1:G35"/>
  <sheetViews>
    <sheetView view="pageBreakPreview" zoomScale="86" zoomScaleNormal="86" zoomScaleSheetLayoutView="86" workbookViewId="0">
      <selection activeCell="M11" sqref="M11"/>
    </sheetView>
  </sheetViews>
  <sheetFormatPr defaultRowHeight="18.75"/>
  <cols>
    <col min="1" max="1" width="5.140625" style="1097" customWidth="1"/>
    <col min="2" max="2" width="9" style="1097" customWidth="1"/>
    <col min="3" max="3" width="35.85546875" style="1097" customWidth="1"/>
    <col min="4" max="4" width="18.28515625" style="1061" customWidth="1"/>
    <col min="5" max="5" width="16.85546875" style="1061" bestFit="1" customWidth="1"/>
    <col min="6" max="6" width="15.42578125" style="1061" customWidth="1"/>
    <col min="7" max="7" width="16.85546875" style="1061" customWidth="1"/>
    <col min="8" max="8" width="2.85546875" style="1097" customWidth="1"/>
    <col min="9" max="16384" width="9.140625" style="1097"/>
  </cols>
  <sheetData>
    <row r="1" spans="2:7" s="1061" customFormat="1">
      <c r="B1" s="1976" t="s">
        <v>179</v>
      </c>
      <c r="C1" s="1976"/>
    </row>
    <row r="2" spans="2:7" s="1061" customFormat="1">
      <c r="B2" s="1976" t="s">
        <v>156</v>
      </c>
      <c r="C2" s="1976"/>
    </row>
    <row r="3" spans="2:7" s="1061" customFormat="1">
      <c r="B3" s="1976" t="s">
        <v>157</v>
      </c>
      <c r="C3" s="1976"/>
    </row>
    <row r="4" spans="2:7" s="1061" customFormat="1">
      <c r="B4" s="1062" t="s">
        <v>158</v>
      </c>
      <c r="E4" s="1062"/>
      <c r="F4" s="1062"/>
    </row>
    <row r="5" spans="2:7" s="1061" customFormat="1" ht="24.95" customHeight="1">
      <c r="B5" s="1056" t="s">
        <v>454</v>
      </c>
      <c r="C5" s="1056"/>
      <c r="D5" s="1056"/>
    </row>
    <row r="6" spans="2:7" s="1061" customFormat="1">
      <c r="B6" s="1056"/>
      <c r="C6" s="1063"/>
      <c r="D6" s="1056"/>
    </row>
    <row r="7" spans="2:7">
      <c r="B7" s="2029" t="s">
        <v>1739</v>
      </c>
      <c r="C7" s="2029"/>
      <c r="D7" s="2029"/>
      <c r="E7" s="2029"/>
      <c r="F7" s="2029"/>
      <c r="G7" s="2029"/>
    </row>
    <row r="9" spans="2:7" s="1061" customFormat="1" ht="20.25" customHeight="1">
      <c r="B9" s="1969" t="s">
        <v>1348</v>
      </c>
      <c r="C9" s="1966" t="s">
        <v>1349</v>
      </c>
      <c r="D9" s="1969" t="s">
        <v>1350</v>
      </c>
      <c r="E9" s="1977" t="s">
        <v>1183</v>
      </c>
      <c r="F9" s="1977"/>
      <c r="G9" s="1977"/>
    </row>
    <row r="10" spans="2:7" s="1061" customFormat="1" ht="19.5" customHeight="1">
      <c r="B10" s="1969"/>
      <c r="C10" s="1966"/>
      <c r="D10" s="1969"/>
      <c r="E10" s="1078" t="s">
        <v>154</v>
      </c>
      <c r="F10" s="1079" t="s">
        <v>155</v>
      </c>
      <c r="G10" s="1079" t="s">
        <v>1351</v>
      </c>
    </row>
    <row r="11" spans="2:7" s="1061" customFormat="1" ht="19.5" customHeight="1">
      <c r="B11" s="2036"/>
      <c r="C11" s="2037"/>
      <c r="D11" s="2037"/>
      <c r="E11" s="2037"/>
      <c r="F11" s="2037"/>
      <c r="G11" s="2038"/>
    </row>
    <row r="12" spans="2:7">
      <c r="B12" s="1068"/>
      <c r="C12" s="1069" t="s">
        <v>68</v>
      </c>
      <c r="D12" s="1098"/>
      <c r="E12" s="1098"/>
      <c r="F12" s="1098"/>
      <c r="G12" s="1099"/>
    </row>
    <row r="13" spans="2:7">
      <c r="B13" s="2033"/>
      <c r="C13" s="2034"/>
      <c r="D13" s="2034"/>
      <c r="E13" s="2034"/>
      <c r="F13" s="2034"/>
      <c r="G13" s="2035"/>
    </row>
    <row r="14" spans="2:7" s="1061" customFormat="1">
      <c r="B14" s="1072">
        <v>1</v>
      </c>
      <c r="C14" s="1070" t="s">
        <v>130</v>
      </c>
      <c r="D14" s="1070">
        <v>447385</v>
      </c>
      <c r="E14" s="1070">
        <f>'IPD Mea'!K19</f>
        <v>249160.58</v>
      </c>
      <c r="F14" s="1070">
        <f>'IPD Mea'!L19</f>
        <v>0</v>
      </c>
      <c r="G14" s="1071">
        <f>F14+E14</f>
        <v>249160.58</v>
      </c>
    </row>
    <row r="15" spans="2:7" s="1061" customFormat="1">
      <c r="B15" s="1072">
        <v>2</v>
      </c>
      <c r="C15" s="1070" t="s">
        <v>131</v>
      </c>
      <c r="D15" s="1070">
        <v>704325</v>
      </c>
      <c r="E15" s="1070">
        <f>'IPD Mea'!K34</f>
        <v>561665.92000000004</v>
      </c>
      <c r="F15" s="1070">
        <f>'IPD Mea'!L34</f>
        <v>0</v>
      </c>
      <c r="G15" s="1071">
        <f>F15+E15</f>
        <v>561665.92000000004</v>
      </c>
    </row>
    <row r="16" spans="2:7" s="1061" customFormat="1">
      <c r="B16" s="1072">
        <v>3</v>
      </c>
      <c r="C16" s="1070" t="s">
        <v>180</v>
      </c>
      <c r="D16" s="1070">
        <v>299000</v>
      </c>
      <c r="E16" s="1070">
        <f>'IPD Mea'!K38</f>
        <v>88850</v>
      </c>
      <c r="F16" s="1070">
        <f>'IPD Mea'!L38</f>
        <v>0</v>
      </c>
      <c r="G16" s="1071">
        <f>F16+E16</f>
        <v>88850</v>
      </c>
    </row>
    <row r="17" spans="2:7" s="1061" customFormat="1">
      <c r="B17" s="2030"/>
      <c r="C17" s="2031"/>
      <c r="D17" s="2031"/>
      <c r="E17" s="2031"/>
      <c r="F17" s="2031"/>
      <c r="G17" s="2032"/>
    </row>
    <row r="18" spans="2:7">
      <c r="B18" s="1966" t="s">
        <v>129</v>
      </c>
      <c r="C18" s="1966"/>
      <c r="D18" s="1066">
        <f>SUM(D14:D16)</f>
        <v>1450710</v>
      </c>
      <c r="E18" s="1066">
        <f>SUM(E14:E16)</f>
        <v>899676.5</v>
      </c>
      <c r="F18" s="1066">
        <f>SUM(F14:F16)</f>
        <v>0</v>
      </c>
      <c r="G18" s="1066">
        <f>SUM(G14:G16)</f>
        <v>899676.5</v>
      </c>
    </row>
    <row r="19" spans="2:7" s="1061" customFormat="1">
      <c r="B19" s="1067"/>
      <c r="C19" s="1102"/>
      <c r="D19" s="1102"/>
      <c r="E19" s="1102"/>
      <c r="F19" s="1102"/>
      <c r="G19" s="1103"/>
    </row>
    <row r="20" spans="2:7">
      <c r="B20" s="1072"/>
      <c r="C20" s="1069" t="s">
        <v>69</v>
      </c>
      <c r="D20" s="1070"/>
      <c r="E20" s="1098"/>
      <c r="F20" s="1098"/>
      <c r="G20" s="1099"/>
    </row>
    <row r="21" spans="2:7">
      <c r="B21" s="1072"/>
      <c r="C21" s="1069"/>
      <c r="D21" s="1070"/>
      <c r="E21" s="1098"/>
      <c r="F21" s="1098"/>
      <c r="G21" s="1099"/>
    </row>
    <row r="22" spans="2:7" s="1061" customFormat="1">
      <c r="B22" s="1072">
        <v>1</v>
      </c>
      <c r="C22" s="1070" t="s">
        <v>131</v>
      </c>
      <c r="D22" s="1070">
        <v>262922</v>
      </c>
      <c r="E22" s="1070">
        <f>'IPD Mea'!K54</f>
        <v>229067.54</v>
      </c>
      <c r="F22" s="1070">
        <f>'IPD Mea'!L54</f>
        <v>14821.94</v>
      </c>
      <c r="G22" s="1071">
        <f t="shared" ref="G22:G31" si="0">F22+E22</f>
        <v>243889.48</v>
      </c>
    </row>
    <row r="23" spans="2:7" s="1061" customFormat="1">
      <c r="B23" s="1072">
        <v>2</v>
      </c>
      <c r="C23" s="1070" t="s">
        <v>133</v>
      </c>
      <c r="D23" s="1070">
        <v>341660</v>
      </c>
      <c r="E23" s="1070">
        <f>'IPD Mea'!K58</f>
        <v>281340.40000000002</v>
      </c>
      <c r="F23" s="1070">
        <f>'IPD Mea'!L58</f>
        <v>0</v>
      </c>
      <c r="G23" s="1071">
        <f t="shared" si="0"/>
        <v>281340.40000000002</v>
      </c>
    </row>
    <row r="24" spans="2:7" s="1061" customFormat="1">
      <c r="B24" s="1072">
        <v>3</v>
      </c>
      <c r="C24" s="1070" t="s">
        <v>134</v>
      </c>
      <c r="D24" s="1070">
        <v>207680</v>
      </c>
      <c r="E24" s="1070">
        <f>'IPD Mea'!K64</f>
        <v>204586.8</v>
      </c>
      <c r="F24" s="1070">
        <f>'IPD Mea'!L64</f>
        <v>0</v>
      </c>
      <c r="G24" s="1071">
        <f t="shared" si="0"/>
        <v>204586.8</v>
      </c>
    </row>
    <row r="25" spans="2:7" s="1061" customFormat="1">
      <c r="B25" s="1072">
        <v>4</v>
      </c>
      <c r="C25" s="1070" t="s">
        <v>135</v>
      </c>
      <c r="D25" s="1070">
        <v>202786</v>
      </c>
      <c r="E25" s="1070">
        <f>'IPD Mea'!K77</f>
        <v>205428.42</v>
      </c>
      <c r="F25" s="1070">
        <f>'IPD Mea'!L77</f>
        <v>24624</v>
      </c>
      <c r="G25" s="1071">
        <f t="shared" si="0"/>
        <v>230052.42</v>
      </c>
    </row>
    <row r="26" spans="2:7" s="1061" customFormat="1">
      <c r="B26" s="1072">
        <v>5</v>
      </c>
      <c r="C26" s="1070" t="s">
        <v>606</v>
      </c>
      <c r="D26" s="1070">
        <v>191783</v>
      </c>
      <c r="E26" s="1070">
        <f>'IPD Mea'!K93</f>
        <v>136097</v>
      </c>
      <c r="F26" s="1070">
        <f>'IPD Mea'!L93</f>
        <v>0</v>
      </c>
      <c r="G26" s="1071">
        <f t="shared" si="0"/>
        <v>136097</v>
      </c>
    </row>
    <row r="27" spans="2:7" s="1061" customFormat="1">
      <c r="B27" s="1072">
        <v>6</v>
      </c>
      <c r="C27" s="1070" t="s">
        <v>150</v>
      </c>
      <c r="D27" s="1070">
        <v>703080</v>
      </c>
      <c r="E27" s="1070">
        <f>'IPD Mea'!K106</f>
        <v>635484.9</v>
      </c>
      <c r="F27" s="1070">
        <f>'IPD Mea'!L106</f>
        <v>16605.400000000001</v>
      </c>
      <c r="G27" s="1071">
        <f t="shared" si="0"/>
        <v>652090.30000000005</v>
      </c>
    </row>
    <row r="28" spans="2:7" s="1061" customFormat="1">
      <c r="B28" s="1072">
        <v>7</v>
      </c>
      <c r="C28" s="1070" t="s">
        <v>1179</v>
      </c>
      <c r="D28" s="1070">
        <v>44590</v>
      </c>
      <c r="E28" s="1070">
        <f>'IPD Mea'!K111</f>
        <v>22585.16</v>
      </c>
      <c r="F28" s="1070">
        <f>'IPD Mea'!L111</f>
        <v>0</v>
      </c>
      <c r="G28" s="1071">
        <f t="shared" si="0"/>
        <v>22585.16</v>
      </c>
    </row>
    <row r="29" spans="2:7" s="1061" customFormat="1">
      <c r="B29" s="1072">
        <v>8</v>
      </c>
      <c r="C29" s="1070" t="s">
        <v>1128</v>
      </c>
      <c r="D29" s="1070">
        <v>35700</v>
      </c>
      <c r="E29" s="1070"/>
      <c r="F29" s="1070">
        <f>'IPD Mea'!L117</f>
        <v>0</v>
      </c>
      <c r="G29" s="1071">
        <f>F29+E29</f>
        <v>0</v>
      </c>
    </row>
    <row r="30" spans="2:7" s="1061" customFormat="1">
      <c r="B30" s="1072">
        <v>9</v>
      </c>
      <c r="C30" s="1070" t="s">
        <v>1180</v>
      </c>
      <c r="D30" s="1070">
        <v>140200</v>
      </c>
      <c r="E30" s="1070">
        <f>'IPD Mea'!K137</f>
        <v>46013</v>
      </c>
      <c r="F30" s="1070">
        <f>'IPD Mea'!L137</f>
        <v>64302</v>
      </c>
      <c r="G30" s="1071">
        <f t="shared" si="0"/>
        <v>110315</v>
      </c>
    </row>
    <row r="31" spans="2:7" s="1061" customFormat="1">
      <c r="B31" s="1072">
        <v>10</v>
      </c>
      <c r="C31" s="1070" t="s">
        <v>1125</v>
      </c>
      <c r="D31" s="1070">
        <v>122225</v>
      </c>
      <c r="E31" s="1070">
        <f>'IPD Mea'!K162</f>
        <v>20880</v>
      </c>
      <c r="F31" s="1070">
        <f>'IPD Mea'!L162</f>
        <v>58964</v>
      </c>
      <c r="G31" s="1071">
        <f t="shared" si="0"/>
        <v>79844</v>
      </c>
    </row>
    <row r="32" spans="2:7" s="1061" customFormat="1">
      <c r="B32" s="1073"/>
      <c r="C32" s="1074"/>
      <c r="D32" s="1074"/>
      <c r="E32" s="1074"/>
      <c r="F32" s="1074"/>
      <c r="G32" s="1075"/>
    </row>
    <row r="33" spans="2:7" ht="19.5" customHeight="1">
      <c r="B33" s="1966" t="s">
        <v>128</v>
      </c>
      <c r="C33" s="1966"/>
      <c r="D33" s="1066">
        <f>SUM(D22:D31)</f>
        <v>2252626</v>
      </c>
      <c r="E33" s="1066">
        <f>SUM(E22:E31)</f>
        <v>1781483.22</v>
      </c>
      <c r="F33" s="1066">
        <f>SUM(F22:F31)</f>
        <v>179317.34</v>
      </c>
      <c r="G33" s="1066">
        <f>SUM(G22:G31)</f>
        <v>1960800.56</v>
      </c>
    </row>
    <row r="34" spans="2:7" ht="20.25" customHeight="1">
      <c r="B34" s="1966" t="s">
        <v>138</v>
      </c>
      <c r="C34" s="1966"/>
      <c r="D34" s="1066">
        <f>D18+D33</f>
        <v>3703336</v>
      </c>
      <c r="E34" s="1066">
        <f>E18+E33</f>
        <v>2681159.7200000002</v>
      </c>
      <c r="F34" s="1066">
        <f>F18+F33</f>
        <v>179317.34</v>
      </c>
      <c r="G34" s="1066">
        <f>G18+G33</f>
        <v>2860477.06</v>
      </c>
    </row>
    <row r="35" spans="2:7">
      <c r="B35" s="1100"/>
      <c r="C35" s="1101"/>
      <c r="D35" s="1088"/>
      <c r="E35" s="1088"/>
      <c r="F35" s="1088"/>
      <c r="G35" s="1089"/>
    </row>
  </sheetData>
  <mergeCells count="14">
    <mergeCell ref="B33:C33"/>
    <mergeCell ref="B34:C34"/>
    <mergeCell ref="B1:C1"/>
    <mergeCell ref="B2:C2"/>
    <mergeCell ref="B3:C3"/>
    <mergeCell ref="B7:G7"/>
    <mergeCell ref="B18:C18"/>
    <mergeCell ref="B17:G17"/>
    <mergeCell ref="B13:G13"/>
    <mergeCell ref="B9:B10"/>
    <mergeCell ref="C9:C10"/>
    <mergeCell ref="D9:D10"/>
    <mergeCell ref="B11:G11"/>
    <mergeCell ref="E9:G9"/>
  </mergeCells>
  <printOptions horizontalCentered="1"/>
  <pageMargins left="0.4" right="0.25" top="0.5" bottom="0.5" header="0.3" footer="0.3"/>
  <pageSetup paperSize="9" scale="80" orientation="portrait" r:id="rId1"/>
  <headerFooter>
    <oddFooter>&amp;LContractor: - &amp;USelam D.
Office Engineer&amp;CCosultant: - &amp;U_______________&amp;RClient: - __________________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92D050"/>
  </sheetPr>
  <dimension ref="B1:P162"/>
  <sheetViews>
    <sheetView view="pageBreakPreview" topLeftCell="A126" zoomScale="70" zoomScaleNormal="70" zoomScaleSheetLayoutView="70" zoomScalePageLayoutView="70" workbookViewId="0">
      <selection activeCell="A11" sqref="A11:XFD11"/>
    </sheetView>
  </sheetViews>
  <sheetFormatPr defaultRowHeight="15.75"/>
  <cols>
    <col min="1" max="1" width="2" style="1263" customWidth="1"/>
    <col min="2" max="2" width="7.140625" style="1263" customWidth="1"/>
    <col min="3" max="3" width="43.7109375" style="1263" customWidth="1"/>
    <col min="4" max="4" width="6.42578125" style="1262" bestFit="1" customWidth="1"/>
    <col min="5" max="5" width="11.28515625" style="1262" customWidth="1"/>
    <col min="6" max="6" width="12" style="1262" bestFit="1" customWidth="1"/>
    <col min="7" max="7" width="8.140625" style="1262" bestFit="1" customWidth="1"/>
    <col min="8" max="9" width="11.5703125" style="1262" bestFit="1" customWidth="1"/>
    <col min="10" max="10" width="15" style="1262" customWidth="1"/>
    <col min="11" max="11" width="14" style="1262" bestFit="1" customWidth="1"/>
    <col min="12" max="12" width="16.5703125" style="1262" customWidth="1"/>
    <col min="13" max="13" width="14" style="1262" bestFit="1" customWidth="1"/>
    <col min="14" max="14" width="2.7109375" style="1263" customWidth="1"/>
    <col min="15" max="15" width="12.42578125" style="1263" bestFit="1" customWidth="1"/>
    <col min="16" max="16" width="12" style="1263" bestFit="1" customWidth="1"/>
    <col min="17" max="16384" width="9.140625" style="1263"/>
  </cols>
  <sheetData>
    <row r="1" spans="2:13" s="1317" customFormat="1" ht="18.75">
      <c r="B1" s="1378" t="s">
        <v>179</v>
      </c>
      <c r="D1" s="1381"/>
      <c r="E1" s="1377"/>
      <c r="F1" s="1377"/>
      <c r="G1" s="1381"/>
      <c r="H1" s="1381"/>
      <c r="I1" s="1381"/>
      <c r="J1" s="1381"/>
      <c r="K1" s="1381"/>
      <c r="L1" s="1381"/>
      <c r="M1" s="1381"/>
    </row>
    <row r="2" spans="2:13" s="1317" customFormat="1" ht="18.75">
      <c r="B2" s="1378" t="s">
        <v>156</v>
      </c>
      <c r="D2" s="1381"/>
      <c r="E2" s="1377"/>
      <c r="F2" s="1377"/>
      <c r="G2" s="1381"/>
      <c r="H2" s="1381"/>
      <c r="I2" s="1381"/>
      <c r="J2" s="1381"/>
      <c r="K2" s="1381"/>
      <c r="L2" s="1381"/>
      <c r="M2" s="1381"/>
    </row>
    <row r="3" spans="2:13" s="1317" customFormat="1" ht="18.75">
      <c r="B3" s="1378" t="s">
        <v>157</v>
      </c>
      <c r="D3" s="1381"/>
      <c r="E3" s="1377"/>
      <c r="F3" s="1377"/>
      <c r="G3" s="1381"/>
      <c r="H3" s="1381"/>
      <c r="I3" s="1381"/>
      <c r="J3" s="1381"/>
      <c r="K3" s="1381"/>
      <c r="L3" s="1381"/>
      <c r="M3" s="1381"/>
    </row>
    <row r="4" spans="2:13" s="1317" customFormat="1" ht="18.75">
      <c r="B4" s="1378" t="s">
        <v>158</v>
      </c>
      <c r="D4" s="1381"/>
      <c r="E4" s="1377"/>
      <c r="F4" s="1984"/>
      <c r="G4" s="1984"/>
      <c r="H4" s="1984"/>
      <c r="I4" s="1984"/>
      <c r="J4" s="1984"/>
      <c r="K4" s="1984"/>
      <c r="L4" s="1984"/>
      <c r="M4" s="1984"/>
    </row>
    <row r="5" spans="2:13" s="1317" customFormat="1" ht="18.75">
      <c r="B5" s="1378" t="s">
        <v>454</v>
      </c>
      <c r="D5" s="1381"/>
      <c r="E5" s="1377"/>
      <c r="F5" s="1377"/>
      <c r="G5" s="1381"/>
      <c r="H5" s="1381"/>
      <c r="I5" s="1381"/>
      <c r="J5" s="1381"/>
      <c r="K5" s="1381"/>
      <c r="L5" s="1381"/>
      <c r="M5" s="1381"/>
    </row>
    <row r="6" spans="2:13" s="1317" customFormat="1" ht="18.75">
      <c r="B6" s="1378"/>
      <c r="C6" s="1378"/>
      <c r="D6" s="1381"/>
      <c r="E6" s="1377"/>
      <c r="F6" s="1377"/>
      <c r="G6" s="1381"/>
      <c r="H6" s="1381"/>
      <c r="I6" s="1381"/>
      <c r="J6" s="1381"/>
      <c r="K6" s="1381"/>
      <c r="L6" s="1381"/>
      <c r="M6" s="1381"/>
    </row>
    <row r="7" spans="2:13" ht="18.75">
      <c r="B7" s="2039" t="s">
        <v>1740</v>
      </c>
      <c r="C7" s="2039"/>
      <c r="D7" s="2039"/>
      <c r="E7" s="2039"/>
      <c r="F7" s="2039"/>
      <c r="G7" s="2039"/>
      <c r="H7" s="2039"/>
      <c r="I7" s="2039"/>
      <c r="J7" s="2039"/>
      <c r="K7" s="2039"/>
      <c r="L7" s="2039"/>
      <c r="M7" s="2039"/>
    </row>
    <row r="8" spans="2:13" ht="18.75">
      <c r="B8" s="1377"/>
      <c r="C8" s="1377"/>
      <c r="D8" s="1377"/>
      <c r="E8" s="1377"/>
      <c r="F8" s="1377"/>
      <c r="G8" s="1377"/>
      <c r="H8" s="1377"/>
      <c r="I8" s="1377"/>
      <c r="J8" s="1377"/>
      <c r="K8" s="1377"/>
      <c r="L8" s="1377"/>
      <c r="M8" s="1377"/>
    </row>
    <row r="9" spans="2:13" s="1262" customFormat="1">
      <c r="B9" s="1985" t="s">
        <v>95</v>
      </c>
      <c r="C9" s="1985" t="s">
        <v>94</v>
      </c>
      <c r="D9" s="1985" t="s">
        <v>93</v>
      </c>
      <c r="E9" s="1993" t="s">
        <v>661</v>
      </c>
      <c r="F9" s="1985" t="s">
        <v>244</v>
      </c>
      <c r="G9" s="1985"/>
      <c r="H9" s="1985"/>
      <c r="I9" s="1985" t="s">
        <v>92</v>
      </c>
      <c r="J9" s="1993" t="s">
        <v>659</v>
      </c>
      <c r="K9" s="1985" t="s">
        <v>1183</v>
      </c>
      <c r="L9" s="1985"/>
      <c r="M9" s="1985"/>
    </row>
    <row r="10" spans="2:13" s="1262" customFormat="1">
      <c r="B10" s="1985"/>
      <c r="C10" s="1985"/>
      <c r="D10" s="1985"/>
      <c r="E10" s="1993"/>
      <c r="F10" s="1395" t="s">
        <v>242</v>
      </c>
      <c r="G10" s="1395" t="s">
        <v>243</v>
      </c>
      <c r="H10" s="1396" t="s">
        <v>1181</v>
      </c>
      <c r="I10" s="1985"/>
      <c r="J10" s="1993"/>
      <c r="K10" s="1395" t="s">
        <v>154</v>
      </c>
      <c r="L10" s="1395" t="s">
        <v>155</v>
      </c>
      <c r="M10" s="1396" t="s">
        <v>1182</v>
      </c>
    </row>
    <row r="11" spans="2:13">
      <c r="B11" s="1808"/>
      <c r="C11" s="1274" t="s">
        <v>68</v>
      </c>
      <c r="D11" s="1280"/>
      <c r="E11" s="1280"/>
      <c r="F11" s="1280"/>
      <c r="G11" s="1280"/>
      <c r="H11" s="1280"/>
      <c r="I11" s="1280"/>
      <c r="J11" s="1280"/>
      <c r="K11" s="1280"/>
      <c r="L11" s="1280"/>
      <c r="M11" s="1296"/>
    </row>
    <row r="12" spans="2:13">
      <c r="B12" s="1321"/>
      <c r="C12" s="1274" t="s">
        <v>45</v>
      </c>
      <c r="D12" s="1294"/>
      <c r="E12" s="1294"/>
      <c r="F12" s="1294"/>
      <c r="G12" s="1294"/>
      <c r="H12" s="1294"/>
      <c r="I12" s="1294"/>
      <c r="J12" s="1294"/>
      <c r="K12" s="1294"/>
      <c r="L12" s="1294"/>
      <c r="M12" s="1295"/>
    </row>
    <row r="13" spans="2:13" ht="18.75">
      <c r="B13" s="1278">
        <v>1.1000000000000001</v>
      </c>
      <c r="C13" s="1279" t="s">
        <v>324</v>
      </c>
      <c r="D13" s="1280" t="s">
        <v>600</v>
      </c>
      <c r="E13" s="1280">
        <v>895</v>
      </c>
      <c r="F13" s="1280">
        <v>894.33</v>
      </c>
      <c r="G13" s="1280"/>
      <c r="H13" s="1280">
        <f t="shared" ref="H13:H18" si="0">F13+G13</f>
        <v>894.33</v>
      </c>
      <c r="I13" s="1280">
        <v>6</v>
      </c>
      <c r="J13" s="1280">
        <f t="shared" ref="J13:J18" si="1">I13*E13</f>
        <v>5370</v>
      </c>
      <c r="K13" s="1280">
        <f t="shared" ref="K13:K18" si="2">F13*I13</f>
        <v>5365.98</v>
      </c>
      <c r="L13" s="1280">
        <f t="shared" ref="L13:L70" si="3">I13*G13</f>
        <v>0</v>
      </c>
      <c r="M13" s="1296">
        <f t="shared" ref="M13:M18" si="4">L13+K13</f>
        <v>5365.98</v>
      </c>
    </row>
    <row r="14" spans="2:13" ht="18.75">
      <c r="B14" s="1278">
        <v>1.2</v>
      </c>
      <c r="C14" s="1279" t="s">
        <v>325</v>
      </c>
      <c r="D14" s="1280" t="s">
        <v>598</v>
      </c>
      <c r="E14" s="1280">
        <v>950</v>
      </c>
      <c r="F14" s="1280">
        <v>1108.96</v>
      </c>
      <c r="G14" s="1280"/>
      <c r="H14" s="1280">
        <f t="shared" si="0"/>
        <v>1108.96</v>
      </c>
      <c r="I14" s="1280">
        <v>50</v>
      </c>
      <c r="J14" s="1280">
        <f t="shared" si="1"/>
        <v>47500</v>
      </c>
      <c r="K14" s="1280">
        <f t="shared" si="2"/>
        <v>55448</v>
      </c>
      <c r="L14" s="1280">
        <f t="shared" si="3"/>
        <v>0</v>
      </c>
      <c r="M14" s="1296">
        <f t="shared" si="4"/>
        <v>55448</v>
      </c>
    </row>
    <row r="15" spans="2:13" ht="18.75">
      <c r="B15" s="1278">
        <v>1.4</v>
      </c>
      <c r="C15" s="1279" t="s">
        <v>340</v>
      </c>
      <c r="D15" s="1280" t="s">
        <v>598</v>
      </c>
      <c r="E15" s="1280">
        <v>380</v>
      </c>
      <c r="F15" s="1280">
        <v>165.7</v>
      </c>
      <c r="G15" s="1280"/>
      <c r="H15" s="1280">
        <f t="shared" si="0"/>
        <v>165.7</v>
      </c>
      <c r="I15" s="1280">
        <v>40</v>
      </c>
      <c r="J15" s="1280">
        <f t="shared" si="1"/>
        <v>15200</v>
      </c>
      <c r="K15" s="1280">
        <f t="shared" si="2"/>
        <v>6628</v>
      </c>
      <c r="L15" s="1280">
        <f t="shared" si="3"/>
        <v>0</v>
      </c>
      <c r="M15" s="1296">
        <f t="shared" si="4"/>
        <v>6628</v>
      </c>
    </row>
    <row r="16" spans="2:13" ht="18.75">
      <c r="B16" s="1278">
        <v>1.5</v>
      </c>
      <c r="C16" s="1279" t="s">
        <v>341</v>
      </c>
      <c r="D16" s="1280" t="s">
        <v>598</v>
      </c>
      <c r="E16" s="1280">
        <v>2000</v>
      </c>
      <c r="F16" s="1280">
        <v>194.27</v>
      </c>
      <c r="G16" s="1280"/>
      <c r="H16" s="1280">
        <f t="shared" si="0"/>
        <v>194.27</v>
      </c>
      <c r="I16" s="1280">
        <v>100</v>
      </c>
      <c r="J16" s="1280">
        <f t="shared" si="1"/>
        <v>200000</v>
      </c>
      <c r="K16" s="1280">
        <f t="shared" si="2"/>
        <v>19427</v>
      </c>
      <c r="L16" s="1280">
        <f t="shared" si="3"/>
        <v>0</v>
      </c>
      <c r="M16" s="1296">
        <f t="shared" si="4"/>
        <v>19427</v>
      </c>
    </row>
    <row r="17" spans="2:13" ht="18.75">
      <c r="B17" s="1278">
        <v>1.6</v>
      </c>
      <c r="C17" s="1279" t="s">
        <v>356</v>
      </c>
      <c r="D17" s="1280" t="s">
        <v>598</v>
      </c>
      <c r="E17" s="1280">
        <v>1700</v>
      </c>
      <c r="F17" s="1280">
        <v>1542.96</v>
      </c>
      <c r="G17" s="1280"/>
      <c r="H17" s="1280">
        <f t="shared" si="0"/>
        <v>1542.96</v>
      </c>
      <c r="I17" s="1280">
        <v>70</v>
      </c>
      <c r="J17" s="1280">
        <f t="shared" si="1"/>
        <v>119000</v>
      </c>
      <c r="K17" s="1280">
        <f t="shared" si="2"/>
        <v>108007.2</v>
      </c>
      <c r="L17" s="1280">
        <f t="shared" si="3"/>
        <v>0</v>
      </c>
      <c r="M17" s="1296">
        <f t="shared" si="4"/>
        <v>108007.2</v>
      </c>
    </row>
    <row r="18" spans="2:13" ht="18.75">
      <c r="B18" s="1323">
        <v>1.7</v>
      </c>
      <c r="C18" s="1324" t="s">
        <v>343</v>
      </c>
      <c r="D18" s="1325" t="s">
        <v>600</v>
      </c>
      <c r="E18" s="1325">
        <v>685</v>
      </c>
      <c r="F18" s="1325">
        <v>638.64</v>
      </c>
      <c r="G18" s="1325"/>
      <c r="H18" s="1325">
        <f t="shared" si="0"/>
        <v>638.64</v>
      </c>
      <c r="I18" s="1325">
        <v>85</v>
      </c>
      <c r="J18" s="1325">
        <f t="shared" si="1"/>
        <v>58225</v>
      </c>
      <c r="K18" s="1325">
        <f t="shared" si="2"/>
        <v>54284.4</v>
      </c>
      <c r="L18" s="1325">
        <f t="shared" si="3"/>
        <v>0</v>
      </c>
      <c r="M18" s="1327">
        <f t="shared" si="4"/>
        <v>54284.4</v>
      </c>
    </row>
    <row r="19" spans="2:13">
      <c r="B19" s="1395"/>
      <c r="C19" s="1411" t="s">
        <v>46</v>
      </c>
      <c r="D19" s="1395"/>
      <c r="E19" s="1395"/>
      <c r="F19" s="1395"/>
      <c r="G19" s="1395"/>
      <c r="H19" s="1395"/>
      <c r="I19" s="1395"/>
      <c r="J19" s="1395">
        <f>SUM(J13:J18)</f>
        <v>445295</v>
      </c>
      <c r="K19" s="1395">
        <f>SUM(K13:K18)</f>
        <v>249160.58</v>
      </c>
      <c r="L19" s="1395">
        <f>SUM(L13:L18)</f>
        <v>0</v>
      </c>
      <c r="M19" s="1395">
        <f>SUM(M13:M18)</f>
        <v>249160.58</v>
      </c>
    </row>
    <row r="20" spans="2:13">
      <c r="B20" s="1321"/>
      <c r="C20" s="1274" t="s">
        <v>47</v>
      </c>
      <c r="D20" s="1294"/>
      <c r="E20" s="1294"/>
      <c r="F20" s="1294"/>
      <c r="G20" s="1294"/>
      <c r="H20" s="1294"/>
      <c r="I20" s="1294"/>
      <c r="J20" s="1294"/>
      <c r="K20" s="1294"/>
      <c r="L20" s="1294"/>
      <c r="M20" s="1295"/>
    </row>
    <row r="21" spans="2:13">
      <c r="B21" s="1278">
        <v>2.1</v>
      </c>
      <c r="C21" s="1279" t="s">
        <v>344</v>
      </c>
      <c r="D21" s="1280"/>
      <c r="E21" s="1280"/>
      <c r="F21" s="1280"/>
      <c r="G21" s="1280"/>
      <c r="H21" s="1280"/>
      <c r="I21" s="1280"/>
      <c r="J21" s="1280"/>
      <c r="K21" s="1280"/>
      <c r="L21" s="1280"/>
      <c r="M21" s="1296"/>
    </row>
    <row r="22" spans="2:13" ht="18.75">
      <c r="B22" s="1278"/>
      <c r="C22" s="1285" t="s">
        <v>90</v>
      </c>
      <c r="D22" s="1280" t="s">
        <v>600</v>
      </c>
      <c r="E22" s="1280">
        <v>180</v>
      </c>
      <c r="F22" s="1280">
        <v>177.7</v>
      </c>
      <c r="G22" s="1280"/>
      <c r="H22" s="1280">
        <f>F22+G22</f>
        <v>177.7</v>
      </c>
      <c r="I22" s="1280">
        <v>100</v>
      </c>
      <c r="J22" s="1280">
        <f t="shared" ref="J22:J70" si="5">I22*E22</f>
        <v>18000</v>
      </c>
      <c r="K22" s="1280">
        <f>F22*I22</f>
        <v>17770</v>
      </c>
      <c r="L22" s="1280">
        <f t="shared" si="3"/>
        <v>0</v>
      </c>
      <c r="M22" s="1296">
        <f t="shared" ref="M22:M85" si="6">L22+K22</f>
        <v>17770</v>
      </c>
    </row>
    <row r="23" spans="2:13" ht="18.75">
      <c r="B23" s="1278">
        <v>2.2000000000000002</v>
      </c>
      <c r="C23" s="1279" t="s">
        <v>98</v>
      </c>
      <c r="D23" s="1280" t="s">
        <v>600</v>
      </c>
      <c r="E23" s="1280"/>
      <c r="F23" s="1280">
        <v>631.45000000000005</v>
      </c>
      <c r="G23" s="1280"/>
      <c r="H23" s="1280">
        <f>F23+G23</f>
        <v>631.45000000000005</v>
      </c>
      <c r="I23" s="1280">
        <v>350</v>
      </c>
      <c r="J23" s="1280">
        <f t="shared" si="5"/>
        <v>0</v>
      </c>
      <c r="K23" s="1280">
        <f t="shared" ref="K23:K33" si="7">F23*I23</f>
        <v>221007.5</v>
      </c>
      <c r="L23" s="1280">
        <f t="shared" si="3"/>
        <v>0</v>
      </c>
      <c r="M23" s="1296">
        <f t="shared" si="6"/>
        <v>221007.5</v>
      </c>
    </row>
    <row r="24" spans="2:13">
      <c r="B24" s="1278">
        <v>2.2999999999999998</v>
      </c>
      <c r="C24" s="1279" t="s">
        <v>96</v>
      </c>
      <c r="D24" s="1280"/>
      <c r="E24" s="1280"/>
      <c r="F24" s="1280"/>
      <c r="G24" s="1280"/>
      <c r="H24" s="1280"/>
      <c r="I24" s="1280"/>
      <c r="J24" s="1280"/>
      <c r="K24" s="1280"/>
      <c r="L24" s="1280"/>
      <c r="M24" s="1296"/>
    </row>
    <row r="25" spans="2:13" ht="18.75">
      <c r="B25" s="1278"/>
      <c r="C25" s="1285" t="s">
        <v>88</v>
      </c>
      <c r="D25" s="1280" t="s">
        <v>598</v>
      </c>
      <c r="E25" s="1280">
        <v>35</v>
      </c>
      <c r="F25" s="1280">
        <v>32.4</v>
      </c>
      <c r="G25" s="1280"/>
      <c r="H25" s="1280">
        <f t="shared" ref="H25:H33" si="8">F25+G25</f>
        <v>32.4</v>
      </c>
      <c r="I25" s="1280">
        <v>2900</v>
      </c>
      <c r="J25" s="1280">
        <f t="shared" si="5"/>
        <v>101500</v>
      </c>
      <c r="K25" s="1280">
        <f t="shared" si="7"/>
        <v>93960</v>
      </c>
      <c r="L25" s="1280">
        <f t="shared" si="3"/>
        <v>0</v>
      </c>
      <c r="M25" s="1296">
        <f t="shared" si="6"/>
        <v>93960</v>
      </c>
    </row>
    <row r="26" spans="2:13">
      <c r="B26" s="1278">
        <v>2.4</v>
      </c>
      <c r="C26" s="1279" t="s">
        <v>345</v>
      </c>
      <c r="D26" s="1280"/>
      <c r="E26" s="1280"/>
      <c r="F26" s="1280"/>
      <c r="G26" s="1280"/>
      <c r="H26" s="1280"/>
      <c r="I26" s="1280"/>
      <c r="J26" s="1280"/>
      <c r="K26" s="1280"/>
      <c r="L26" s="1280"/>
      <c r="M26" s="1296"/>
    </row>
    <row r="27" spans="2:13" ht="18.75">
      <c r="B27" s="1278"/>
      <c r="C27" s="1285" t="s">
        <v>88</v>
      </c>
      <c r="D27" s="1280" t="s">
        <v>600</v>
      </c>
      <c r="E27" s="1280">
        <v>265</v>
      </c>
      <c r="F27" s="1280">
        <v>249.76</v>
      </c>
      <c r="G27" s="1280"/>
      <c r="H27" s="1280">
        <f t="shared" si="8"/>
        <v>249.76</v>
      </c>
      <c r="I27" s="1280">
        <v>120</v>
      </c>
      <c r="J27" s="1280">
        <f t="shared" si="5"/>
        <v>31800</v>
      </c>
      <c r="K27" s="1280">
        <f t="shared" si="7"/>
        <v>29971.200000000001</v>
      </c>
      <c r="L27" s="1280">
        <f t="shared" si="3"/>
        <v>0</v>
      </c>
      <c r="M27" s="1296">
        <f t="shared" si="6"/>
        <v>29971.200000000001</v>
      </c>
    </row>
    <row r="28" spans="2:13" ht="18.75">
      <c r="B28" s="1278"/>
      <c r="C28" s="1285" t="s">
        <v>97</v>
      </c>
      <c r="D28" s="1280" t="s">
        <v>600</v>
      </c>
      <c r="E28" s="1280"/>
      <c r="F28" s="1280">
        <v>0</v>
      </c>
      <c r="G28" s="1280"/>
      <c r="H28" s="1280">
        <f t="shared" si="8"/>
        <v>0</v>
      </c>
      <c r="I28" s="1280">
        <v>130</v>
      </c>
      <c r="J28" s="1280">
        <f t="shared" si="5"/>
        <v>0</v>
      </c>
      <c r="K28" s="1280">
        <f t="shared" si="7"/>
        <v>0</v>
      </c>
      <c r="L28" s="1280">
        <f t="shared" si="3"/>
        <v>0</v>
      </c>
      <c r="M28" s="1296">
        <f t="shared" si="6"/>
        <v>0</v>
      </c>
    </row>
    <row r="29" spans="2:13">
      <c r="B29" s="1278">
        <v>2.5</v>
      </c>
      <c r="C29" s="1279" t="s">
        <v>346</v>
      </c>
      <c r="D29" s="1280"/>
      <c r="E29" s="1280"/>
      <c r="F29" s="1280"/>
      <c r="G29" s="1280"/>
      <c r="H29" s="1280"/>
      <c r="I29" s="1280"/>
      <c r="J29" s="1280"/>
      <c r="K29" s="1280"/>
      <c r="L29" s="1280"/>
      <c r="M29" s="1296"/>
    </row>
    <row r="30" spans="2:13">
      <c r="B30" s="1278"/>
      <c r="C30" s="1277" t="s">
        <v>79</v>
      </c>
      <c r="D30" s="1280" t="s">
        <v>75</v>
      </c>
      <c r="E30" s="1280">
        <v>2850</v>
      </c>
      <c r="F30" s="1280">
        <v>2613.33</v>
      </c>
      <c r="G30" s="1280"/>
      <c r="H30" s="1280">
        <f t="shared" si="8"/>
        <v>2613.33</v>
      </c>
      <c r="I30" s="1280">
        <v>38</v>
      </c>
      <c r="J30" s="1280">
        <f t="shared" si="5"/>
        <v>108300</v>
      </c>
      <c r="K30" s="1280">
        <f t="shared" si="7"/>
        <v>99306.54</v>
      </c>
      <c r="L30" s="1280">
        <f t="shared" si="3"/>
        <v>0</v>
      </c>
      <c r="M30" s="1296">
        <f t="shared" si="6"/>
        <v>99306.54</v>
      </c>
    </row>
    <row r="31" spans="2:13">
      <c r="B31" s="1278"/>
      <c r="C31" s="1277" t="s">
        <v>78</v>
      </c>
      <c r="D31" s="1280" t="s">
        <v>75</v>
      </c>
      <c r="E31" s="1280">
        <v>610</v>
      </c>
      <c r="F31" s="1280">
        <v>0</v>
      </c>
      <c r="G31" s="1280"/>
      <c r="H31" s="1280">
        <f t="shared" si="8"/>
        <v>0</v>
      </c>
      <c r="I31" s="1280">
        <v>38</v>
      </c>
      <c r="J31" s="1280">
        <f t="shared" si="5"/>
        <v>23180</v>
      </c>
      <c r="K31" s="1280">
        <f t="shared" si="7"/>
        <v>0</v>
      </c>
      <c r="L31" s="1280">
        <f t="shared" si="3"/>
        <v>0</v>
      </c>
      <c r="M31" s="1296">
        <f t="shared" si="6"/>
        <v>0</v>
      </c>
    </row>
    <row r="32" spans="2:13">
      <c r="B32" s="1278"/>
      <c r="C32" s="1277" t="s">
        <v>77</v>
      </c>
      <c r="D32" s="1280" t="s">
        <v>75</v>
      </c>
      <c r="E32" s="1280">
        <v>3410</v>
      </c>
      <c r="F32" s="1280">
        <v>2450.96</v>
      </c>
      <c r="G32" s="1280"/>
      <c r="H32" s="1280">
        <f>F32+G32</f>
        <v>2450.96</v>
      </c>
      <c r="I32" s="1280">
        <v>38</v>
      </c>
      <c r="J32" s="1280">
        <f t="shared" si="5"/>
        <v>129580</v>
      </c>
      <c r="K32" s="1280">
        <f t="shared" si="7"/>
        <v>93136.48</v>
      </c>
      <c r="L32" s="1280">
        <f t="shared" si="3"/>
        <v>0</v>
      </c>
      <c r="M32" s="1296">
        <f t="shared" si="6"/>
        <v>93136.48</v>
      </c>
    </row>
    <row r="33" spans="2:13">
      <c r="B33" s="1323">
        <v>2.6</v>
      </c>
      <c r="C33" s="1324" t="s">
        <v>357</v>
      </c>
      <c r="D33" s="1325" t="s">
        <v>74</v>
      </c>
      <c r="E33" s="1325"/>
      <c r="F33" s="1325">
        <v>434.28</v>
      </c>
      <c r="G33" s="1325"/>
      <c r="H33" s="1325">
        <f t="shared" si="8"/>
        <v>434.28</v>
      </c>
      <c r="I33" s="1325">
        <v>15</v>
      </c>
      <c r="J33" s="1325">
        <f t="shared" si="5"/>
        <v>0</v>
      </c>
      <c r="K33" s="1325">
        <f t="shared" si="7"/>
        <v>6514.2</v>
      </c>
      <c r="L33" s="1325">
        <f t="shared" si="3"/>
        <v>0</v>
      </c>
      <c r="M33" s="1327">
        <f t="shared" si="6"/>
        <v>6514.2</v>
      </c>
    </row>
    <row r="34" spans="2:13">
      <c r="B34" s="1395"/>
      <c r="C34" s="1411" t="s">
        <v>46</v>
      </c>
      <c r="D34" s="1395"/>
      <c r="E34" s="1395"/>
      <c r="F34" s="1395"/>
      <c r="G34" s="1395"/>
      <c r="H34" s="1395"/>
      <c r="I34" s="1395"/>
      <c r="J34" s="1395">
        <f>SUM(J22:J33)</f>
        <v>412360</v>
      </c>
      <c r="K34" s="1395">
        <f>SUM(K22:K33)</f>
        <v>561665.92000000004</v>
      </c>
      <c r="L34" s="1395">
        <f>SUM(L22:L33)</f>
        <v>0</v>
      </c>
      <c r="M34" s="1395">
        <f>SUM(M22:M33)</f>
        <v>561665.92000000004</v>
      </c>
    </row>
    <row r="35" spans="2:13">
      <c r="B35" s="1321"/>
      <c r="C35" s="1274" t="s">
        <v>85</v>
      </c>
      <c r="D35" s="1294"/>
      <c r="E35" s="1294"/>
      <c r="F35" s="1294"/>
      <c r="G35" s="1294"/>
      <c r="H35" s="1294"/>
      <c r="I35" s="1294"/>
      <c r="J35" s="1294"/>
      <c r="K35" s="1294"/>
      <c r="L35" s="1294"/>
      <c r="M35" s="1295"/>
    </row>
    <row r="36" spans="2:13" ht="18.75">
      <c r="B36" s="1278">
        <v>3.1</v>
      </c>
      <c r="C36" s="1279" t="s">
        <v>1357</v>
      </c>
      <c r="D36" s="1280" t="s">
        <v>598</v>
      </c>
      <c r="E36" s="1280">
        <v>145</v>
      </c>
      <c r="F36" s="1280">
        <v>88.85</v>
      </c>
      <c r="G36" s="1280"/>
      <c r="H36" s="1280">
        <f>F36+G36</f>
        <v>88.85</v>
      </c>
      <c r="I36" s="1280">
        <v>1000</v>
      </c>
      <c r="J36" s="1280">
        <f t="shared" si="5"/>
        <v>145000</v>
      </c>
      <c r="K36" s="1280">
        <f>F36*I36</f>
        <v>88850</v>
      </c>
      <c r="L36" s="1280">
        <f t="shared" si="3"/>
        <v>0</v>
      </c>
      <c r="M36" s="1296">
        <f t="shared" si="6"/>
        <v>88850</v>
      </c>
    </row>
    <row r="37" spans="2:13" ht="18.75">
      <c r="B37" s="1323">
        <v>3.2</v>
      </c>
      <c r="C37" s="1324" t="s">
        <v>336</v>
      </c>
      <c r="D37" s="1325" t="s">
        <v>598</v>
      </c>
      <c r="E37" s="1325">
        <v>140</v>
      </c>
      <c r="F37" s="1325">
        <v>0</v>
      </c>
      <c r="G37" s="1325"/>
      <c r="H37" s="1325">
        <f>F37+G37</f>
        <v>0</v>
      </c>
      <c r="I37" s="1325">
        <v>1000</v>
      </c>
      <c r="J37" s="1325">
        <f t="shared" si="5"/>
        <v>140000</v>
      </c>
      <c r="K37" s="1325">
        <f>F37*I37</f>
        <v>0</v>
      </c>
      <c r="L37" s="1325">
        <f t="shared" si="3"/>
        <v>0</v>
      </c>
      <c r="M37" s="1327">
        <f t="shared" si="6"/>
        <v>0</v>
      </c>
    </row>
    <row r="38" spans="2:13">
      <c r="B38" s="1395"/>
      <c r="C38" s="1411" t="s">
        <v>46</v>
      </c>
      <c r="D38" s="1395"/>
      <c r="E38" s="1395"/>
      <c r="F38" s="1395"/>
      <c r="G38" s="1395"/>
      <c r="H38" s="1395"/>
      <c r="I38" s="1395"/>
      <c r="J38" s="1395">
        <f>SUM(J36:J37)</f>
        <v>285000</v>
      </c>
      <c r="K38" s="1395">
        <f>SUM(K36:K37)</f>
        <v>88850</v>
      </c>
      <c r="L38" s="1395">
        <f>SUM(L36:L37)</f>
        <v>0</v>
      </c>
      <c r="M38" s="1395">
        <f>SUM(M36:M37)</f>
        <v>88850</v>
      </c>
    </row>
    <row r="39" spans="2:13">
      <c r="B39" s="1412"/>
      <c r="C39" s="1413" t="s">
        <v>84</v>
      </c>
      <c r="D39" s="1294"/>
      <c r="E39" s="1294"/>
      <c r="F39" s="1294"/>
      <c r="G39" s="1294"/>
      <c r="H39" s="1294"/>
      <c r="I39" s="1294"/>
      <c r="J39" s="1294"/>
      <c r="K39" s="1294"/>
      <c r="L39" s="1294"/>
      <c r="M39" s="1295"/>
    </row>
    <row r="40" spans="2:13">
      <c r="B40" s="1278"/>
      <c r="C40" s="1277" t="s">
        <v>48</v>
      </c>
      <c r="D40" s="1280"/>
      <c r="E40" s="1280"/>
      <c r="F40" s="1280"/>
      <c r="G40" s="1280"/>
      <c r="H40" s="1280"/>
      <c r="I40" s="1280"/>
      <c r="J40" s="1280"/>
      <c r="K40" s="1280"/>
      <c r="L40" s="1280"/>
      <c r="M40" s="1296"/>
    </row>
    <row r="41" spans="2:13">
      <c r="B41" s="1278">
        <v>1.1000000000000001</v>
      </c>
      <c r="C41" s="1279" t="s">
        <v>331</v>
      </c>
      <c r="D41" s="1280"/>
      <c r="E41" s="1280"/>
      <c r="F41" s="1280"/>
      <c r="G41" s="1280"/>
      <c r="H41" s="1280"/>
      <c r="I41" s="1280"/>
      <c r="J41" s="1280"/>
      <c r="K41" s="1280"/>
      <c r="L41" s="1280"/>
      <c r="M41" s="1296"/>
    </row>
    <row r="42" spans="2:13" ht="18.75">
      <c r="B42" s="1278"/>
      <c r="C42" s="1279" t="s">
        <v>82</v>
      </c>
      <c r="D42" s="1280" t="s">
        <v>598</v>
      </c>
      <c r="E42" s="1280">
        <v>5.5</v>
      </c>
      <c r="F42" s="1280">
        <v>5.18</v>
      </c>
      <c r="G42" s="1280"/>
      <c r="H42" s="1280">
        <f>F42+G42</f>
        <v>5.18</v>
      </c>
      <c r="I42" s="1280">
        <v>2900</v>
      </c>
      <c r="J42" s="1280">
        <f t="shared" si="5"/>
        <v>15950</v>
      </c>
      <c r="K42" s="1280">
        <f>F42*I42</f>
        <v>15022</v>
      </c>
      <c r="L42" s="1280">
        <f t="shared" si="3"/>
        <v>0</v>
      </c>
      <c r="M42" s="1296">
        <f t="shared" si="6"/>
        <v>15022</v>
      </c>
    </row>
    <row r="43" spans="2:13" ht="18.75">
      <c r="B43" s="1278"/>
      <c r="C43" s="1279" t="s">
        <v>81</v>
      </c>
      <c r="D43" s="1280" t="s">
        <v>598</v>
      </c>
      <c r="E43" s="1280">
        <v>23</v>
      </c>
      <c r="F43" s="1280">
        <v>19.440000000000001</v>
      </c>
      <c r="G43" s="1280"/>
      <c r="H43" s="1280">
        <f t="shared" ref="H43:H53" si="9">F43+G43</f>
        <v>19.440000000000001</v>
      </c>
      <c r="I43" s="1280">
        <v>2900</v>
      </c>
      <c r="J43" s="1280">
        <f t="shared" si="5"/>
        <v>66700</v>
      </c>
      <c r="K43" s="1280">
        <f t="shared" ref="K43:K53" si="10">F43*I43</f>
        <v>56376</v>
      </c>
      <c r="L43" s="1280">
        <f t="shared" si="3"/>
        <v>0</v>
      </c>
      <c r="M43" s="1296">
        <f t="shared" si="6"/>
        <v>56376</v>
      </c>
    </row>
    <row r="44" spans="2:13" ht="18.75">
      <c r="B44" s="1278"/>
      <c r="C44" s="1279" t="s">
        <v>80</v>
      </c>
      <c r="D44" s="1280" t="s">
        <v>598</v>
      </c>
      <c r="E44" s="1280">
        <v>1.3</v>
      </c>
      <c r="F44" s="1280">
        <v>0</v>
      </c>
      <c r="G44" s="1280">
        <f>'IPD TOS'!D35</f>
        <v>1.55</v>
      </c>
      <c r="H44" s="1280">
        <f t="shared" si="9"/>
        <v>1.55</v>
      </c>
      <c r="I44" s="1280">
        <v>2900</v>
      </c>
      <c r="J44" s="1280">
        <f t="shared" si="5"/>
        <v>3770</v>
      </c>
      <c r="K44" s="1280">
        <f t="shared" si="10"/>
        <v>0</v>
      </c>
      <c r="L44" s="1280">
        <f t="shared" si="3"/>
        <v>4495</v>
      </c>
      <c r="M44" s="1296">
        <f t="shared" si="6"/>
        <v>4495</v>
      </c>
    </row>
    <row r="45" spans="2:13">
      <c r="B45" s="1278">
        <v>1.2</v>
      </c>
      <c r="C45" s="1279" t="s">
        <v>332</v>
      </c>
      <c r="D45" s="1280"/>
      <c r="E45" s="1280"/>
      <c r="F45" s="1280"/>
      <c r="G45" s="1280"/>
      <c r="H45" s="1280"/>
      <c r="I45" s="1280"/>
      <c r="J45" s="1280"/>
      <c r="K45" s="1280"/>
      <c r="L45" s="1280"/>
      <c r="M45" s="1296"/>
    </row>
    <row r="46" spans="2:13" ht="18.75">
      <c r="B46" s="1278"/>
      <c r="C46" s="1279" t="s">
        <v>82</v>
      </c>
      <c r="D46" s="1280" t="s">
        <v>600</v>
      </c>
      <c r="E46" s="1280">
        <v>108</v>
      </c>
      <c r="F46" s="1280">
        <v>103.68</v>
      </c>
      <c r="G46" s="1280"/>
      <c r="H46" s="1280">
        <f t="shared" si="9"/>
        <v>103.68</v>
      </c>
      <c r="I46" s="1280">
        <v>100</v>
      </c>
      <c r="J46" s="1280">
        <f t="shared" si="5"/>
        <v>10800</v>
      </c>
      <c r="K46" s="1280">
        <f t="shared" si="10"/>
        <v>10368</v>
      </c>
      <c r="L46" s="1280">
        <f t="shared" si="3"/>
        <v>0</v>
      </c>
      <c r="M46" s="1296">
        <f t="shared" si="6"/>
        <v>10368</v>
      </c>
    </row>
    <row r="47" spans="2:13" ht="18.75">
      <c r="B47" s="1278"/>
      <c r="C47" s="1279" t="s">
        <v>81</v>
      </c>
      <c r="D47" s="1280" t="s">
        <v>600</v>
      </c>
      <c r="E47" s="1280">
        <v>285</v>
      </c>
      <c r="F47" s="1280">
        <v>216.42</v>
      </c>
      <c r="G47" s="1280"/>
      <c r="H47" s="1280">
        <f t="shared" si="9"/>
        <v>216.42</v>
      </c>
      <c r="I47" s="1280">
        <v>100</v>
      </c>
      <c r="J47" s="1280">
        <f t="shared" si="5"/>
        <v>28500</v>
      </c>
      <c r="K47" s="1280">
        <f t="shared" si="10"/>
        <v>21642</v>
      </c>
      <c r="L47" s="1280">
        <f t="shared" si="3"/>
        <v>0</v>
      </c>
      <c r="M47" s="1296">
        <f t="shared" si="6"/>
        <v>21642</v>
      </c>
    </row>
    <row r="48" spans="2:13" ht="18.75">
      <c r="B48" s="1278"/>
      <c r="C48" s="1279" t="s">
        <v>80</v>
      </c>
      <c r="D48" s="1280" t="s">
        <v>600</v>
      </c>
      <c r="E48" s="1280">
        <v>107</v>
      </c>
      <c r="F48" s="1280">
        <v>0</v>
      </c>
      <c r="G48" s="1280">
        <f>'IPD TOS'!D57</f>
        <v>25.89</v>
      </c>
      <c r="H48" s="1280">
        <f t="shared" si="9"/>
        <v>25.89</v>
      </c>
      <c r="I48" s="1280">
        <v>100</v>
      </c>
      <c r="J48" s="1280">
        <f t="shared" si="5"/>
        <v>10700</v>
      </c>
      <c r="K48" s="1280">
        <f t="shared" si="10"/>
        <v>0</v>
      </c>
      <c r="L48" s="1280">
        <f t="shared" si="3"/>
        <v>2589</v>
      </c>
      <c r="M48" s="1296">
        <f t="shared" si="6"/>
        <v>2589</v>
      </c>
    </row>
    <row r="49" spans="2:13">
      <c r="B49" s="1278">
        <v>1.3</v>
      </c>
      <c r="C49" s="1279" t="s">
        <v>338</v>
      </c>
      <c r="D49" s="1280"/>
      <c r="E49" s="1280"/>
      <c r="F49" s="1280"/>
      <c r="G49" s="1280"/>
      <c r="H49" s="1280"/>
      <c r="I49" s="1280"/>
      <c r="J49" s="1280"/>
      <c r="K49" s="1280"/>
      <c r="L49" s="1280"/>
      <c r="M49" s="1296"/>
    </row>
    <row r="50" spans="2:13" hidden="1">
      <c r="B50" s="1278"/>
      <c r="C50" s="1279" t="s">
        <v>79</v>
      </c>
      <c r="D50" s="1280" t="s">
        <v>75</v>
      </c>
      <c r="E50" s="1280">
        <v>50</v>
      </c>
      <c r="F50" s="1280">
        <v>0</v>
      </c>
      <c r="G50" s="1280"/>
      <c r="H50" s="1280">
        <f t="shared" si="9"/>
        <v>0</v>
      </c>
      <c r="I50" s="1280">
        <v>38</v>
      </c>
      <c r="J50" s="1280">
        <f t="shared" si="5"/>
        <v>1900</v>
      </c>
      <c r="K50" s="1280">
        <f t="shared" si="10"/>
        <v>0</v>
      </c>
      <c r="L50" s="1280">
        <f t="shared" si="3"/>
        <v>0</v>
      </c>
      <c r="M50" s="1296">
        <f t="shared" si="6"/>
        <v>0</v>
      </c>
    </row>
    <row r="51" spans="2:13">
      <c r="B51" s="1278"/>
      <c r="C51" s="1279" t="s">
        <v>78</v>
      </c>
      <c r="D51" s="1280" t="s">
        <v>75</v>
      </c>
      <c r="E51" s="1280">
        <v>2500</v>
      </c>
      <c r="F51" s="1280">
        <v>2526.86</v>
      </c>
      <c r="G51" s="1280">
        <f>'IPD TOS'!H10</f>
        <v>137.82</v>
      </c>
      <c r="H51" s="1280">
        <f t="shared" si="9"/>
        <v>2664.68</v>
      </c>
      <c r="I51" s="1280">
        <v>38</v>
      </c>
      <c r="J51" s="1280">
        <f t="shared" si="5"/>
        <v>95000</v>
      </c>
      <c r="K51" s="1280">
        <f t="shared" si="10"/>
        <v>96020.68</v>
      </c>
      <c r="L51" s="1280">
        <f t="shared" si="3"/>
        <v>5237.16</v>
      </c>
      <c r="M51" s="1296">
        <f t="shared" si="6"/>
        <v>101257.84</v>
      </c>
    </row>
    <row r="52" spans="2:13">
      <c r="B52" s="1278"/>
      <c r="C52" s="1279" t="s">
        <v>77</v>
      </c>
      <c r="D52" s="1280" t="s">
        <v>75</v>
      </c>
      <c r="E52" s="1280">
        <v>779</v>
      </c>
      <c r="F52" s="1280">
        <v>779.97</v>
      </c>
      <c r="G52" s="1280">
        <f>'IPD TOS'!H13</f>
        <v>65.81</v>
      </c>
      <c r="H52" s="1280">
        <f t="shared" si="9"/>
        <v>845.78</v>
      </c>
      <c r="I52" s="1280">
        <v>38</v>
      </c>
      <c r="J52" s="1280">
        <f t="shared" si="5"/>
        <v>29602</v>
      </c>
      <c r="K52" s="1280">
        <f t="shared" si="10"/>
        <v>29638.86</v>
      </c>
      <c r="L52" s="1280">
        <f t="shared" si="3"/>
        <v>2500.7800000000002</v>
      </c>
      <c r="M52" s="1296">
        <f t="shared" si="6"/>
        <v>32139.64</v>
      </c>
    </row>
    <row r="53" spans="2:13" hidden="1">
      <c r="B53" s="1323"/>
      <c r="C53" s="1324" t="s">
        <v>76</v>
      </c>
      <c r="D53" s="1325" t="s">
        <v>75</v>
      </c>
      <c r="E53" s="1325"/>
      <c r="F53" s="1325">
        <v>0</v>
      </c>
      <c r="G53" s="1325"/>
      <c r="H53" s="1325">
        <f t="shared" si="9"/>
        <v>0</v>
      </c>
      <c r="I53" s="1325">
        <v>38</v>
      </c>
      <c r="J53" s="1325">
        <f t="shared" si="5"/>
        <v>0</v>
      </c>
      <c r="K53" s="1325">
        <f t="shared" si="10"/>
        <v>0</v>
      </c>
      <c r="L53" s="1325">
        <f t="shared" si="3"/>
        <v>0</v>
      </c>
      <c r="M53" s="1327">
        <f t="shared" si="6"/>
        <v>0</v>
      </c>
    </row>
    <row r="54" spans="2:13">
      <c r="B54" s="1395"/>
      <c r="C54" s="1411" t="s">
        <v>46</v>
      </c>
      <c r="D54" s="1395"/>
      <c r="E54" s="1395"/>
      <c r="F54" s="1395"/>
      <c r="G54" s="1395"/>
      <c r="H54" s="1395"/>
      <c r="I54" s="1395"/>
      <c r="J54" s="1395">
        <f>SUM(J42:J53)</f>
        <v>262922</v>
      </c>
      <c r="K54" s="1395">
        <f>SUM(K42:K53)</f>
        <v>229067.54</v>
      </c>
      <c r="L54" s="1395">
        <f>SUM(L42:L53)</f>
        <v>14821.94</v>
      </c>
      <c r="M54" s="1395">
        <f>SUM(M42:M53)</f>
        <v>243889.48</v>
      </c>
    </row>
    <row r="55" spans="2:13">
      <c r="B55" s="1321"/>
      <c r="C55" s="1413" t="s">
        <v>208</v>
      </c>
      <c r="D55" s="1294"/>
      <c r="E55" s="1294"/>
      <c r="F55" s="1294"/>
      <c r="G55" s="1294"/>
      <c r="H55" s="1294"/>
      <c r="I55" s="1294"/>
      <c r="J55" s="1294"/>
      <c r="K55" s="1294"/>
      <c r="L55" s="1294"/>
      <c r="M55" s="1295"/>
    </row>
    <row r="56" spans="2:13" ht="18.75">
      <c r="B56" s="1278"/>
      <c r="C56" s="1277" t="s">
        <v>210</v>
      </c>
      <c r="D56" s="1280" t="s">
        <v>600</v>
      </c>
      <c r="E56" s="1280">
        <v>965</v>
      </c>
      <c r="F56" s="1280">
        <v>566.49</v>
      </c>
      <c r="G56" s="1280"/>
      <c r="H56" s="1280">
        <f>F56+G56</f>
        <v>566.49</v>
      </c>
      <c r="I56" s="1280">
        <v>320</v>
      </c>
      <c r="J56" s="1280">
        <f t="shared" si="5"/>
        <v>308800</v>
      </c>
      <c r="K56" s="1280">
        <f>F56*I56</f>
        <v>181276.79999999999</v>
      </c>
      <c r="L56" s="1280">
        <f t="shared" si="3"/>
        <v>0</v>
      </c>
      <c r="M56" s="1296">
        <f t="shared" si="6"/>
        <v>181276.79999999999</v>
      </c>
    </row>
    <row r="57" spans="2:13" ht="18.75">
      <c r="B57" s="1278"/>
      <c r="C57" s="1277" t="s">
        <v>211</v>
      </c>
      <c r="D57" s="1280" t="s">
        <v>600</v>
      </c>
      <c r="E57" s="1280">
        <v>100</v>
      </c>
      <c r="F57" s="1280">
        <v>357.37</v>
      </c>
      <c r="G57" s="1280"/>
      <c r="H57" s="1280">
        <f>F57+G57</f>
        <v>357.37</v>
      </c>
      <c r="I57" s="1280">
        <v>280</v>
      </c>
      <c r="J57" s="1280">
        <f t="shared" si="5"/>
        <v>28000</v>
      </c>
      <c r="K57" s="1280">
        <f>F57*I57</f>
        <v>100063.6</v>
      </c>
      <c r="L57" s="1280">
        <f t="shared" si="3"/>
        <v>0</v>
      </c>
      <c r="M57" s="1296">
        <f t="shared" si="6"/>
        <v>100063.6</v>
      </c>
    </row>
    <row r="58" spans="2:13">
      <c r="B58" s="1395"/>
      <c r="C58" s="1411" t="s">
        <v>46</v>
      </c>
      <c r="D58" s="1395"/>
      <c r="E58" s="1395"/>
      <c r="F58" s="1395"/>
      <c r="G58" s="1395"/>
      <c r="H58" s="1395"/>
      <c r="I58" s="1395"/>
      <c r="J58" s="1395">
        <f>SUM(J56:J57)</f>
        <v>336800</v>
      </c>
      <c r="K58" s="1395">
        <f>SUM(K56:K57)</f>
        <v>281340.40000000002</v>
      </c>
      <c r="L58" s="1395">
        <f>SUM(L56:L57)</f>
        <v>0</v>
      </c>
      <c r="M58" s="1395">
        <f>SUM(M56:M57)</f>
        <v>281340.40000000002</v>
      </c>
    </row>
    <row r="59" spans="2:13">
      <c r="B59" s="1412"/>
      <c r="C59" s="1413" t="s">
        <v>191</v>
      </c>
      <c r="D59" s="1294"/>
      <c r="E59" s="1294"/>
      <c r="F59" s="1294"/>
      <c r="G59" s="1294"/>
      <c r="H59" s="1294"/>
      <c r="I59" s="1294"/>
      <c r="J59" s="1294"/>
      <c r="K59" s="1294"/>
      <c r="L59" s="1294"/>
      <c r="M59" s="1295"/>
    </row>
    <row r="60" spans="2:13" ht="18.75">
      <c r="B60" s="1278">
        <v>3.1</v>
      </c>
      <c r="C60" s="1279" t="s">
        <v>192</v>
      </c>
      <c r="D60" s="1280" t="s">
        <v>600</v>
      </c>
      <c r="E60" s="1280">
        <v>805</v>
      </c>
      <c r="F60" s="1280">
        <v>792.96</v>
      </c>
      <c r="G60" s="1280"/>
      <c r="H60" s="1280">
        <f>F60+G60</f>
        <v>792.96</v>
      </c>
      <c r="I60" s="1280">
        <v>230</v>
      </c>
      <c r="J60" s="1280">
        <f t="shared" si="5"/>
        <v>185150</v>
      </c>
      <c r="K60" s="1280">
        <f>F60*I60</f>
        <v>182380.79999999999</v>
      </c>
      <c r="L60" s="1280">
        <f t="shared" si="3"/>
        <v>0</v>
      </c>
      <c r="M60" s="1296">
        <f t="shared" si="6"/>
        <v>182380.79999999999</v>
      </c>
    </row>
    <row r="61" spans="2:13">
      <c r="B61" s="1278">
        <v>3.2</v>
      </c>
      <c r="C61" s="1279" t="s">
        <v>545</v>
      </c>
      <c r="D61" s="1280" t="s">
        <v>73</v>
      </c>
      <c r="E61" s="1280">
        <v>75</v>
      </c>
      <c r="F61" s="1280">
        <v>81.2</v>
      </c>
      <c r="G61" s="1280"/>
      <c r="H61" s="1280">
        <f>F61+G61</f>
        <v>81.2</v>
      </c>
      <c r="I61" s="1280">
        <v>130</v>
      </c>
      <c r="J61" s="1280">
        <f t="shared" si="5"/>
        <v>9750</v>
      </c>
      <c r="K61" s="1280">
        <f>F61*I61</f>
        <v>10556</v>
      </c>
      <c r="L61" s="1280">
        <f>I61*G61</f>
        <v>0</v>
      </c>
      <c r="M61" s="1296">
        <f>L61+K61</f>
        <v>10556</v>
      </c>
    </row>
    <row r="62" spans="2:13">
      <c r="B62" s="1278">
        <v>3.3</v>
      </c>
      <c r="C62" s="1279" t="s">
        <v>546</v>
      </c>
      <c r="D62" s="1280" t="s">
        <v>74</v>
      </c>
      <c r="E62" s="1280">
        <v>56</v>
      </c>
      <c r="F62" s="1280">
        <v>0</v>
      </c>
      <c r="G62" s="1280"/>
      <c r="H62" s="1280">
        <f>F62+G62</f>
        <v>0</v>
      </c>
      <c r="I62" s="1280">
        <v>80</v>
      </c>
      <c r="J62" s="1280">
        <f>I62*E62</f>
        <v>4480</v>
      </c>
      <c r="K62" s="1280">
        <f>F62*I62</f>
        <v>0</v>
      </c>
      <c r="L62" s="1280">
        <f>I62*G62</f>
        <v>0</v>
      </c>
      <c r="M62" s="1296">
        <f>L62+K62</f>
        <v>0</v>
      </c>
    </row>
    <row r="63" spans="2:13">
      <c r="B63" s="1323">
        <v>3.4</v>
      </c>
      <c r="C63" s="1324" t="s">
        <v>1265</v>
      </c>
      <c r="D63" s="1325" t="s">
        <v>74</v>
      </c>
      <c r="E63" s="1325">
        <v>83</v>
      </c>
      <c r="F63" s="1325">
        <v>116.5</v>
      </c>
      <c r="G63" s="1325"/>
      <c r="H63" s="1325">
        <f>F63+G63</f>
        <v>116.5</v>
      </c>
      <c r="I63" s="1325">
        <v>100</v>
      </c>
      <c r="J63" s="1325">
        <f>I63*E63</f>
        <v>8300</v>
      </c>
      <c r="K63" s="1325">
        <f>F63*I63</f>
        <v>11650</v>
      </c>
      <c r="L63" s="1325">
        <f>I63*G63</f>
        <v>0</v>
      </c>
      <c r="M63" s="1327">
        <f>L63+K63</f>
        <v>11650</v>
      </c>
    </row>
    <row r="64" spans="2:13">
      <c r="B64" s="1395"/>
      <c r="C64" s="1411" t="s">
        <v>46</v>
      </c>
      <c r="D64" s="1395"/>
      <c r="E64" s="1395"/>
      <c r="F64" s="1395"/>
      <c r="G64" s="1395"/>
      <c r="H64" s="1395"/>
      <c r="I64" s="1395"/>
      <c r="J64" s="1395">
        <f>SUM(J60:J63)</f>
        <v>207680</v>
      </c>
      <c r="K64" s="1395">
        <f>SUM(K60:K63)</f>
        <v>204586.8</v>
      </c>
      <c r="L64" s="1395">
        <f>SUM(L60:L63)</f>
        <v>0</v>
      </c>
      <c r="M64" s="1395">
        <f>SUM(M60:M63)</f>
        <v>204586.8</v>
      </c>
    </row>
    <row r="65" spans="2:13">
      <c r="B65" s="1321"/>
      <c r="C65" s="1413" t="s">
        <v>164</v>
      </c>
      <c r="D65" s="1294"/>
      <c r="E65" s="1294"/>
      <c r="F65" s="1294"/>
      <c r="G65" s="1294"/>
      <c r="H65" s="1294"/>
      <c r="I65" s="1294"/>
      <c r="J65" s="1294"/>
      <c r="K65" s="1294"/>
      <c r="L65" s="1294"/>
      <c r="M65" s="1295"/>
    </row>
    <row r="66" spans="2:13">
      <c r="B66" s="1278">
        <v>4.0999999999999996</v>
      </c>
      <c r="C66" s="1285" t="s">
        <v>352</v>
      </c>
      <c r="D66" s="1280"/>
      <c r="E66" s="1280"/>
      <c r="F66" s="1280"/>
      <c r="G66" s="1280"/>
      <c r="H66" s="1280"/>
      <c r="I66" s="1280"/>
      <c r="J66" s="1280"/>
      <c r="K66" s="1280"/>
      <c r="L66" s="1280"/>
      <c r="M66" s="1296"/>
    </row>
    <row r="67" spans="2:13" ht="18.75">
      <c r="B67" s="1278"/>
      <c r="C67" s="1285" t="s">
        <v>358</v>
      </c>
      <c r="D67" s="1280" t="s">
        <v>600</v>
      </c>
      <c r="E67" s="1280">
        <v>1195</v>
      </c>
      <c r="F67" s="1280">
        <v>1234.1099999999999</v>
      </c>
      <c r="G67" s="1280"/>
      <c r="H67" s="1280">
        <f>F67+G67</f>
        <v>1234.1099999999999</v>
      </c>
      <c r="I67" s="1280">
        <v>22</v>
      </c>
      <c r="J67" s="1280">
        <f t="shared" si="5"/>
        <v>26290</v>
      </c>
      <c r="K67" s="1280">
        <f>F67*I67</f>
        <v>27150.42</v>
      </c>
      <c r="L67" s="1280">
        <f t="shared" si="3"/>
        <v>0</v>
      </c>
      <c r="M67" s="1296">
        <f t="shared" si="6"/>
        <v>27150.42</v>
      </c>
    </row>
    <row r="68" spans="2:13" ht="18.75">
      <c r="B68" s="1278"/>
      <c r="C68" s="1285" t="s">
        <v>353</v>
      </c>
      <c r="D68" s="1280" t="s">
        <v>600</v>
      </c>
      <c r="E68" s="1280">
        <v>675</v>
      </c>
      <c r="F68" s="1280">
        <v>822.12</v>
      </c>
      <c r="G68" s="1280"/>
      <c r="H68" s="1280">
        <f>F68+G68</f>
        <v>822.12</v>
      </c>
      <c r="I68" s="1280">
        <v>15</v>
      </c>
      <c r="J68" s="1280">
        <f t="shared" si="5"/>
        <v>10125</v>
      </c>
      <c r="K68" s="1280">
        <f>F68*I68</f>
        <v>12331.8</v>
      </c>
      <c r="L68" s="1280">
        <f t="shared" si="3"/>
        <v>0</v>
      </c>
      <c r="M68" s="1296">
        <f t="shared" si="6"/>
        <v>12331.8</v>
      </c>
    </row>
    <row r="69" spans="2:13">
      <c r="B69" s="1278"/>
      <c r="C69" s="1285" t="s">
        <v>169</v>
      </c>
      <c r="D69" s="1280" t="s">
        <v>74</v>
      </c>
      <c r="E69" s="1280">
        <v>955</v>
      </c>
      <c r="F69" s="1280">
        <v>963.6</v>
      </c>
      <c r="G69" s="1280"/>
      <c r="H69" s="1280">
        <f>F69+G69</f>
        <v>963.6</v>
      </c>
      <c r="I69" s="1280">
        <v>32</v>
      </c>
      <c r="J69" s="1280">
        <f t="shared" si="5"/>
        <v>30560</v>
      </c>
      <c r="K69" s="1280">
        <f>F69*I69</f>
        <v>30835.200000000001</v>
      </c>
      <c r="L69" s="1280">
        <f t="shared" si="3"/>
        <v>0</v>
      </c>
      <c r="M69" s="1296">
        <f t="shared" si="6"/>
        <v>30835.200000000001</v>
      </c>
    </row>
    <row r="70" spans="2:13">
      <c r="B70" s="1278">
        <v>4.2</v>
      </c>
      <c r="C70" s="1293" t="s">
        <v>375</v>
      </c>
      <c r="D70" s="1280" t="s">
        <v>74</v>
      </c>
      <c r="E70" s="1280">
        <v>130</v>
      </c>
      <c r="F70" s="1280">
        <v>120</v>
      </c>
      <c r="G70" s="1280"/>
      <c r="H70" s="1280">
        <f>F70+G70</f>
        <v>120</v>
      </c>
      <c r="I70" s="1280">
        <v>70</v>
      </c>
      <c r="J70" s="1280">
        <f t="shared" si="5"/>
        <v>9100</v>
      </c>
      <c r="K70" s="1280">
        <f>F70*I70</f>
        <v>8400</v>
      </c>
      <c r="L70" s="1280">
        <f t="shared" si="3"/>
        <v>0</v>
      </c>
      <c r="M70" s="1296">
        <f t="shared" si="6"/>
        <v>8400</v>
      </c>
    </row>
    <row r="71" spans="2:13">
      <c r="B71" s="1278">
        <v>4.3</v>
      </c>
      <c r="C71" s="1293" t="s">
        <v>1927</v>
      </c>
      <c r="D71" s="1280"/>
      <c r="E71" s="1280"/>
      <c r="F71" s="1280"/>
      <c r="G71" s="1280"/>
      <c r="H71" s="1280"/>
      <c r="I71" s="1280"/>
      <c r="J71" s="1280"/>
      <c r="K71" s="1280"/>
      <c r="L71" s="1280"/>
      <c r="M71" s="1296"/>
    </row>
    <row r="72" spans="2:13">
      <c r="B72" s="1278"/>
      <c r="C72" s="1285" t="s">
        <v>1873</v>
      </c>
      <c r="D72" s="1280" t="s">
        <v>72</v>
      </c>
      <c r="E72" s="1280">
        <v>4</v>
      </c>
      <c r="F72" s="1280">
        <v>4</v>
      </c>
      <c r="G72" s="1280"/>
      <c r="H72" s="1280">
        <f>F72+G72</f>
        <v>4</v>
      </c>
      <c r="I72" s="1280">
        <v>5130</v>
      </c>
      <c r="J72" s="1280">
        <f>I72*E72</f>
        <v>20520</v>
      </c>
      <c r="K72" s="1280">
        <f>F72*I72</f>
        <v>20520</v>
      </c>
      <c r="L72" s="1280">
        <f>I72*G72</f>
        <v>0</v>
      </c>
      <c r="M72" s="1296">
        <f>L72+K72</f>
        <v>20520</v>
      </c>
    </row>
    <row r="73" spans="2:13">
      <c r="B73" s="1278"/>
      <c r="C73" s="1285" t="s">
        <v>1361</v>
      </c>
      <c r="D73" s="1280" t="s">
        <v>72</v>
      </c>
      <c r="E73" s="1280">
        <v>9</v>
      </c>
      <c r="F73" s="1280">
        <v>9</v>
      </c>
      <c r="G73" s="1280"/>
      <c r="H73" s="1280">
        <f>F73+G73</f>
        <v>9</v>
      </c>
      <c r="I73" s="1280">
        <v>4104</v>
      </c>
      <c r="J73" s="1280">
        <f>I73*E73</f>
        <v>36936</v>
      </c>
      <c r="K73" s="1280">
        <f>F73*I73</f>
        <v>36936</v>
      </c>
      <c r="L73" s="1280">
        <f>I73*G73</f>
        <v>0</v>
      </c>
      <c r="M73" s="1296">
        <f>L73+K73</f>
        <v>36936</v>
      </c>
    </row>
    <row r="74" spans="2:13">
      <c r="B74" s="1278"/>
      <c r="C74" s="1285" t="s">
        <v>1874</v>
      </c>
      <c r="D74" s="1280" t="s">
        <v>72</v>
      </c>
      <c r="E74" s="1280">
        <v>6</v>
      </c>
      <c r="F74" s="1280">
        <v>6</v>
      </c>
      <c r="G74" s="1280"/>
      <c r="H74" s="1280">
        <f>F74+G74</f>
        <v>6</v>
      </c>
      <c r="I74" s="1280">
        <v>3591</v>
      </c>
      <c r="J74" s="1280">
        <f>I74*E74</f>
        <v>21546</v>
      </c>
      <c r="K74" s="1280">
        <f>F74*I74</f>
        <v>21546</v>
      </c>
      <c r="L74" s="1280">
        <f>I74*G74</f>
        <v>0</v>
      </c>
      <c r="M74" s="1296">
        <f>L74+K74</f>
        <v>21546</v>
      </c>
    </row>
    <row r="75" spans="2:13">
      <c r="B75" s="1278"/>
      <c r="C75" s="1285" t="s">
        <v>1875</v>
      </c>
      <c r="D75" s="1280" t="s">
        <v>72</v>
      </c>
      <c r="E75" s="1280">
        <v>9</v>
      </c>
      <c r="F75" s="1280">
        <v>9</v>
      </c>
      <c r="G75" s="1280"/>
      <c r="H75" s="1280">
        <f>F75+G75</f>
        <v>9</v>
      </c>
      <c r="I75" s="1280">
        <v>4617</v>
      </c>
      <c r="J75" s="1280">
        <f>I75*E75</f>
        <v>41553</v>
      </c>
      <c r="K75" s="1280">
        <f>F75*I75</f>
        <v>41553</v>
      </c>
      <c r="L75" s="1280">
        <f>I75*G75</f>
        <v>0</v>
      </c>
      <c r="M75" s="1296">
        <f>L75+K75</f>
        <v>41553</v>
      </c>
    </row>
    <row r="76" spans="2:13">
      <c r="B76" s="1323"/>
      <c r="C76" s="1414" t="s">
        <v>1876</v>
      </c>
      <c r="D76" s="1325" t="s">
        <v>72</v>
      </c>
      <c r="E76" s="1325">
        <v>1</v>
      </c>
      <c r="F76" s="1325">
        <v>1</v>
      </c>
      <c r="G76" s="1325">
        <f>'IPD TOS'!H19</f>
        <v>4</v>
      </c>
      <c r="H76" s="1325">
        <f>F76+G76</f>
        <v>5</v>
      </c>
      <c r="I76" s="1325">
        <v>6156</v>
      </c>
      <c r="J76" s="1325">
        <f>I76*E76</f>
        <v>6156</v>
      </c>
      <c r="K76" s="1325">
        <f>F76*I76</f>
        <v>6156</v>
      </c>
      <c r="L76" s="1325">
        <f>I76*G76</f>
        <v>24624</v>
      </c>
      <c r="M76" s="1327">
        <f>L76+K76</f>
        <v>30780</v>
      </c>
    </row>
    <row r="77" spans="2:13">
      <c r="B77" s="1395"/>
      <c r="C77" s="1411" t="s">
        <v>46</v>
      </c>
      <c r="D77" s="1395"/>
      <c r="E77" s="1395"/>
      <c r="F77" s="1395"/>
      <c r="G77" s="1395"/>
      <c r="H77" s="1395"/>
      <c r="I77" s="1395"/>
      <c r="J77" s="1395">
        <f>SUM(J67:J76)</f>
        <v>202786</v>
      </c>
      <c r="K77" s="1395">
        <f>SUM(K67:K76)</f>
        <v>205428.42</v>
      </c>
      <c r="L77" s="1395">
        <f>SUM(L67:L76)</f>
        <v>24624</v>
      </c>
      <c r="M77" s="1395">
        <f>SUM(M67:M76)</f>
        <v>230052.42</v>
      </c>
    </row>
    <row r="78" spans="2:13">
      <c r="B78" s="1321"/>
      <c r="C78" s="1413" t="s">
        <v>563</v>
      </c>
      <c r="D78" s="1294"/>
      <c r="E78" s="1294"/>
      <c r="F78" s="1294"/>
      <c r="G78" s="1294"/>
      <c r="H78" s="1294"/>
      <c r="I78" s="1294"/>
      <c r="J78" s="1294"/>
      <c r="K78" s="1294"/>
      <c r="L78" s="1294"/>
      <c r="M78" s="1295"/>
    </row>
    <row r="79" spans="2:13">
      <c r="B79" s="1278">
        <v>5.0999999999999996</v>
      </c>
      <c r="C79" s="1285" t="s">
        <v>601</v>
      </c>
      <c r="D79" s="1280"/>
      <c r="E79" s="1280"/>
      <c r="F79" s="1280"/>
      <c r="G79" s="1280"/>
      <c r="H79" s="1280"/>
      <c r="I79" s="1280"/>
      <c r="J79" s="1280"/>
      <c r="K79" s="1280"/>
      <c r="L79" s="1280"/>
      <c r="M79" s="1296"/>
    </row>
    <row r="80" spans="2:13">
      <c r="B80" s="1278"/>
      <c r="C80" s="1285" t="s">
        <v>651</v>
      </c>
      <c r="D80" s="1280" t="s">
        <v>603</v>
      </c>
      <c r="E80" s="1280">
        <v>12</v>
      </c>
      <c r="F80" s="1280">
        <v>11</v>
      </c>
      <c r="G80" s="1280"/>
      <c r="H80" s="1280">
        <f>F80+G80</f>
        <v>11</v>
      </c>
      <c r="I80" s="1280">
        <v>3120</v>
      </c>
      <c r="J80" s="1280">
        <f t="shared" ref="J80:J105" si="11">I80*E80</f>
        <v>37440</v>
      </c>
      <c r="K80" s="1280">
        <f>I80*F80</f>
        <v>34320</v>
      </c>
      <c r="L80" s="1280">
        <f t="shared" ref="L80:L95" si="12">I80*G80</f>
        <v>0</v>
      </c>
      <c r="M80" s="1296">
        <f t="shared" si="6"/>
        <v>34320</v>
      </c>
    </row>
    <row r="81" spans="2:13">
      <c r="B81" s="1278"/>
      <c r="C81" s="1285" t="s">
        <v>552</v>
      </c>
      <c r="D81" s="1280" t="s">
        <v>603</v>
      </c>
      <c r="E81" s="1280">
        <v>3</v>
      </c>
      <c r="F81" s="1280">
        <v>5</v>
      </c>
      <c r="G81" s="1280"/>
      <c r="H81" s="1280">
        <f t="shared" ref="H81:H92" si="13">F81+G81</f>
        <v>5</v>
      </c>
      <c r="I81" s="1280">
        <v>2704</v>
      </c>
      <c r="J81" s="1280">
        <f t="shared" si="11"/>
        <v>8112</v>
      </c>
      <c r="K81" s="1280">
        <f t="shared" ref="K81:K92" si="14">I81*F81</f>
        <v>13520</v>
      </c>
      <c r="L81" s="1280">
        <f t="shared" si="12"/>
        <v>0</v>
      </c>
      <c r="M81" s="1296">
        <f t="shared" si="6"/>
        <v>13520</v>
      </c>
    </row>
    <row r="82" spans="2:13">
      <c r="B82" s="1278"/>
      <c r="C82" s="1285" t="s">
        <v>557</v>
      </c>
      <c r="D82" s="1280" t="s">
        <v>603</v>
      </c>
      <c r="E82" s="1280">
        <v>1</v>
      </c>
      <c r="F82" s="1280">
        <v>1</v>
      </c>
      <c r="G82" s="1280"/>
      <c r="H82" s="1280">
        <f t="shared" si="13"/>
        <v>1</v>
      </c>
      <c r="I82" s="1280">
        <v>585</v>
      </c>
      <c r="J82" s="1280">
        <f t="shared" si="11"/>
        <v>585</v>
      </c>
      <c r="K82" s="1280">
        <f t="shared" si="14"/>
        <v>585</v>
      </c>
      <c r="L82" s="1280">
        <f t="shared" si="12"/>
        <v>0</v>
      </c>
      <c r="M82" s="1296">
        <f t="shared" si="6"/>
        <v>585</v>
      </c>
    </row>
    <row r="83" spans="2:13">
      <c r="B83" s="1278"/>
      <c r="C83" s="1285" t="s">
        <v>558</v>
      </c>
      <c r="D83" s="1280" t="s">
        <v>603</v>
      </c>
      <c r="E83" s="1280">
        <v>5</v>
      </c>
      <c r="F83" s="1280">
        <v>1</v>
      </c>
      <c r="G83" s="1280"/>
      <c r="H83" s="1280">
        <f t="shared" si="13"/>
        <v>1</v>
      </c>
      <c r="I83" s="1280">
        <v>702</v>
      </c>
      <c r="J83" s="1280">
        <f t="shared" si="11"/>
        <v>3510</v>
      </c>
      <c r="K83" s="1280">
        <f t="shared" si="14"/>
        <v>702</v>
      </c>
      <c r="L83" s="1280">
        <f t="shared" si="12"/>
        <v>0</v>
      </c>
      <c r="M83" s="1296">
        <f t="shared" si="6"/>
        <v>702</v>
      </c>
    </row>
    <row r="84" spans="2:13">
      <c r="B84" s="1278"/>
      <c r="C84" s="1285" t="s">
        <v>553</v>
      </c>
      <c r="D84" s="1280" t="s">
        <v>603</v>
      </c>
      <c r="E84" s="1280">
        <v>7</v>
      </c>
      <c r="F84" s="1280">
        <v>5</v>
      </c>
      <c r="G84" s="1280"/>
      <c r="H84" s="1280">
        <f t="shared" si="13"/>
        <v>5</v>
      </c>
      <c r="I84" s="1280">
        <v>1014</v>
      </c>
      <c r="J84" s="1280">
        <f t="shared" si="11"/>
        <v>7098</v>
      </c>
      <c r="K84" s="1280">
        <f t="shared" si="14"/>
        <v>5070</v>
      </c>
      <c r="L84" s="1280">
        <f t="shared" si="12"/>
        <v>0</v>
      </c>
      <c r="M84" s="1296">
        <f t="shared" si="6"/>
        <v>5070</v>
      </c>
    </row>
    <row r="85" spans="2:13">
      <c r="B85" s="1278"/>
      <c r="C85" s="1285" t="s">
        <v>614</v>
      </c>
      <c r="D85" s="1280" t="s">
        <v>603</v>
      </c>
      <c r="E85" s="1280">
        <v>1</v>
      </c>
      <c r="F85" s="1280">
        <v>1</v>
      </c>
      <c r="G85" s="1280"/>
      <c r="H85" s="1280">
        <f t="shared" si="13"/>
        <v>1</v>
      </c>
      <c r="I85" s="1280">
        <v>4680</v>
      </c>
      <c r="J85" s="1280">
        <f t="shared" si="11"/>
        <v>4680</v>
      </c>
      <c r="K85" s="1280">
        <f t="shared" si="14"/>
        <v>4680</v>
      </c>
      <c r="L85" s="1280">
        <f t="shared" si="12"/>
        <v>0</v>
      </c>
      <c r="M85" s="1296">
        <f t="shared" si="6"/>
        <v>4680</v>
      </c>
    </row>
    <row r="86" spans="2:13">
      <c r="B86" s="1278">
        <v>5.2</v>
      </c>
      <c r="C86" s="1285" t="s">
        <v>613</v>
      </c>
      <c r="D86" s="1280"/>
      <c r="E86" s="1280"/>
      <c r="F86" s="1280"/>
      <c r="G86" s="1280"/>
      <c r="H86" s="1280"/>
      <c r="I86" s="1280"/>
      <c r="J86" s="1280"/>
      <c r="K86" s="1280"/>
      <c r="L86" s="1280"/>
      <c r="M86" s="1296"/>
    </row>
    <row r="87" spans="2:13">
      <c r="B87" s="1278"/>
      <c r="C87" s="1285" t="s">
        <v>698</v>
      </c>
      <c r="D87" s="1280" t="s">
        <v>603</v>
      </c>
      <c r="E87" s="1280">
        <v>3</v>
      </c>
      <c r="F87" s="1280">
        <v>3</v>
      </c>
      <c r="G87" s="1280"/>
      <c r="H87" s="1280">
        <f t="shared" si="13"/>
        <v>3</v>
      </c>
      <c r="I87" s="1280">
        <v>8775</v>
      </c>
      <c r="J87" s="1280">
        <f t="shared" si="11"/>
        <v>26325</v>
      </c>
      <c r="K87" s="1280">
        <f t="shared" si="14"/>
        <v>26325</v>
      </c>
      <c r="L87" s="1280">
        <f t="shared" si="12"/>
        <v>0</v>
      </c>
      <c r="M87" s="1296">
        <f t="shared" ref="M87:M92" si="15">L87+K87</f>
        <v>26325</v>
      </c>
    </row>
    <row r="88" spans="2:13">
      <c r="B88" s="1278"/>
      <c r="C88" s="1285" t="s">
        <v>699</v>
      </c>
      <c r="D88" s="1280" t="s">
        <v>603</v>
      </c>
      <c r="E88" s="1280">
        <v>5</v>
      </c>
      <c r="F88" s="1280">
        <v>2</v>
      </c>
      <c r="G88" s="1280"/>
      <c r="H88" s="1280">
        <f t="shared" si="13"/>
        <v>2</v>
      </c>
      <c r="I88" s="1280">
        <v>4212</v>
      </c>
      <c r="J88" s="1280">
        <f t="shared" si="11"/>
        <v>21060</v>
      </c>
      <c r="K88" s="1280">
        <f t="shared" si="14"/>
        <v>8424</v>
      </c>
      <c r="L88" s="1280">
        <f t="shared" si="12"/>
        <v>0</v>
      </c>
      <c r="M88" s="1296">
        <f t="shared" si="15"/>
        <v>8424</v>
      </c>
    </row>
    <row r="89" spans="2:13">
      <c r="B89" s="1278">
        <v>5.4</v>
      </c>
      <c r="C89" s="1285" t="s">
        <v>610</v>
      </c>
      <c r="D89" s="1280"/>
      <c r="E89" s="1280"/>
      <c r="F89" s="1280"/>
      <c r="G89" s="1280"/>
      <c r="H89" s="1280"/>
      <c r="I89" s="1280"/>
      <c r="J89" s="1280"/>
      <c r="K89" s="1280"/>
      <c r="L89" s="1280"/>
      <c r="M89" s="1296"/>
    </row>
    <row r="90" spans="2:13">
      <c r="B90" s="1278"/>
      <c r="C90" s="1285" t="s">
        <v>554</v>
      </c>
      <c r="D90" s="1280" t="s">
        <v>603</v>
      </c>
      <c r="E90" s="1280">
        <v>5</v>
      </c>
      <c r="F90" s="1280">
        <v>5</v>
      </c>
      <c r="G90" s="1280"/>
      <c r="H90" s="1280">
        <f t="shared" si="13"/>
        <v>5</v>
      </c>
      <c r="I90" s="1280">
        <v>3159</v>
      </c>
      <c r="J90" s="1280">
        <f t="shared" si="11"/>
        <v>15795</v>
      </c>
      <c r="K90" s="1280">
        <f t="shared" si="14"/>
        <v>15795</v>
      </c>
      <c r="L90" s="1280">
        <f t="shared" si="12"/>
        <v>0</v>
      </c>
      <c r="M90" s="1296">
        <f t="shared" si="15"/>
        <v>15795</v>
      </c>
    </row>
    <row r="91" spans="2:13">
      <c r="B91" s="1278"/>
      <c r="C91" s="1285" t="s">
        <v>555</v>
      </c>
      <c r="D91" s="1280" t="s">
        <v>603</v>
      </c>
      <c r="E91" s="1280">
        <v>5</v>
      </c>
      <c r="F91" s="1280">
        <v>5</v>
      </c>
      <c r="G91" s="1280"/>
      <c r="H91" s="1280">
        <f t="shared" si="13"/>
        <v>5</v>
      </c>
      <c r="I91" s="1280">
        <v>2808</v>
      </c>
      <c r="J91" s="1280">
        <f t="shared" si="11"/>
        <v>14040</v>
      </c>
      <c r="K91" s="1280">
        <f t="shared" si="14"/>
        <v>14040</v>
      </c>
      <c r="L91" s="1280">
        <f t="shared" si="12"/>
        <v>0</v>
      </c>
      <c r="M91" s="1296">
        <f t="shared" si="15"/>
        <v>14040</v>
      </c>
    </row>
    <row r="92" spans="2:13">
      <c r="B92" s="1323"/>
      <c r="C92" s="1414" t="s">
        <v>556</v>
      </c>
      <c r="D92" s="1325" t="s">
        <v>603</v>
      </c>
      <c r="E92" s="1325">
        <v>2</v>
      </c>
      <c r="F92" s="1325">
        <v>2</v>
      </c>
      <c r="G92" s="1325"/>
      <c r="H92" s="1325">
        <f t="shared" si="13"/>
        <v>2</v>
      </c>
      <c r="I92" s="1325">
        <v>6318</v>
      </c>
      <c r="J92" s="1325">
        <f t="shared" si="11"/>
        <v>12636</v>
      </c>
      <c r="K92" s="1325">
        <f t="shared" si="14"/>
        <v>12636</v>
      </c>
      <c r="L92" s="1325">
        <f t="shared" si="12"/>
        <v>0</v>
      </c>
      <c r="M92" s="1327">
        <f t="shared" si="15"/>
        <v>12636</v>
      </c>
    </row>
    <row r="93" spans="2:13">
      <c r="B93" s="1395"/>
      <c r="C93" s="1411" t="s">
        <v>46</v>
      </c>
      <c r="D93" s="1395"/>
      <c r="E93" s="1395"/>
      <c r="F93" s="1395">
        <v>0</v>
      </c>
      <c r="G93" s="1395"/>
      <c r="H93" s="1395">
        <f>F93+G93</f>
        <v>0</v>
      </c>
      <c r="I93" s="1395"/>
      <c r="J93" s="1395">
        <f>SUM(J80:J92)</f>
        <v>151281</v>
      </c>
      <c r="K93" s="1395">
        <f>SUM(K80:K92)</f>
        <v>136097</v>
      </c>
      <c r="L93" s="1395">
        <f>SUM(L80:L92)</f>
        <v>0</v>
      </c>
      <c r="M93" s="1395">
        <f>SUM(M80:M92)</f>
        <v>136097</v>
      </c>
    </row>
    <row r="94" spans="2:13">
      <c r="B94" s="1321"/>
      <c r="C94" s="1413" t="s">
        <v>213</v>
      </c>
      <c r="D94" s="1294"/>
      <c r="E94" s="1294"/>
      <c r="F94" s="1294"/>
      <c r="G94" s="1294"/>
      <c r="H94" s="1294"/>
      <c r="I94" s="1294"/>
      <c r="J94" s="1294"/>
      <c r="K94" s="1294"/>
      <c r="L94" s="1294"/>
      <c r="M94" s="1295"/>
    </row>
    <row r="95" spans="2:13" ht="31.5">
      <c r="B95" s="1808">
        <v>6.1</v>
      </c>
      <c r="C95" s="1293" t="s">
        <v>463</v>
      </c>
      <c r="D95" s="1280" t="s">
        <v>600</v>
      </c>
      <c r="E95" s="1280">
        <v>255</v>
      </c>
      <c r="F95" s="1280">
        <v>240.92</v>
      </c>
      <c r="G95" s="1280"/>
      <c r="H95" s="1280">
        <f t="shared" ref="H95:H105" si="16">F95+G95</f>
        <v>240.92</v>
      </c>
      <c r="I95" s="1280">
        <v>90</v>
      </c>
      <c r="J95" s="1280">
        <f t="shared" si="11"/>
        <v>22950</v>
      </c>
      <c r="K95" s="1280">
        <f t="shared" ref="K95" si="17">F95*I95</f>
        <v>21682.799999999999</v>
      </c>
      <c r="L95" s="1280">
        <f t="shared" si="12"/>
        <v>0</v>
      </c>
      <c r="M95" s="1296">
        <f t="shared" ref="M95:M105" si="18">L95+K95</f>
        <v>21682.799999999999</v>
      </c>
    </row>
    <row r="96" spans="2:13" ht="18.75">
      <c r="B96" s="1808">
        <v>6.2</v>
      </c>
      <c r="C96" s="1285" t="s">
        <v>339</v>
      </c>
      <c r="D96" s="1280" t="s">
        <v>600</v>
      </c>
      <c r="E96" s="1280">
        <v>1375</v>
      </c>
      <c r="F96" s="1280">
        <v>1328.64</v>
      </c>
      <c r="G96" s="1280"/>
      <c r="H96" s="1280">
        <f t="shared" si="16"/>
        <v>1328.64</v>
      </c>
      <c r="I96" s="1280">
        <v>100</v>
      </c>
      <c r="J96" s="1280">
        <f t="shared" si="11"/>
        <v>137500</v>
      </c>
      <c r="K96" s="1280">
        <f t="shared" ref="K96:K104" si="19">F96*I96</f>
        <v>132864</v>
      </c>
      <c r="L96" s="1280">
        <f t="shared" ref="L96:L104" si="20">I96*G96</f>
        <v>0</v>
      </c>
      <c r="M96" s="1296">
        <f t="shared" ref="M96:M104" si="21">L96+K96</f>
        <v>132864</v>
      </c>
    </row>
    <row r="97" spans="2:16">
      <c r="B97" s="1808">
        <v>6.3</v>
      </c>
      <c r="C97" s="1285" t="s">
        <v>1199</v>
      </c>
      <c r="D97" s="1280" t="s">
        <v>222</v>
      </c>
      <c r="E97" s="1280">
        <v>685</v>
      </c>
      <c r="F97" s="1280">
        <v>543.27</v>
      </c>
      <c r="G97" s="1280"/>
      <c r="H97" s="1280">
        <f t="shared" si="16"/>
        <v>543.27</v>
      </c>
      <c r="I97" s="1280">
        <v>270</v>
      </c>
      <c r="J97" s="1280">
        <f t="shared" si="11"/>
        <v>184950</v>
      </c>
      <c r="K97" s="1280">
        <f t="shared" si="19"/>
        <v>146682.9</v>
      </c>
      <c r="L97" s="1280">
        <f t="shared" si="20"/>
        <v>0</v>
      </c>
      <c r="M97" s="1296">
        <f t="shared" si="21"/>
        <v>146682.9</v>
      </c>
    </row>
    <row r="98" spans="2:16">
      <c r="B98" s="1808">
        <v>6.4</v>
      </c>
      <c r="C98" s="1285" t="s">
        <v>1197</v>
      </c>
      <c r="D98" s="1280" t="s">
        <v>73</v>
      </c>
      <c r="E98" s="1280">
        <v>192</v>
      </c>
      <c r="F98" s="1280">
        <v>182.26</v>
      </c>
      <c r="G98" s="1280">
        <f>'IPD TOS'!D109</f>
        <v>57.26</v>
      </c>
      <c r="H98" s="1280">
        <f t="shared" si="16"/>
        <v>239.52</v>
      </c>
      <c r="I98" s="1280">
        <v>290</v>
      </c>
      <c r="J98" s="1280">
        <f>I98*E98</f>
        <v>55680</v>
      </c>
      <c r="K98" s="1280">
        <f t="shared" si="19"/>
        <v>52855.4</v>
      </c>
      <c r="L98" s="1280">
        <f t="shared" si="20"/>
        <v>16605.400000000001</v>
      </c>
      <c r="M98" s="1296">
        <f t="shared" si="21"/>
        <v>69460.800000000003</v>
      </c>
    </row>
    <row r="99" spans="2:16">
      <c r="B99" s="1808">
        <v>6.5</v>
      </c>
      <c r="C99" s="1285" t="s">
        <v>1487</v>
      </c>
      <c r="D99" s="1280" t="s">
        <v>222</v>
      </c>
      <c r="E99" s="1280">
        <v>557</v>
      </c>
      <c r="F99" s="1280">
        <v>605.57000000000005</v>
      </c>
      <c r="G99" s="1280"/>
      <c r="H99" s="1280">
        <f t="shared" si="16"/>
        <v>605.57000000000005</v>
      </c>
      <c r="I99" s="1280">
        <v>300</v>
      </c>
      <c r="J99" s="1280">
        <f t="shared" si="11"/>
        <v>167100</v>
      </c>
      <c r="K99" s="1280">
        <f t="shared" si="19"/>
        <v>181671</v>
      </c>
      <c r="L99" s="1280">
        <f t="shared" si="20"/>
        <v>0</v>
      </c>
      <c r="M99" s="1296">
        <f t="shared" si="21"/>
        <v>181671</v>
      </c>
    </row>
    <row r="100" spans="2:16">
      <c r="B100" s="1808">
        <v>6.6</v>
      </c>
      <c r="C100" s="1279" t="s">
        <v>1185</v>
      </c>
      <c r="D100" s="1280" t="s">
        <v>189</v>
      </c>
      <c r="E100" s="1280">
        <v>485</v>
      </c>
      <c r="F100" s="1280">
        <v>373.16</v>
      </c>
      <c r="G100" s="1280"/>
      <c r="H100" s="1280">
        <f t="shared" si="16"/>
        <v>373.16</v>
      </c>
      <c r="I100" s="1280">
        <v>100</v>
      </c>
      <c r="J100" s="1280">
        <f>I100*E100</f>
        <v>48500</v>
      </c>
      <c r="K100" s="1280">
        <f t="shared" si="19"/>
        <v>37316</v>
      </c>
      <c r="L100" s="1280">
        <f t="shared" si="20"/>
        <v>0</v>
      </c>
      <c r="M100" s="1296">
        <f t="shared" si="21"/>
        <v>37316</v>
      </c>
    </row>
    <row r="101" spans="2:16">
      <c r="B101" s="1808">
        <v>6.7</v>
      </c>
      <c r="C101" s="1279" t="s">
        <v>1191</v>
      </c>
      <c r="D101" s="1280" t="s">
        <v>189</v>
      </c>
      <c r="E101" s="1280">
        <v>75</v>
      </c>
      <c r="F101" s="1280">
        <v>31.6</v>
      </c>
      <c r="G101" s="1280"/>
      <c r="H101" s="1280">
        <f t="shared" si="16"/>
        <v>31.6</v>
      </c>
      <c r="I101" s="1280">
        <v>150</v>
      </c>
      <c r="J101" s="1280">
        <f>I101*E101</f>
        <v>11250</v>
      </c>
      <c r="K101" s="1280">
        <f t="shared" si="19"/>
        <v>4740</v>
      </c>
      <c r="L101" s="1280">
        <f t="shared" si="20"/>
        <v>0</v>
      </c>
      <c r="M101" s="1296">
        <f t="shared" si="21"/>
        <v>4740</v>
      </c>
    </row>
    <row r="102" spans="2:16" hidden="1">
      <c r="B102" s="1808">
        <v>6.8</v>
      </c>
      <c r="C102" s="1279" t="s">
        <v>1186</v>
      </c>
      <c r="D102" s="1280" t="s">
        <v>222</v>
      </c>
      <c r="E102" s="1280">
        <v>45</v>
      </c>
      <c r="F102" s="1280">
        <v>0</v>
      </c>
      <c r="G102" s="1280"/>
      <c r="H102" s="1280">
        <f t="shared" si="16"/>
        <v>0</v>
      </c>
      <c r="I102" s="1280">
        <v>70</v>
      </c>
      <c r="J102" s="1280">
        <f>I102*E102</f>
        <v>3150</v>
      </c>
      <c r="K102" s="1280">
        <f t="shared" si="19"/>
        <v>0</v>
      </c>
      <c r="L102" s="1280">
        <f t="shared" si="20"/>
        <v>0</v>
      </c>
      <c r="M102" s="1296">
        <f t="shared" si="21"/>
        <v>0</v>
      </c>
    </row>
    <row r="103" spans="2:16">
      <c r="B103" s="1808">
        <v>6.9</v>
      </c>
      <c r="C103" s="1285" t="s">
        <v>1198</v>
      </c>
      <c r="D103" s="1280" t="s">
        <v>222</v>
      </c>
      <c r="E103" s="1280">
        <v>143</v>
      </c>
      <c r="F103" s="1280">
        <v>143.04</v>
      </c>
      <c r="G103" s="1280"/>
      <c r="H103" s="1280">
        <f t="shared" si="16"/>
        <v>143.04</v>
      </c>
      <c r="I103" s="1280">
        <v>320</v>
      </c>
      <c r="J103" s="1280">
        <f t="shared" si="11"/>
        <v>45760</v>
      </c>
      <c r="K103" s="1280">
        <f t="shared" si="19"/>
        <v>45772.800000000003</v>
      </c>
      <c r="L103" s="1280">
        <f t="shared" si="20"/>
        <v>0</v>
      </c>
      <c r="M103" s="1296">
        <f t="shared" si="21"/>
        <v>45772.800000000003</v>
      </c>
    </row>
    <row r="104" spans="2:16">
      <c r="B104" s="1278">
        <v>6.1</v>
      </c>
      <c r="C104" s="1285" t="s">
        <v>1192</v>
      </c>
      <c r="D104" s="1280" t="s">
        <v>189</v>
      </c>
      <c r="E104" s="1280">
        <v>128</v>
      </c>
      <c r="F104" s="1280">
        <v>119</v>
      </c>
      <c r="G104" s="1280"/>
      <c r="H104" s="1280">
        <f t="shared" si="16"/>
        <v>119</v>
      </c>
      <c r="I104" s="1280">
        <v>100</v>
      </c>
      <c r="J104" s="1280">
        <f t="shared" si="11"/>
        <v>12800</v>
      </c>
      <c r="K104" s="1280">
        <f t="shared" si="19"/>
        <v>11900</v>
      </c>
      <c r="L104" s="1280">
        <f t="shared" si="20"/>
        <v>0</v>
      </c>
      <c r="M104" s="1296">
        <f t="shared" si="21"/>
        <v>11900</v>
      </c>
    </row>
    <row r="105" spans="2:16" hidden="1">
      <c r="B105" s="1415">
        <v>6.11</v>
      </c>
      <c r="C105" s="1414" t="s">
        <v>1193</v>
      </c>
      <c r="D105" s="1325" t="s">
        <v>189</v>
      </c>
      <c r="E105" s="1325">
        <v>128</v>
      </c>
      <c r="F105" s="1325">
        <v>0</v>
      </c>
      <c r="G105" s="1325"/>
      <c r="H105" s="1325">
        <f t="shared" si="16"/>
        <v>0</v>
      </c>
      <c r="I105" s="1325">
        <v>105</v>
      </c>
      <c r="J105" s="1325">
        <f t="shared" si="11"/>
        <v>13440</v>
      </c>
      <c r="K105" s="1325"/>
      <c r="L105" s="1325">
        <f>I105*G105</f>
        <v>0</v>
      </c>
      <c r="M105" s="1327">
        <f t="shared" si="18"/>
        <v>0</v>
      </c>
      <c r="P105" s="1263">
        <f t="shared" ref="P105" si="22">O105-M105</f>
        <v>0</v>
      </c>
    </row>
    <row r="106" spans="2:16">
      <c r="B106" s="1990" t="s">
        <v>46</v>
      </c>
      <c r="C106" s="1991"/>
      <c r="D106" s="1991"/>
      <c r="E106" s="1992"/>
      <c r="F106" s="1395"/>
      <c r="G106" s="1395"/>
      <c r="H106" s="1395"/>
      <c r="I106" s="1395"/>
      <c r="J106" s="1395">
        <f>SUM(J95:J105)</f>
        <v>703080</v>
      </c>
      <c r="K106" s="1395">
        <f>SUM(K95:K105)</f>
        <v>635484.9</v>
      </c>
      <c r="L106" s="1395">
        <f>SUM(L95:L105)</f>
        <v>16605.400000000001</v>
      </c>
      <c r="M106" s="1395">
        <f>SUM(M95:M105)</f>
        <v>652090.30000000005</v>
      </c>
    </row>
    <row r="107" spans="2:16">
      <c r="B107" s="1321"/>
      <c r="C107" s="1274" t="s">
        <v>1154</v>
      </c>
      <c r="D107" s="1294"/>
      <c r="E107" s="1294"/>
      <c r="F107" s="1294"/>
      <c r="G107" s="1294"/>
      <c r="H107" s="1294"/>
      <c r="I107" s="1294"/>
      <c r="J107" s="1294"/>
      <c r="K107" s="1294"/>
      <c r="L107" s="1294"/>
      <c r="M107" s="1295"/>
    </row>
    <row r="108" spans="2:16" ht="31.5">
      <c r="B108" s="1278">
        <v>7.1</v>
      </c>
      <c r="C108" s="1279" t="s">
        <v>1201</v>
      </c>
      <c r="D108" s="1280" t="s">
        <v>222</v>
      </c>
      <c r="E108" s="1280">
        <v>710</v>
      </c>
      <c r="F108" s="1280">
        <v>664.32</v>
      </c>
      <c r="G108" s="1280"/>
      <c r="H108" s="1280">
        <f>F108+G108</f>
        <v>664.32</v>
      </c>
      <c r="I108" s="1280">
        <v>26</v>
      </c>
      <c r="J108" s="1280">
        <f>I108*E108</f>
        <v>18460</v>
      </c>
      <c r="K108" s="1280">
        <f>F108*I108</f>
        <v>17272.32</v>
      </c>
      <c r="L108" s="1280">
        <f>I108*G108</f>
        <v>0</v>
      </c>
      <c r="M108" s="1296">
        <f>L108+K108</f>
        <v>17272.32</v>
      </c>
    </row>
    <row r="109" spans="2:16" hidden="1">
      <c r="B109" s="1278">
        <v>7.2</v>
      </c>
      <c r="C109" s="1279" t="s">
        <v>1200</v>
      </c>
      <c r="D109" s="1280" t="s">
        <v>222</v>
      </c>
      <c r="E109" s="1280">
        <v>750</v>
      </c>
      <c r="F109" s="1280">
        <v>0</v>
      </c>
      <c r="G109" s="1280"/>
      <c r="H109" s="1280">
        <f>F109+G109</f>
        <v>0</v>
      </c>
      <c r="I109" s="1280">
        <v>26</v>
      </c>
      <c r="J109" s="1280">
        <f>I109*E109</f>
        <v>19500</v>
      </c>
      <c r="K109" s="1280">
        <f>F109*I109</f>
        <v>0</v>
      </c>
      <c r="L109" s="1280">
        <f>I109*G109</f>
        <v>0</v>
      </c>
      <c r="M109" s="1296">
        <f>L109+K109</f>
        <v>0</v>
      </c>
    </row>
    <row r="110" spans="2:16">
      <c r="B110" s="1323">
        <v>7.3</v>
      </c>
      <c r="C110" s="1324" t="s">
        <v>1187</v>
      </c>
      <c r="D110" s="1325" t="s">
        <v>222</v>
      </c>
      <c r="E110" s="1325">
        <v>255</v>
      </c>
      <c r="F110" s="1325">
        <v>204.34</v>
      </c>
      <c r="G110" s="1325"/>
      <c r="H110" s="1325">
        <f>F110+G110</f>
        <v>204.34</v>
      </c>
      <c r="I110" s="1325">
        <v>26</v>
      </c>
      <c r="J110" s="1325">
        <f>I110*E110</f>
        <v>6630</v>
      </c>
      <c r="K110" s="1325">
        <f>F110*I110</f>
        <v>5312.84</v>
      </c>
      <c r="L110" s="1325">
        <f>I110*G110</f>
        <v>0</v>
      </c>
      <c r="M110" s="1327">
        <f>L110+K110</f>
        <v>5312.84</v>
      </c>
    </row>
    <row r="111" spans="2:16">
      <c r="B111" s="1990" t="s">
        <v>46</v>
      </c>
      <c r="C111" s="1991"/>
      <c r="D111" s="1991"/>
      <c r="E111" s="1992"/>
      <c r="F111" s="1395"/>
      <c r="G111" s="1395"/>
      <c r="H111" s="1395"/>
      <c r="I111" s="1395"/>
      <c r="J111" s="1395">
        <f>SUM(J108:J110)</f>
        <v>44590</v>
      </c>
      <c r="K111" s="1395">
        <f>SUM(K108:K110)</f>
        <v>22585.16</v>
      </c>
      <c r="L111" s="1395">
        <f>SUM(L108:L110)</f>
        <v>0</v>
      </c>
      <c r="M111" s="1395">
        <f>SUM(M108:M110)</f>
        <v>22585.16</v>
      </c>
    </row>
    <row r="112" spans="2:16">
      <c r="B112" s="1321"/>
      <c r="C112" s="1274" t="s">
        <v>1158</v>
      </c>
      <c r="D112" s="1294"/>
      <c r="E112" s="1294"/>
      <c r="F112" s="1294"/>
      <c r="G112" s="1294"/>
      <c r="H112" s="1294"/>
      <c r="I112" s="1294"/>
      <c r="J112" s="1294"/>
      <c r="K112" s="1294"/>
      <c r="L112" s="1294"/>
      <c r="M112" s="1295"/>
    </row>
    <row r="113" spans="2:13" s="1816" customFormat="1" ht="31.5" hidden="1">
      <c r="B113" s="1817"/>
      <c r="C113" s="1818" t="s">
        <v>1483</v>
      </c>
      <c r="D113" s="1817"/>
      <c r="E113" s="1817"/>
      <c r="F113" s="1817"/>
      <c r="G113" s="1817"/>
      <c r="H113" s="1817"/>
      <c r="I113" s="1817"/>
      <c r="J113" s="1817"/>
      <c r="K113" s="1817"/>
      <c r="L113" s="1817"/>
      <c r="M113" s="1817"/>
    </row>
    <row r="114" spans="2:13">
      <c r="B114" s="1278">
        <v>8.1</v>
      </c>
      <c r="C114" s="1279" t="s">
        <v>1160</v>
      </c>
      <c r="D114" s="1280" t="s">
        <v>222</v>
      </c>
      <c r="E114" s="1280">
        <v>15</v>
      </c>
      <c r="F114" s="1280"/>
      <c r="G114" s="1280">
        <f>'IPD TOS'!H75</f>
        <v>46.04</v>
      </c>
      <c r="H114" s="1280">
        <f>F114+G114</f>
        <v>46.04</v>
      </c>
      <c r="I114" s="1280">
        <v>220</v>
      </c>
      <c r="J114" s="1280">
        <f>I114*E114</f>
        <v>3300</v>
      </c>
      <c r="K114" s="1280">
        <f>F114*I114</f>
        <v>0</v>
      </c>
      <c r="L114" s="1280">
        <f>I114*G114</f>
        <v>10128.799999999999</v>
      </c>
      <c r="M114" s="1296">
        <f>L114+K114</f>
        <v>10128.799999999999</v>
      </c>
    </row>
    <row r="115" spans="2:13" hidden="1">
      <c r="B115" s="1278">
        <v>8.1999999999999993</v>
      </c>
      <c r="C115" s="1279" t="s">
        <v>1482</v>
      </c>
      <c r="D115" s="1280" t="s">
        <v>222</v>
      </c>
      <c r="E115" s="1280">
        <v>90</v>
      </c>
      <c r="F115" s="1280"/>
      <c r="G115" s="1280"/>
      <c r="H115" s="1280">
        <f>F115+G115</f>
        <v>0</v>
      </c>
      <c r="I115" s="1280">
        <v>360</v>
      </c>
      <c r="J115" s="1280">
        <f>I115*E115</f>
        <v>32400</v>
      </c>
      <c r="K115" s="1280">
        <f>F115*I115</f>
        <v>0</v>
      </c>
      <c r="L115" s="1280">
        <f>I115*G115</f>
        <v>0</v>
      </c>
      <c r="M115" s="1296">
        <f>L115+K115</f>
        <v>0</v>
      </c>
    </row>
    <row r="116" spans="2:13">
      <c r="B116" s="1990" t="s">
        <v>46</v>
      </c>
      <c r="C116" s="1991"/>
      <c r="D116" s="1991"/>
      <c r="E116" s="1992"/>
      <c r="F116" s="1738"/>
      <c r="G116" s="1738"/>
      <c r="H116" s="1738"/>
      <c r="I116" s="1738"/>
      <c r="J116" s="1738">
        <f>SUM(J114:J115)</f>
        <v>35700</v>
      </c>
      <c r="K116" s="1738">
        <f>SUM(K114:K115)</f>
        <v>0</v>
      </c>
      <c r="L116" s="1738">
        <f>SUM(L114:L115)</f>
        <v>10128.799999999999</v>
      </c>
      <c r="M116" s="1738">
        <f>SUM(M114:M115)</f>
        <v>10128.799999999999</v>
      </c>
    </row>
    <row r="117" spans="2:13">
      <c r="B117" s="1321"/>
      <c r="C117" s="1336" t="s">
        <v>1299</v>
      </c>
      <c r="D117" s="1294"/>
      <c r="E117" s="1294"/>
      <c r="F117" s="1294"/>
      <c r="G117" s="1294"/>
      <c r="H117" s="1294"/>
      <c r="I117" s="1294"/>
      <c r="J117" s="1294"/>
      <c r="K117" s="1294"/>
      <c r="L117" s="1294"/>
      <c r="M117" s="1295"/>
    </row>
    <row r="118" spans="2:13">
      <c r="B118" s="1278">
        <v>9.1</v>
      </c>
      <c r="C118" s="1279" t="s">
        <v>1302</v>
      </c>
      <c r="D118" s="1280"/>
      <c r="E118" s="1280"/>
      <c r="F118" s="1280"/>
      <c r="G118" s="1280"/>
      <c r="H118" s="1280"/>
      <c r="I118" s="1280"/>
      <c r="J118" s="1280"/>
      <c r="K118" s="1280"/>
      <c r="L118" s="1280"/>
      <c r="M118" s="1296"/>
    </row>
    <row r="119" spans="2:13">
      <c r="B119" s="1278"/>
      <c r="C119" s="1279" t="s">
        <v>1300</v>
      </c>
      <c r="D119" s="1280" t="s">
        <v>1303</v>
      </c>
      <c r="E119" s="1280">
        <v>15</v>
      </c>
      <c r="F119" s="1280">
        <v>26</v>
      </c>
      <c r="G119" s="1280"/>
      <c r="H119" s="1280">
        <f>F119+G119</f>
        <v>26</v>
      </c>
      <c r="I119" s="1280">
        <v>65</v>
      </c>
      <c r="J119" s="1280">
        <f>I119*E119</f>
        <v>975</v>
      </c>
      <c r="K119" s="1280">
        <f>F119*I119</f>
        <v>1690</v>
      </c>
      <c r="L119" s="1280">
        <f>I119*G119</f>
        <v>0</v>
      </c>
      <c r="M119" s="1296">
        <f>L119+K119</f>
        <v>1690</v>
      </c>
    </row>
    <row r="120" spans="2:13">
      <c r="B120" s="1278"/>
      <c r="C120" s="1279" t="s">
        <v>1292</v>
      </c>
      <c r="D120" s="1280" t="s">
        <v>1303</v>
      </c>
      <c r="E120" s="1280">
        <v>25</v>
      </c>
      <c r="F120" s="1280">
        <v>27</v>
      </c>
      <c r="G120" s="1280"/>
      <c r="H120" s="1280">
        <f t="shared" ref="H120:H136" si="23">F120+G120</f>
        <v>27</v>
      </c>
      <c r="I120" s="1280">
        <v>75</v>
      </c>
      <c r="J120" s="1280">
        <f>I120*E120</f>
        <v>1875</v>
      </c>
      <c r="K120" s="1280">
        <f t="shared" ref="K120:K122" si="24">F120*I120</f>
        <v>2025</v>
      </c>
      <c r="L120" s="1280">
        <f t="shared" ref="L120:L122" si="25">I120*G120</f>
        <v>0</v>
      </c>
      <c r="M120" s="1296">
        <f t="shared" ref="M120:M122" si="26">L120+K120</f>
        <v>2025</v>
      </c>
    </row>
    <row r="121" spans="2:13">
      <c r="B121" s="1278"/>
      <c r="C121" s="1279" t="s">
        <v>1301</v>
      </c>
      <c r="D121" s="1280" t="s">
        <v>1303</v>
      </c>
      <c r="E121" s="1280">
        <v>100</v>
      </c>
      <c r="F121" s="1280">
        <v>90.3</v>
      </c>
      <c r="G121" s="1280"/>
      <c r="H121" s="1280">
        <f t="shared" si="23"/>
        <v>90.3</v>
      </c>
      <c r="I121" s="1280">
        <v>90</v>
      </c>
      <c r="J121" s="1280">
        <f>I121*E121</f>
        <v>9000</v>
      </c>
      <c r="K121" s="1280">
        <f t="shared" si="24"/>
        <v>8127</v>
      </c>
      <c r="L121" s="1280">
        <f t="shared" si="25"/>
        <v>0</v>
      </c>
      <c r="M121" s="1296">
        <f t="shared" si="26"/>
        <v>8127</v>
      </c>
    </row>
    <row r="122" spans="2:13">
      <c r="B122" s="1278">
        <v>9.4</v>
      </c>
      <c r="C122" s="1279" t="s">
        <v>1312</v>
      </c>
      <c r="D122" s="1280" t="s">
        <v>72</v>
      </c>
      <c r="E122" s="1280">
        <v>20</v>
      </c>
      <c r="F122" s="1280">
        <v>20</v>
      </c>
      <c r="G122" s="1280"/>
      <c r="H122" s="1280">
        <f t="shared" si="23"/>
        <v>20</v>
      </c>
      <c r="I122" s="1280">
        <v>180</v>
      </c>
      <c r="J122" s="1280">
        <f>I122*E122</f>
        <v>3600</v>
      </c>
      <c r="K122" s="1280">
        <f t="shared" si="24"/>
        <v>3600</v>
      </c>
      <c r="L122" s="1280">
        <f t="shared" si="25"/>
        <v>0</v>
      </c>
      <c r="M122" s="1296">
        <f t="shared" si="26"/>
        <v>3600</v>
      </c>
    </row>
    <row r="123" spans="2:13" ht="31.5">
      <c r="B123" s="1278">
        <v>9.5</v>
      </c>
      <c r="C123" s="1279" t="s">
        <v>1356</v>
      </c>
      <c r="D123" s="1280"/>
      <c r="E123" s="1280"/>
      <c r="F123" s="1280"/>
      <c r="G123" s="1280"/>
      <c r="H123" s="1280"/>
      <c r="I123" s="1280"/>
      <c r="J123" s="1280"/>
      <c r="K123" s="1280"/>
      <c r="L123" s="1280"/>
      <c r="M123" s="1296"/>
    </row>
    <row r="124" spans="2:13">
      <c r="B124" s="1278"/>
      <c r="C124" s="1279" t="s">
        <v>1305</v>
      </c>
      <c r="D124" s="1280" t="s">
        <v>1303</v>
      </c>
      <c r="E124" s="1280">
        <v>15</v>
      </c>
      <c r="F124" s="1280">
        <v>58.45</v>
      </c>
      <c r="G124" s="1280"/>
      <c r="H124" s="1280">
        <f t="shared" si="23"/>
        <v>58.45</v>
      </c>
      <c r="I124" s="1280">
        <v>60</v>
      </c>
      <c r="J124" s="1280">
        <f t="shared" ref="J124:J136" si="27">I124*E124</f>
        <v>900</v>
      </c>
      <c r="K124" s="1280">
        <f t="shared" ref="K124:K136" si="28">F124*I124</f>
        <v>3507</v>
      </c>
      <c r="L124" s="1280">
        <f t="shared" ref="L124:L136" si="29">I124*G124</f>
        <v>0</v>
      </c>
      <c r="M124" s="1296">
        <f t="shared" ref="M124:M136" si="30">L124+K124</f>
        <v>3507</v>
      </c>
    </row>
    <row r="125" spans="2:13">
      <c r="B125" s="1278"/>
      <c r="C125" s="1279" t="s">
        <v>1317</v>
      </c>
      <c r="D125" s="1280" t="s">
        <v>1303</v>
      </c>
      <c r="E125" s="1280">
        <v>21</v>
      </c>
      <c r="F125" s="1280">
        <v>14</v>
      </c>
      <c r="G125" s="1280"/>
      <c r="H125" s="1280">
        <f t="shared" si="23"/>
        <v>14</v>
      </c>
      <c r="I125" s="1280">
        <v>90</v>
      </c>
      <c r="J125" s="1280">
        <f t="shared" si="27"/>
        <v>1890</v>
      </c>
      <c r="K125" s="1280">
        <f t="shared" si="28"/>
        <v>1260</v>
      </c>
      <c r="L125" s="1280">
        <f t="shared" si="29"/>
        <v>0</v>
      </c>
      <c r="M125" s="1296">
        <f t="shared" si="30"/>
        <v>1260</v>
      </c>
    </row>
    <row r="126" spans="2:13">
      <c r="B126" s="1278"/>
      <c r="C126" s="1279" t="s">
        <v>1307</v>
      </c>
      <c r="D126" s="1280" t="s">
        <v>1303</v>
      </c>
      <c r="E126" s="1280">
        <v>110</v>
      </c>
      <c r="F126" s="1280">
        <v>59.2</v>
      </c>
      <c r="G126" s="1280"/>
      <c r="H126" s="1280">
        <f t="shared" si="23"/>
        <v>59.2</v>
      </c>
      <c r="I126" s="1280">
        <v>120</v>
      </c>
      <c r="J126" s="1280">
        <f t="shared" si="27"/>
        <v>13200</v>
      </c>
      <c r="K126" s="1280">
        <f t="shared" si="28"/>
        <v>7104</v>
      </c>
      <c r="L126" s="1280">
        <f t="shared" si="29"/>
        <v>0</v>
      </c>
      <c r="M126" s="1296">
        <f t="shared" si="30"/>
        <v>7104</v>
      </c>
    </row>
    <row r="127" spans="2:13" ht="31.5">
      <c r="B127" s="1323">
        <v>9.6</v>
      </c>
      <c r="C127" s="1324" t="s">
        <v>1887</v>
      </c>
      <c r="D127" s="1325" t="s">
        <v>72</v>
      </c>
      <c r="E127" s="1325">
        <v>15</v>
      </c>
      <c r="F127" s="1325"/>
      <c r="G127" s="1325">
        <f>'IPD TOS'!H80</f>
        <v>15</v>
      </c>
      <c r="H127" s="1280">
        <f t="shared" si="23"/>
        <v>15</v>
      </c>
      <c r="I127" s="1325">
        <v>600</v>
      </c>
      <c r="J127" s="1280">
        <f t="shared" si="27"/>
        <v>9000</v>
      </c>
      <c r="K127" s="1280">
        <f t="shared" si="28"/>
        <v>0</v>
      </c>
      <c r="L127" s="1280">
        <f t="shared" si="29"/>
        <v>9000</v>
      </c>
      <c r="M127" s="1296">
        <f t="shared" si="30"/>
        <v>9000</v>
      </c>
    </row>
    <row r="128" spans="2:13" ht="31.5">
      <c r="B128" s="1323">
        <v>9.6999999999999993</v>
      </c>
      <c r="C128" s="1324" t="s">
        <v>1767</v>
      </c>
      <c r="D128" s="1325" t="s">
        <v>72</v>
      </c>
      <c r="E128" s="1325">
        <v>11</v>
      </c>
      <c r="F128" s="1325"/>
      <c r="G128" s="1325">
        <f>'IPD TOS'!H84</f>
        <v>11</v>
      </c>
      <c r="H128" s="1280">
        <f t="shared" si="23"/>
        <v>11</v>
      </c>
      <c r="I128" s="1325">
        <v>900</v>
      </c>
      <c r="J128" s="1280">
        <f t="shared" si="27"/>
        <v>9900</v>
      </c>
      <c r="K128" s="1280">
        <f t="shared" si="28"/>
        <v>0</v>
      </c>
      <c r="L128" s="1280">
        <f t="shared" si="29"/>
        <v>9900</v>
      </c>
      <c r="M128" s="1296">
        <f t="shared" si="30"/>
        <v>9900</v>
      </c>
    </row>
    <row r="129" spans="2:13">
      <c r="B129" s="1323">
        <v>9.9</v>
      </c>
      <c r="C129" s="1324" t="s">
        <v>1888</v>
      </c>
      <c r="D129" s="1325" t="s">
        <v>72</v>
      </c>
      <c r="E129" s="1325">
        <v>11</v>
      </c>
      <c r="F129" s="1325"/>
      <c r="G129" s="1325">
        <f>'IPD TOS'!H88</f>
        <v>5</v>
      </c>
      <c r="H129" s="1280">
        <f t="shared" si="23"/>
        <v>5</v>
      </c>
      <c r="I129" s="1325">
        <v>90</v>
      </c>
      <c r="J129" s="1280">
        <f t="shared" si="27"/>
        <v>990</v>
      </c>
      <c r="K129" s="1280">
        <f t="shared" si="28"/>
        <v>0</v>
      </c>
      <c r="L129" s="1280">
        <f t="shared" si="29"/>
        <v>450</v>
      </c>
      <c r="M129" s="1296">
        <f t="shared" si="30"/>
        <v>450</v>
      </c>
    </row>
    <row r="130" spans="2:13" ht="31.5">
      <c r="B130" s="1323">
        <v>9.1</v>
      </c>
      <c r="C130" s="1324" t="s">
        <v>1889</v>
      </c>
      <c r="D130" s="1325" t="s">
        <v>72</v>
      </c>
      <c r="E130" s="1325">
        <v>11</v>
      </c>
      <c r="F130" s="1325"/>
      <c r="G130" s="1325">
        <f>'IPD TOS'!H92</f>
        <v>17</v>
      </c>
      <c r="H130" s="1280">
        <f t="shared" si="23"/>
        <v>17</v>
      </c>
      <c r="I130" s="1325">
        <v>200</v>
      </c>
      <c r="J130" s="1280">
        <f t="shared" si="27"/>
        <v>2200</v>
      </c>
      <c r="K130" s="1280">
        <f t="shared" si="28"/>
        <v>0</v>
      </c>
      <c r="L130" s="1280">
        <f t="shared" si="29"/>
        <v>3400</v>
      </c>
      <c r="M130" s="1296">
        <f t="shared" si="30"/>
        <v>3400</v>
      </c>
    </row>
    <row r="131" spans="2:13" ht="31.5">
      <c r="B131" s="1323">
        <v>9.11</v>
      </c>
      <c r="C131" s="1324" t="s">
        <v>1313</v>
      </c>
      <c r="D131" s="1325" t="s">
        <v>72</v>
      </c>
      <c r="E131" s="1325">
        <v>11</v>
      </c>
      <c r="F131" s="1325">
        <v>11</v>
      </c>
      <c r="G131" s="1325"/>
      <c r="H131" s="1280">
        <f t="shared" si="23"/>
        <v>11</v>
      </c>
      <c r="I131" s="1325">
        <v>1700</v>
      </c>
      <c r="J131" s="1280">
        <f t="shared" si="27"/>
        <v>18700</v>
      </c>
      <c r="K131" s="1280">
        <f t="shared" si="28"/>
        <v>18700</v>
      </c>
      <c r="L131" s="1280">
        <f t="shared" si="29"/>
        <v>0</v>
      </c>
      <c r="M131" s="1296">
        <f t="shared" si="30"/>
        <v>18700</v>
      </c>
    </row>
    <row r="132" spans="2:13" ht="31.5">
      <c r="B132" s="1323">
        <v>9.1199999999999992</v>
      </c>
      <c r="C132" s="1324" t="s">
        <v>1890</v>
      </c>
      <c r="D132" s="1325" t="s">
        <v>72</v>
      </c>
      <c r="E132" s="1325">
        <v>11</v>
      </c>
      <c r="F132" s="1325"/>
      <c r="G132" s="1325">
        <f>'IPD TOS'!H96</f>
        <v>13</v>
      </c>
      <c r="H132" s="1280">
        <f t="shared" si="23"/>
        <v>13</v>
      </c>
      <c r="I132" s="1325">
        <v>120</v>
      </c>
      <c r="J132" s="1280">
        <f t="shared" si="27"/>
        <v>1320</v>
      </c>
      <c r="K132" s="1280">
        <f t="shared" si="28"/>
        <v>0</v>
      </c>
      <c r="L132" s="1280">
        <f t="shared" si="29"/>
        <v>1560</v>
      </c>
      <c r="M132" s="1296">
        <f t="shared" si="30"/>
        <v>1560</v>
      </c>
    </row>
    <row r="133" spans="2:13" ht="31.5">
      <c r="B133" s="1323">
        <v>9.1300000000000008</v>
      </c>
      <c r="C133" s="1324" t="s">
        <v>1891</v>
      </c>
      <c r="D133" s="1325" t="s">
        <v>72</v>
      </c>
      <c r="E133" s="1325">
        <v>2</v>
      </c>
      <c r="F133" s="1325"/>
      <c r="G133" s="1325">
        <f>'IPD TOS'!H100</f>
        <v>2</v>
      </c>
      <c r="H133" s="1280">
        <f t="shared" si="23"/>
        <v>2</v>
      </c>
      <c r="I133" s="1325">
        <v>2880</v>
      </c>
      <c r="J133" s="1280">
        <f t="shared" si="27"/>
        <v>5760</v>
      </c>
      <c r="K133" s="1280">
        <f t="shared" si="28"/>
        <v>0</v>
      </c>
      <c r="L133" s="1280">
        <f t="shared" si="29"/>
        <v>5760</v>
      </c>
      <c r="M133" s="1296">
        <f t="shared" si="30"/>
        <v>5760</v>
      </c>
    </row>
    <row r="134" spans="2:13">
      <c r="B134" s="1323">
        <v>9.14</v>
      </c>
      <c r="C134" s="1324" t="s">
        <v>1892</v>
      </c>
      <c r="D134" s="1325" t="s">
        <v>72</v>
      </c>
      <c r="E134" s="1325">
        <v>16</v>
      </c>
      <c r="F134" s="1325"/>
      <c r="G134" s="1325">
        <f>'IPD TOS'!H104</f>
        <v>13</v>
      </c>
      <c r="H134" s="1280">
        <f t="shared" si="23"/>
        <v>13</v>
      </c>
      <c r="I134" s="1325">
        <v>2000</v>
      </c>
      <c r="J134" s="1280">
        <f t="shared" si="27"/>
        <v>32000</v>
      </c>
      <c r="K134" s="1280">
        <f t="shared" si="28"/>
        <v>0</v>
      </c>
      <c r="L134" s="1280">
        <f t="shared" si="29"/>
        <v>26000</v>
      </c>
      <c r="M134" s="1296">
        <f t="shared" si="30"/>
        <v>26000</v>
      </c>
    </row>
    <row r="135" spans="2:13">
      <c r="B135" s="1323">
        <v>9.16</v>
      </c>
      <c r="C135" s="1324" t="s">
        <v>1768</v>
      </c>
      <c r="D135" s="1325" t="s">
        <v>72</v>
      </c>
      <c r="E135" s="1325">
        <v>11</v>
      </c>
      <c r="F135" s="1325"/>
      <c r="G135" s="1325">
        <f>'IPD TOS'!H108</f>
        <v>11</v>
      </c>
      <c r="H135" s="1280">
        <f t="shared" si="23"/>
        <v>11</v>
      </c>
      <c r="I135" s="1325">
        <v>120</v>
      </c>
      <c r="J135" s="1325">
        <f t="shared" si="27"/>
        <v>1320</v>
      </c>
      <c r="K135" s="1280">
        <f t="shared" si="28"/>
        <v>0</v>
      </c>
      <c r="L135" s="1280">
        <f t="shared" si="29"/>
        <v>1320</v>
      </c>
      <c r="M135" s="1296">
        <f t="shared" si="30"/>
        <v>1320</v>
      </c>
    </row>
    <row r="136" spans="2:13" ht="31.5">
      <c r="B136" s="1323">
        <v>9.18</v>
      </c>
      <c r="C136" s="1324" t="s">
        <v>1893</v>
      </c>
      <c r="D136" s="1325" t="s">
        <v>1303</v>
      </c>
      <c r="E136" s="1325">
        <v>52</v>
      </c>
      <c r="F136" s="1325"/>
      <c r="G136" s="1325">
        <f>'IPD TOS'!H112</f>
        <v>76.8</v>
      </c>
      <c r="H136" s="1280">
        <f t="shared" si="23"/>
        <v>76.8</v>
      </c>
      <c r="I136" s="1325">
        <v>90</v>
      </c>
      <c r="J136" s="1325">
        <f t="shared" si="27"/>
        <v>4680</v>
      </c>
      <c r="K136" s="1280">
        <f t="shared" si="28"/>
        <v>0</v>
      </c>
      <c r="L136" s="1280">
        <f t="shared" si="29"/>
        <v>6912</v>
      </c>
      <c r="M136" s="1296">
        <f t="shared" si="30"/>
        <v>6912</v>
      </c>
    </row>
    <row r="137" spans="2:13">
      <c r="B137" s="1990" t="s">
        <v>46</v>
      </c>
      <c r="C137" s="1991"/>
      <c r="D137" s="1991"/>
      <c r="E137" s="1992"/>
      <c r="F137" s="1395"/>
      <c r="G137" s="1395"/>
      <c r="H137" s="1395"/>
      <c r="I137" s="1395"/>
      <c r="J137" s="1395">
        <f>SUM(J119:J136)</f>
        <v>117310</v>
      </c>
      <c r="K137" s="1738">
        <f>SUM(K119:K136)</f>
        <v>46013</v>
      </c>
      <c r="L137" s="1738">
        <f>SUM(L119:L136)</f>
        <v>64302</v>
      </c>
      <c r="M137" s="1738">
        <f>SUM(M119:M136)</f>
        <v>110315</v>
      </c>
    </row>
    <row r="138" spans="2:13">
      <c r="B138" s="1321"/>
      <c r="C138" s="1274" t="s">
        <v>1188</v>
      </c>
      <c r="D138" s="1294"/>
      <c r="E138" s="1294"/>
      <c r="F138" s="1294"/>
      <c r="G138" s="1294"/>
      <c r="H138" s="1294"/>
      <c r="I138" s="1294"/>
      <c r="J138" s="1294"/>
      <c r="K138" s="1294"/>
      <c r="L138" s="1294"/>
      <c r="M138" s="1295"/>
    </row>
    <row r="139" spans="2:13">
      <c r="B139" s="1278">
        <v>2</v>
      </c>
      <c r="C139" s="1279" t="s">
        <v>1189</v>
      </c>
      <c r="D139" s="1280"/>
      <c r="E139" s="1280"/>
      <c r="F139" s="1280"/>
      <c r="G139" s="1280"/>
      <c r="H139" s="1280"/>
      <c r="I139" s="1280"/>
      <c r="J139" s="1280"/>
      <c r="K139" s="1280"/>
      <c r="L139" s="1280"/>
      <c r="M139" s="1296"/>
    </row>
    <row r="140" spans="2:13" ht="47.25">
      <c r="B140" s="1278">
        <v>2.0099999999999998</v>
      </c>
      <c r="C140" s="1279" t="s">
        <v>1203</v>
      </c>
      <c r="D140" s="1280" t="s">
        <v>1150</v>
      </c>
      <c r="E140" s="1280">
        <v>92</v>
      </c>
      <c r="F140" s="1280">
        <v>92</v>
      </c>
      <c r="G140" s="1280"/>
      <c r="H140" s="1280">
        <f>F140+G140</f>
        <v>92</v>
      </c>
      <c r="I140" s="1280">
        <v>200</v>
      </c>
      <c r="J140" s="1280">
        <f>I140*E140</f>
        <v>18400</v>
      </c>
      <c r="K140" s="1280">
        <f>F140*I140</f>
        <v>18400</v>
      </c>
      <c r="L140" s="1280">
        <f>I140*G140</f>
        <v>0</v>
      </c>
      <c r="M140" s="1296">
        <f>L140+K140</f>
        <v>18400</v>
      </c>
    </row>
    <row r="141" spans="2:13">
      <c r="B141" s="1278">
        <v>3</v>
      </c>
      <c r="C141" s="1279" t="s">
        <v>1308</v>
      </c>
      <c r="D141" s="1280"/>
      <c r="E141" s="1280"/>
      <c r="F141" s="1280"/>
      <c r="G141" s="1280"/>
      <c r="H141" s="1280"/>
      <c r="I141" s="1280"/>
      <c r="J141" s="1280"/>
      <c r="K141" s="1280"/>
      <c r="L141" s="1280"/>
      <c r="M141" s="1296"/>
    </row>
    <row r="142" spans="2:13">
      <c r="B142" s="1323">
        <v>3.03</v>
      </c>
      <c r="C142" s="1324" t="s">
        <v>1310</v>
      </c>
      <c r="D142" s="1325" t="s">
        <v>1150</v>
      </c>
      <c r="E142" s="1325">
        <v>38</v>
      </c>
      <c r="F142" s="1325">
        <v>31</v>
      </c>
      <c r="G142" s="1325"/>
      <c r="H142" s="1280">
        <f>F142+G142</f>
        <v>31</v>
      </c>
      <c r="I142" s="1325">
        <v>80</v>
      </c>
      <c r="J142" s="1325">
        <v>320</v>
      </c>
      <c r="K142" s="1280">
        <f>F142*I142</f>
        <v>2480</v>
      </c>
      <c r="L142" s="1280">
        <f>I142*G142</f>
        <v>0</v>
      </c>
      <c r="M142" s="1296">
        <f>L142+K142</f>
        <v>2480</v>
      </c>
    </row>
    <row r="143" spans="2:13">
      <c r="B143" s="1278">
        <v>4</v>
      </c>
      <c r="C143" s="1279" t="s">
        <v>1190</v>
      </c>
      <c r="D143" s="1280"/>
      <c r="E143" s="1280"/>
      <c r="F143" s="1280"/>
      <c r="G143" s="1280"/>
      <c r="H143" s="1280"/>
      <c r="I143" s="1280"/>
      <c r="J143" s="1280"/>
      <c r="K143" s="1280"/>
      <c r="L143" s="1280"/>
      <c r="M143" s="1296"/>
    </row>
    <row r="144" spans="2:13" ht="31.5">
      <c r="B144" s="1278">
        <v>4.01</v>
      </c>
      <c r="C144" s="1279" t="s">
        <v>1902</v>
      </c>
      <c r="D144" s="1280" t="s">
        <v>1150</v>
      </c>
      <c r="E144" s="1280">
        <v>54</v>
      </c>
      <c r="F144" s="1280"/>
      <c r="G144" s="1280">
        <f>'IPD TOS'!D133</f>
        <v>54</v>
      </c>
      <c r="H144" s="1280">
        <f t="shared" ref="H144" si="31">F144+G144</f>
        <v>54</v>
      </c>
      <c r="I144" s="1280">
        <v>200</v>
      </c>
      <c r="J144" s="1325">
        <v>320</v>
      </c>
      <c r="K144" s="1280">
        <f t="shared" ref="K144" si="32">F144*I144</f>
        <v>0</v>
      </c>
      <c r="L144" s="1280">
        <f t="shared" ref="L144" si="33">I144*G144</f>
        <v>10800</v>
      </c>
      <c r="M144" s="1296">
        <f t="shared" ref="M144" si="34">L144+K144</f>
        <v>10800</v>
      </c>
    </row>
    <row r="145" spans="2:13">
      <c r="B145" s="1278">
        <v>4.2</v>
      </c>
      <c r="C145" s="1279" t="s">
        <v>1202</v>
      </c>
      <c r="D145" s="1280" t="s">
        <v>1150</v>
      </c>
      <c r="E145" s="1280">
        <v>12</v>
      </c>
      <c r="F145" s="1280"/>
      <c r="G145" s="1280">
        <f>'IPD TOS'!D128</f>
        <v>12</v>
      </c>
      <c r="H145" s="1280">
        <f>F145+G145</f>
        <v>12</v>
      </c>
      <c r="I145" s="1280">
        <v>200</v>
      </c>
      <c r="J145" s="1325">
        <v>320</v>
      </c>
      <c r="K145" s="1280">
        <f>F145*I145</f>
        <v>0</v>
      </c>
      <c r="L145" s="1280">
        <f>I145*G145</f>
        <v>2400</v>
      </c>
      <c r="M145" s="1296">
        <f>L145+K145</f>
        <v>2400</v>
      </c>
    </row>
    <row r="146" spans="2:13">
      <c r="B146" s="1278">
        <v>5</v>
      </c>
      <c r="C146" s="1279" t="s">
        <v>1162</v>
      </c>
      <c r="D146" s="1280"/>
      <c r="E146" s="1280"/>
      <c r="F146" s="1280"/>
      <c r="G146" s="1280"/>
      <c r="H146" s="1280"/>
      <c r="I146" s="1280"/>
      <c r="J146" s="1325"/>
      <c r="K146" s="1280"/>
      <c r="L146" s="1280"/>
      <c r="M146" s="1296"/>
    </row>
    <row r="147" spans="2:13" ht="31.5">
      <c r="B147" s="1278">
        <v>5.01</v>
      </c>
      <c r="C147" s="1279" t="s">
        <v>1311</v>
      </c>
      <c r="D147" s="1280" t="s">
        <v>1150</v>
      </c>
      <c r="E147" s="1280">
        <v>54</v>
      </c>
      <c r="F147" s="1280"/>
      <c r="G147" s="1280">
        <f>'IPD TOS'!D133</f>
        <v>54</v>
      </c>
      <c r="H147" s="1280">
        <f>F147+G147</f>
        <v>54</v>
      </c>
      <c r="I147" s="1280">
        <v>100</v>
      </c>
      <c r="J147" s="1325">
        <v>320</v>
      </c>
      <c r="K147" s="1280">
        <f>F147*I147</f>
        <v>0</v>
      </c>
      <c r="L147" s="1280">
        <f>I147*G147</f>
        <v>5400</v>
      </c>
      <c r="M147" s="1296">
        <f>L147+K147</f>
        <v>5400</v>
      </c>
    </row>
    <row r="148" spans="2:13" ht="31.5">
      <c r="B148" s="1278">
        <v>5.0199999999999996</v>
      </c>
      <c r="C148" s="1279" t="s">
        <v>1903</v>
      </c>
      <c r="D148" s="1280" t="s">
        <v>1150</v>
      </c>
      <c r="E148" s="1280">
        <v>12</v>
      </c>
      <c r="F148" s="1280"/>
      <c r="G148" s="1280">
        <f>'IPD TOS'!D137</f>
        <v>12</v>
      </c>
      <c r="H148" s="1280">
        <f>F148+G148</f>
        <v>12</v>
      </c>
      <c r="I148" s="1280">
        <v>250</v>
      </c>
      <c r="J148" s="1325">
        <v>320</v>
      </c>
      <c r="K148" s="1280">
        <f>F148*I148</f>
        <v>0</v>
      </c>
      <c r="L148" s="1280">
        <f>I148*G148</f>
        <v>3000</v>
      </c>
      <c r="M148" s="1296">
        <f>L148+K148</f>
        <v>3000</v>
      </c>
    </row>
    <row r="149" spans="2:13">
      <c r="B149" s="1278">
        <v>6</v>
      </c>
      <c r="C149" s="1279" t="s">
        <v>1782</v>
      </c>
      <c r="D149" s="1280"/>
      <c r="E149" s="1280"/>
      <c r="F149" s="1280"/>
      <c r="G149" s="1280"/>
      <c r="H149" s="1280"/>
      <c r="I149" s="1280"/>
      <c r="J149" s="1325"/>
      <c r="K149" s="1280"/>
      <c r="L149" s="1280"/>
      <c r="M149" s="1296"/>
    </row>
    <row r="150" spans="2:13">
      <c r="B150" s="1278">
        <v>6.01</v>
      </c>
      <c r="C150" s="1279" t="s">
        <v>1904</v>
      </c>
      <c r="D150" s="1280" t="s">
        <v>1150</v>
      </c>
      <c r="E150" s="1280">
        <v>13</v>
      </c>
      <c r="F150" s="1280"/>
      <c r="G150" s="1280">
        <f>'IPD TOS'!D142</f>
        <v>13</v>
      </c>
      <c r="H150" s="1280">
        <f>F150+G150</f>
        <v>13</v>
      </c>
      <c r="I150" s="1280">
        <v>130</v>
      </c>
      <c r="J150" s="1325">
        <v>320</v>
      </c>
      <c r="K150" s="1280">
        <f>F150*I150</f>
        <v>0</v>
      </c>
      <c r="L150" s="1280">
        <f>I150*G150</f>
        <v>1690</v>
      </c>
      <c r="M150" s="1296">
        <f>L150+K150</f>
        <v>1690</v>
      </c>
    </row>
    <row r="151" spans="2:13">
      <c r="B151" s="1278">
        <v>7</v>
      </c>
      <c r="C151" s="1279" t="s">
        <v>1314</v>
      </c>
      <c r="D151" s="1280"/>
      <c r="E151" s="1280"/>
      <c r="F151" s="1280"/>
      <c r="G151" s="1280"/>
      <c r="H151" s="1280"/>
      <c r="I151" s="1280"/>
      <c r="J151" s="1325"/>
      <c r="K151" s="1280"/>
      <c r="L151" s="1280"/>
      <c r="M151" s="1296"/>
    </row>
    <row r="152" spans="2:13" ht="31.5">
      <c r="B152" s="1278">
        <v>7.01</v>
      </c>
      <c r="C152" s="1279" t="s">
        <v>1693</v>
      </c>
      <c r="D152" s="1280" t="s">
        <v>1150</v>
      </c>
      <c r="E152" s="1280">
        <v>20</v>
      </c>
      <c r="F152" s="1280"/>
      <c r="G152" s="1280">
        <f>'IPD TOS'!D147</f>
        <v>8</v>
      </c>
      <c r="H152" s="1280">
        <f t="shared" ref="H152:H161" si="35">F152+G152</f>
        <v>8</v>
      </c>
      <c r="I152" s="1280">
        <v>700</v>
      </c>
      <c r="J152" s="1325">
        <v>320</v>
      </c>
      <c r="K152" s="1280">
        <f t="shared" ref="K152:K156" si="36">F152*I152</f>
        <v>0</v>
      </c>
      <c r="L152" s="1280">
        <f t="shared" ref="L152:L156" si="37">I152*G152</f>
        <v>5600</v>
      </c>
      <c r="M152" s="1296">
        <f t="shared" ref="M152:M156" si="38">L152+K152</f>
        <v>5600</v>
      </c>
    </row>
    <row r="153" spans="2:13" ht="31.5">
      <c r="B153" s="1278">
        <v>7.02</v>
      </c>
      <c r="C153" s="1279" t="s">
        <v>1315</v>
      </c>
      <c r="D153" s="1280" t="s">
        <v>1150</v>
      </c>
      <c r="E153" s="1280">
        <v>8</v>
      </c>
      <c r="F153" s="1280"/>
      <c r="G153" s="1280">
        <f>'IPD TOS'!D151</f>
        <v>16</v>
      </c>
      <c r="H153" s="1280">
        <f t="shared" si="35"/>
        <v>16</v>
      </c>
      <c r="I153" s="1280">
        <v>450</v>
      </c>
      <c r="J153" s="1325">
        <v>320</v>
      </c>
      <c r="K153" s="1280">
        <f t="shared" si="36"/>
        <v>0</v>
      </c>
      <c r="L153" s="1280">
        <f t="shared" si="37"/>
        <v>7200</v>
      </c>
      <c r="M153" s="1296">
        <f t="shared" si="38"/>
        <v>7200</v>
      </c>
    </row>
    <row r="154" spans="2:13">
      <c r="B154" s="1278">
        <v>7.03</v>
      </c>
      <c r="C154" s="1279" t="s">
        <v>1906</v>
      </c>
      <c r="D154" s="1280" t="s">
        <v>1150</v>
      </c>
      <c r="E154" s="1280">
        <v>28</v>
      </c>
      <c r="F154" s="1280"/>
      <c r="G154" s="1280">
        <f>'IPD TOS'!D155</f>
        <v>28</v>
      </c>
      <c r="H154" s="1280">
        <f t="shared" si="35"/>
        <v>28</v>
      </c>
      <c r="I154" s="1280">
        <v>250</v>
      </c>
      <c r="J154" s="1325">
        <v>320</v>
      </c>
      <c r="K154" s="1280">
        <f t="shared" si="36"/>
        <v>0</v>
      </c>
      <c r="L154" s="1280">
        <f t="shared" si="37"/>
        <v>7000</v>
      </c>
      <c r="M154" s="1296">
        <f t="shared" si="38"/>
        <v>7000</v>
      </c>
    </row>
    <row r="155" spans="2:13">
      <c r="B155" s="1278">
        <v>7.04</v>
      </c>
      <c r="C155" s="1279" t="s">
        <v>1907</v>
      </c>
      <c r="D155" s="1280" t="s">
        <v>1150</v>
      </c>
      <c r="E155" s="1280">
        <v>12</v>
      </c>
      <c r="F155" s="1280"/>
      <c r="G155" s="1280">
        <f>'IPD TOS'!D159</f>
        <v>12</v>
      </c>
      <c r="H155" s="1280">
        <f t="shared" si="35"/>
        <v>12</v>
      </c>
      <c r="I155" s="1280">
        <v>250</v>
      </c>
      <c r="J155" s="1325">
        <v>320</v>
      </c>
      <c r="K155" s="1280">
        <f t="shared" si="36"/>
        <v>0</v>
      </c>
      <c r="L155" s="1280">
        <f t="shared" si="37"/>
        <v>3000</v>
      </c>
      <c r="M155" s="1296">
        <f t="shared" si="38"/>
        <v>3000</v>
      </c>
    </row>
    <row r="156" spans="2:13">
      <c r="B156" s="1278">
        <v>7.05</v>
      </c>
      <c r="C156" s="1279" t="s">
        <v>1905</v>
      </c>
      <c r="D156" s="1280" t="s">
        <v>1150</v>
      </c>
      <c r="E156" s="1280">
        <v>24</v>
      </c>
      <c r="F156" s="1280"/>
      <c r="G156" s="1280">
        <f>'IPD TOS'!D163</f>
        <v>24</v>
      </c>
      <c r="H156" s="1280">
        <f t="shared" si="35"/>
        <v>24</v>
      </c>
      <c r="I156" s="1280">
        <v>270</v>
      </c>
      <c r="J156" s="1325">
        <v>320</v>
      </c>
      <c r="K156" s="1280">
        <f t="shared" si="36"/>
        <v>0</v>
      </c>
      <c r="L156" s="1280">
        <f t="shared" si="37"/>
        <v>6480</v>
      </c>
      <c r="M156" s="1296">
        <f t="shared" si="38"/>
        <v>6480</v>
      </c>
    </row>
    <row r="157" spans="2:13">
      <c r="B157" s="1278">
        <v>8</v>
      </c>
      <c r="C157" s="1279" t="s">
        <v>1787</v>
      </c>
      <c r="D157" s="1280"/>
      <c r="E157" s="1280"/>
      <c r="F157" s="1280"/>
      <c r="G157" s="1280"/>
      <c r="H157" s="1280"/>
      <c r="I157" s="1280"/>
      <c r="J157" s="1325"/>
      <c r="K157" s="1280"/>
      <c r="L157" s="1280"/>
      <c r="M157" s="1296"/>
    </row>
    <row r="158" spans="2:13" ht="31.5">
      <c r="B158" s="1278">
        <v>8.01</v>
      </c>
      <c r="C158" s="1279" t="s">
        <v>1908</v>
      </c>
      <c r="D158" s="1280" t="s">
        <v>1150</v>
      </c>
      <c r="E158" s="1280">
        <v>5</v>
      </c>
      <c r="F158" s="1280"/>
      <c r="G158" s="1280">
        <f>'IPD TOS'!D168</f>
        <v>5</v>
      </c>
      <c r="H158" s="1280">
        <f t="shared" si="35"/>
        <v>5</v>
      </c>
      <c r="I158" s="1280">
        <v>130</v>
      </c>
      <c r="J158" s="1325">
        <v>320</v>
      </c>
      <c r="K158" s="1280">
        <f>F158*I158</f>
        <v>0</v>
      </c>
      <c r="L158" s="1280">
        <f>I158*G158</f>
        <v>650</v>
      </c>
      <c r="M158" s="1296">
        <f>L158+K158</f>
        <v>650</v>
      </c>
    </row>
    <row r="159" spans="2:13">
      <c r="B159" s="1278">
        <v>11</v>
      </c>
      <c r="C159" s="1279" t="s">
        <v>1804</v>
      </c>
      <c r="D159" s="1280"/>
      <c r="E159" s="1280"/>
      <c r="F159" s="1280"/>
      <c r="G159" s="1280"/>
      <c r="H159" s="1280"/>
      <c r="I159" s="1280"/>
      <c r="J159" s="1325"/>
      <c r="K159" s="1280"/>
      <c r="L159" s="1280"/>
      <c r="M159" s="1296"/>
    </row>
    <row r="160" spans="2:13" ht="47.25">
      <c r="B160" s="1278">
        <v>11.01</v>
      </c>
      <c r="C160" s="1279" t="s">
        <v>1910</v>
      </c>
      <c r="D160" s="1280" t="s">
        <v>1150</v>
      </c>
      <c r="E160" s="1280">
        <v>1</v>
      </c>
      <c r="F160" s="1280"/>
      <c r="G160" s="1280">
        <f>'IPD TOS'!H123</f>
        <v>1</v>
      </c>
      <c r="H160" s="1280">
        <f t="shared" si="35"/>
        <v>1</v>
      </c>
      <c r="I160" s="1280">
        <v>2000</v>
      </c>
      <c r="J160" s="1325">
        <v>320</v>
      </c>
      <c r="K160" s="1280">
        <f t="shared" ref="K160:K161" si="39">F160*I160</f>
        <v>0</v>
      </c>
      <c r="L160" s="1280">
        <f t="shared" ref="L160:L161" si="40">I160*G160</f>
        <v>2000</v>
      </c>
      <c r="M160" s="1296">
        <f t="shared" ref="M160:M161" si="41">L160+K160</f>
        <v>2000</v>
      </c>
    </row>
    <row r="161" spans="2:13">
      <c r="B161" s="1278">
        <v>11.02</v>
      </c>
      <c r="C161" s="1279" t="s">
        <v>1909</v>
      </c>
      <c r="D161" s="1280" t="s">
        <v>189</v>
      </c>
      <c r="E161" s="1280">
        <v>25</v>
      </c>
      <c r="F161" s="1280"/>
      <c r="G161" s="1280">
        <f>'IPD TOS'!H127</f>
        <v>31.2</v>
      </c>
      <c r="H161" s="1280">
        <f t="shared" si="35"/>
        <v>31.2</v>
      </c>
      <c r="I161" s="1280">
        <v>120</v>
      </c>
      <c r="J161" s="1325">
        <v>320</v>
      </c>
      <c r="K161" s="1280">
        <f t="shared" si="39"/>
        <v>0</v>
      </c>
      <c r="L161" s="1280">
        <f t="shared" si="40"/>
        <v>3744</v>
      </c>
      <c r="M161" s="1296">
        <f t="shared" si="41"/>
        <v>3744</v>
      </c>
    </row>
    <row r="162" spans="2:13">
      <c r="B162" s="1990" t="s">
        <v>46</v>
      </c>
      <c r="C162" s="1991"/>
      <c r="D162" s="1991"/>
      <c r="E162" s="1992"/>
      <c r="F162" s="1738"/>
      <c r="G162" s="1738"/>
      <c r="H162" s="1738"/>
      <c r="I162" s="1738"/>
      <c r="J162" s="1738">
        <f>SUM(J139:J161)</f>
        <v>22880</v>
      </c>
      <c r="K162" s="1738">
        <f>SUM(K139:K161)</f>
        <v>20880</v>
      </c>
      <c r="L162" s="1738">
        <f>SUM(L139:L161)</f>
        <v>58964</v>
      </c>
      <c r="M162" s="1738">
        <f>SUM(M139:M161)</f>
        <v>79844</v>
      </c>
    </row>
  </sheetData>
  <mergeCells count="15">
    <mergeCell ref="B162:E162"/>
    <mergeCell ref="B111:E111"/>
    <mergeCell ref="B106:E106"/>
    <mergeCell ref="B116:E116"/>
    <mergeCell ref="B137:E137"/>
    <mergeCell ref="F4:M4"/>
    <mergeCell ref="B7:M7"/>
    <mergeCell ref="J9:J10"/>
    <mergeCell ref="K9:M9"/>
    <mergeCell ref="B9:B10"/>
    <mergeCell ref="C9:C10"/>
    <mergeCell ref="D9:D10"/>
    <mergeCell ref="E9:E10"/>
    <mergeCell ref="F9:H9"/>
    <mergeCell ref="I9:I10"/>
  </mergeCells>
  <printOptions horizontalCentered="1"/>
  <pageMargins left="0.5" right="0.5" top="0.5" bottom="0.5" header="0.75" footer="0.25"/>
  <pageSetup paperSize="9" scale="75" orientation="landscape" r:id="rId1"/>
  <headerFooter>
    <oddHeader>Page &amp;P of &amp;N</oddHeader>
    <oddFooter>&amp;LContractor: - &amp;USelam D.
Office Engineer&amp;CConsultant: - &amp;U_____________&amp;RClient: - __________________</oddFooter>
  </headerFooter>
  <rowBreaks count="4" manualBreakCount="4">
    <brk id="38" max="13" man="1"/>
    <brk id="64" max="13" man="1"/>
    <brk id="93" max="13" man="1"/>
    <brk id="106" max="1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opLeftCell="A112" zoomScale="80" zoomScaleNormal="100" zoomScaleSheetLayoutView="80" workbookViewId="0">
      <selection activeCell="C173" sqref="C173:D188"/>
    </sheetView>
  </sheetViews>
  <sheetFormatPr defaultRowHeight="15"/>
  <cols>
    <col min="1" max="1" width="7.28515625" bestFit="1" customWidth="1"/>
    <col min="2" max="2" width="8.28515625" customWidth="1"/>
    <col min="3" max="3" width="14.42578125" customWidth="1"/>
    <col min="4" max="4" width="40.28515625" customWidth="1"/>
    <col min="5" max="5" width="6.5703125" customWidth="1"/>
    <col min="6" max="6" width="13.7109375" customWidth="1"/>
    <col min="7" max="7" width="9.28515625" customWidth="1"/>
    <col min="8" max="8" width="31" customWidth="1"/>
  </cols>
  <sheetData>
    <row r="1" spans="1:8" ht="18.75">
      <c r="A1" s="2041" t="s">
        <v>889</v>
      </c>
      <c r="B1" s="2041"/>
      <c r="C1" s="2041"/>
      <c r="D1" s="2041"/>
      <c r="E1" s="2041"/>
      <c r="F1" s="2041"/>
      <c r="G1" s="2041"/>
      <c r="H1" s="2041"/>
    </row>
    <row r="2" spans="1:8" ht="15.75">
      <c r="A2" s="2040" t="s">
        <v>753</v>
      </c>
      <c r="B2" s="2040"/>
      <c r="C2" s="2040" t="s">
        <v>179</v>
      </c>
      <c r="D2" s="2040"/>
      <c r="E2" s="387"/>
      <c r="F2" s="387"/>
      <c r="G2" s="387"/>
      <c r="H2" s="388"/>
    </row>
    <row r="3" spans="1:8" ht="15.75">
      <c r="A3" s="2040" t="s">
        <v>754</v>
      </c>
      <c r="B3" s="2040"/>
      <c r="C3" s="2040"/>
      <c r="D3" s="2040"/>
      <c r="E3" s="387"/>
      <c r="F3" s="387"/>
      <c r="G3" s="2042"/>
      <c r="H3" s="2042"/>
    </row>
    <row r="4" spans="1:8" ht="15.75">
      <c r="A4" s="2040" t="s">
        <v>755</v>
      </c>
      <c r="B4" s="2040"/>
      <c r="C4" s="2040"/>
      <c r="D4" s="2040"/>
      <c r="E4" s="387"/>
      <c r="F4" s="387"/>
      <c r="G4" s="387" t="s">
        <v>767</v>
      </c>
      <c r="H4" s="388"/>
    </row>
    <row r="5" spans="1:8" ht="15.75">
      <c r="A5" s="2040" t="s">
        <v>756</v>
      </c>
      <c r="B5" s="2040"/>
      <c r="C5" s="2040"/>
      <c r="D5" s="2040"/>
      <c r="E5" s="387"/>
      <c r="F5" s="387"/>
      <c r="G5" s="387" t="s">
        <v>919</v>
      </c>
      <c r="H5" s="388"/>
    </row>
    <row r="6" spans="1:8" ht="15.75">
      <c r="A6" s="2040" t="s">
        <v>70</v>
      </c>
      <c r="B6" s="2040"/>
      <c r="C6" s="2040"/>
      <c r="D6" s="2040"/>
      <c r="E6" s="387"/>
      <c r="F6" s="387"/>
      <c r="G6" s="387"/>
      <c r="H6" s="388"/>
    </row>
    <row r="7" spans="1:8" ht="16.5" thickBot="1">
      <c r="A7" s="340" t="s">
        <v>174</v>
      </c>
      <c r="B7" s="389" t="s">
        <v>175</v>
      </c>
      <c r="C7" s="389" t="s">
        <v>176</v>
      </c>
      <c r="D7" s="341" t="s">
        <v>7</v>
      </c>
      <c r="E7" s="340" t="s">
        <v>174</v>
      </c>
      <c r="F7" s="341" t="s">
        <v>175</v>
      </c>
      <c r="G7" s="341" t="s">
        <v>176</v>
      </c>
      <c r="H7" s="341" t="s">
        <v>7</v>
      </c>
    </row>
    <row r="8" spans="1:8" ht="21.75" thickTop="1">
      <c r="A8" s="390"/>
      <c r="B8" s="391"/>
      <c r="C8" s="331"/>
      <c r="D8" s="714" t="s">
        <v>768</v>
      </c>
      <c r="E8" s="538"/>
      <c r="F8" s="538"/>
      <c r="G8" s="700">
        <f>A62*B62*B63</f>
        <v>10.73</v>
      </c>
      <c r="H8" s="701" t="s">
        <v>923</v>
      </c>
    </row>
    <row r="9" spans="1:8" ht="18.75">
      <c r="A9" s="390"/>
      <c r="B9" s="394"/>
      <c r="C9" s="368"/>
      <c r="D9" s="687" t="s">
        <v>920</v>
      </c>
      <c r="E9" s="685">
        <v>1</v>
      </c>
      <c r="F9" s="689">
        <v>38.1</v>
      </c>
      <c r="G9" s="685"/>
      <c r="H9" s="645"/>
    </row>
    <row r="10" spans="1:8" ht="16.5" thickBot="1">
      <c r="A10" s="368">
        <v>2</v>
      </c>
      <c r="B10" s="396">
        <v>40</v>
      </c>
      <c r="C10" s="368"/>
      <c r="D10" s="368"/>
      <c r="E10" s="685"/>
      <c r="F10" s="689">
        <v>2.4500000000000002</v>
      </c>
      <c r="G10" s="685"/>
      <c r="H10" s="645"/>
    </row>
    <row r="11" spans="1:8" ht="17.25" thickTop="1" thickBot="1">
      <c r="A11" s="368"/>
      <c r="B11" s="396"/>
      <c r="C11" s="381">
        <f>A10*B10</f>
        <v>80</v>
      </c>
      <c r="D11" s="368"/>
      <c r="E11" s="685"/>
      <c r="F11" s="689"/>
      <c r="G11" s="682">
        <f>E9*F9*F10</f>
        <v>93.35</v>
      </c>
      <c r="H11" s="645"/>
    </row>
    <row r="12" spans="1:8" ht="17.25" thickTop="1" thickBot="1">
      <c r="A12" s="397">
        <v>2</v>
      </c>
      <c r="B12" s="398">
        <v>20</v>
      </c>
      <c r="C12" s="397"/>
      <c r="D12" s="399"/>
      <c r="E12" s="685">
        <v>2</v>
      </c>
      <c r="F12" s="689">
        <v>1.8</v>
      </c>
      <c r="G12" s="689"/>
      <c r="H12" s="645"/>
    </row>
    <row r="13" spans="1:8" ht="17.25" thickTop="1" thickBot="1">
      <c r="A13" s="397"/>
      <c r="B13" s="398"/>
      <c r="C13" s="381">
        <f>A12*B12</f>
        <v>40</v>
      </c>
      <c r="D13" s="400"/>
      <c r="E13" s="685"/>
      <c r="F13" s="689">
        <v>0.25</v>
      </c>
      <c r="G13" s="689"/>
      <c r="H13" s="645"/>
    </row>
    <row r="14" spans="1:8" ht="20.25" thickTop="1" thickBot="1">
      <c r="A14" s="397"/>
      <c r="B14" s="398"/>
      <c r="C14" s="695">
        <f>SUM(C10:C13)</f>
        <v>120</v>
      </c>
      <c r="D14" s="694" t="s">
        <v>924</v>
      </c>
      <c r="E14" s="685"/>
      <c r="F14" s="689"/>
      <c r="G14" s="682">
        <f>E12*F12*F13</f>
        <v>0.9</v>
      </c>
      <c r="H14" s="645"/>
    </row>
    <row r="15" spans="1:8" ht="22.5" thickTop="1" thickBot="1">
      <c r="A15" s="397"/>
      <c r="B15" s="398"/>
      <c r="C15" s="401"/>
      <c r="D15" s="693" t="s">
        <v>769</v>
      </c>
      <c r="E15" s="351"/>
      <c r="F15" s="689"/>
      <c r="G15" s="697">
        <f>SUM(G11:G14)</f>
        <v>94.25</v>
      </c>
      <c r="H15" s="645" t="s">
        <v>923</v>
      </c>
    </row>
    <row r="16" spans="1:8" ht="19.5" thickTop="1">
      <c r="A16" s="546"/>
      <c r="B16" s="546"/>
      <c r="C16" s="546"/>
      <c r="D16" s="687" t="s">
        <v>922</v>
      </c>
      <c r="E16" s="685">
        <v>1</v>
      </c>
      <c r="F16" s="689">
        <v>2.25</v>
      </c>
      <c r="G16" s="689"/>
      <c r="H16" s="645" t="s">
        <v>901</v>
      </c>
    </row>
    <row r="17" spans="1:8" ht="16.5" thickBot="1">
      <c r="A17" s="685">
        <v>6</v>
      </c>
      <c r="B17" s="689">
        <v>6</v>
      </c>
      <c r="C17" s="685"/>
      <c r="D17" s="685" t="s">
        <v>936</v>
      </c>
      <c r="E17" s="685"/>
      <c r="F17" s="689">
        <v>2.25</v>
      </c>
      <c r="G17" s="689"/>
      <c r="H17" s="645"/>
    </row>
    <row r="18" spans="1:8" ht="17.25" thickTop="1" thickBot="1">
      <c r="A18" s="685"/>
      <c r="B18" s="685">
        <v>3.45</v>
      </c>
      <c r="C18" s="685"/>
      <c r="D18" s="685"/>
      <c r="E18" s="685"/>
      <c r="F18" s="689"/>
      <c r="G18" s="682">
        <f>E16*F16*F17</f>
        <v>5.0599999999999996</v>
      </c>
      <c r="H18" s="645"/>
    </row>
    <row r="19" spans="1:8" ht="17.25" thickTop="1" thickBot="1">
      <c r="A19" s="685"/>
      <c r="B19" s="685"/>
      <c r="C19" s="698">
        <f>A17*B17*B18</f>
        <v>124.2</v>
      </c>
      <c r="D19" s="645" t="s">
        <v>923</v>
      </c>
      <c r="E19" s="685">
        <v>1</v>
      </c>
      <c r="F19" s="689">
        <v>0.9</v>
      </c>
      <c r="G19" s="689"/>
      <c r="H19" s="645"/>
    </row>
    <row r="20" spans="1:8" ht="17.25" thickTop="1" thickBot="1">
      <c r="A20" s="685">
        <v>4</v>
      </c>
      <c r="B20" s="689">
        <v>6</v>
      </c>
      <c r="C20" s="685"/>
      <c r="D20" s="685" t="s">
        <v>937</v>
      </c>
      <c r="E20" s="685"/>
      <c r="F20" s="689">
        <v>0.25</v>
      </c>
      <c r="G20" s="689"/>
      <c r="H20" s="645"/>
    </row>
    <row r="21" spans="1:8" ht="17.25" thickTop="1" thickBot="1">
      <c r="A21" s="685"/>
      <c r="B21" s="685">
        <v>3.45</v>
      </c>
      <c r="C21" s="685"/>
      <c r="D21" s="645"/>
      <c r="E21" s="685"/>
      <c r="F21" s="689"/>
      <c r="G21" s="682">
        <f>E19*F19*F20</f>
        <v>0.23</v>
      </c>
      <c r="H21" s="645"/>
    </row>
    <row r="22" spans="1:8" ht="17.25" thickTop="1" thickBot="1">
      <c r="A22" s="685"/>
      <c r="B22" s="685"/>
      <c r="C22" s="698">
        <f>A20*B20*B21</f>
        <v>82.8</v>
      </c>
      <c r="D22" s="645" t="s">
        <v>923</v>
      </c>
      <c r="E22" s="351"/>
      <c r="F22" s="689"/>
      <c r="G22" s="697">
        <f>SUM(G18:G21)</f>
        <v>5.29</v>
      </c>
      <c r="H22" s="645" t="s">
        <v>923</v>
      </c>
    </row>
    <row r="23" spans="1:8" ht="16.5" thickTop="1">
      <c r="A23" s="685">
        <v>1</v>
      </c>
      <c r="B23" s="689">
        <v>3.5</v>
      </c>
      <c r="C23" s="685"/>
      <c r="D23" s="645" t="s">
        <v>938</v>
      </c>
      <c r="E23" s="685">
        <v>1</v>
      </c>
      <c r="F23" s="689">
        <v>2.25</v>
      </c>
      <c r="G23" s="689"/>
      <c r="H23" s="645" t="s">
        <v>934</v>
      </c>
    </row>
    <row r="24" spans="1:8" ht="16.5" thickBot="1">
      <c r="A24" s="685"/>
      <c r="B24" s="685">
        <v>2.95</v>
      </c>
      <c r="C24" s="685"/>
      <c r="D24" s="645"/>
      <c r="E24" s="685"/>
      <c r="F24" s="689">
        <v>3.3</v>
      </c>
      <c r="G24" s="689"/>
      <c r="H24" s="645"/>
    </row>
    <row r="25" spans="1:8" ht="17.25" thickTop="1" thickBot="1">
      <c r="A25" s="685"/>
      <c r="B25" s="685"/>
      <c r="C25" s="698">
        <f>A23*B23*B24</f>
        <v>10.324999999999999</v>
      </c>
      <c r="D25" s="645" t="s">
        <v>923</v>
      </c>
      <c r="E25" s="685"/>
      <c r="F25" s="689"/>
      <c r="G25" s="682">
        <f>E23*F23*F24</f>
        <v>7.43</v>
      </c>
      <c r="H25" s="645"/>
    </row>
    <row r="26" spans="1:8" ht="20.25" thickTop="1" thickBot="1">
      <c r="C26" s="695">
        <f>SUM(C19:C25)</f>
        <v>217.33</v>
      </c>
      <c r="D26" s="708" t="s">
        <v>939</v>
      </c>
      <c r="E26" s="685">
        <v>1</v>
      </c>
      <c r="F26" s="689">
        <v>0.9</v>
      </c>
      <c r="G26" s="689"/>
      <c r="H26" s="645"/>
    </row>
    <row r="27" spans="1:8" ht="20.25" thickTop="1" thickBot="1">
      <c r="A27" s="685">
        <v>2</v>
      </c>
      <c r="B27" s="689">
        <v>6</v>
      </c>
      <c r="C27" s="685"/>
      <c r="D27" s="687" t="s">
        <v>940</v>
      </c>
      <c r="E27" s="685"/>
      <c r="F27" s="689">
        <v>0.25</v>
      </c>
      <c r="G27" s="689"/>
      <c r="H27" s="645"/>
    </row>
    <row r="28" spans="1:8" ht="17.25" thickTop="1" thickBot="1">
      <c r="A28" s="685"/>
      <c r="B28" s="689">
        <v>7.15</v>
      </c>
      <c r="C28" s="685"/>
      <c r="D28" s="645" t="s">
        <v>937</v>
      </c>
      <c r="E28" s="685"/>
      <c r="F28" s="689"/>
      <c r="G28" s="682">
        <f>E26*F26*F27</f>
        <v>0.23</v>
      </c>
      <c r="H28" s="645"/>
    </row>
    <row r="29" spans="1:8" ht="17.25" thickTop="1" thickBot="1">
      <c r="A29" s="685"/>
      <c r="B29" s="689"/>
      <c r="C29" s="681">
        <f>A27*B27*B28</f>
        <v>85.8</v>
      </c>
      <c r="D29" s="645"/>
      <c r="E29" s="351"/>
      <c r="F29" s="689"/>
      <c r="G29" s="697">
        <f>SUM(G25:G28)</f>
        <v>7.66</v>
      </c>
      <c r="H29" s="645" t="s">
        <v>923</v>
      </c>
    </row>
    <row r="30" spans="1:8" ht="16.5" thickTop="1">
      <c r="A30" s="685">
        <v>2</v>
      </c>
      <c r="B30" s="689">
        <v>1.25</v>
      </c>
      <c r="C30" s="685"/>
      <c r="D30" s="645"/>
      <c r="E30" s="685">
        <v>2</v>
      </c>
      <c r="F30" s="689">
        <v>2.8</v>
      </c>
      <c r="G30" s="689"/>
      <c r="H30" s="645" t="s">
        <v>933</v>
      </c>
    </row>
    <row r="31" spans="1:8" ht="16.5" thickBot="1">
      <c r="A31" s="685"/>
      <c r="B31" s="689">
        <v>0.25</v>
      </c>
      <c r="C31" s="685"/>
      <c r="D31" s="645"/>
      <c r="E31" s="685"/>
      <c r="F31" s="689">
        <v>1.8</v>
      </c>
      <c r="G31" s="689"/>
      <c r="H31" s="645"/>
    </row>
    <row r="32" spans="1:8" ht="17.25" thickTop="1" thickBot="1">
      <c r="A32" s="685"/>
      <c r="B32" s="689"/>
      <c r="C32" s="681">
        <f>A30*B30*B31</f>
        <v>0.625</v>
      </c>
      <c r="D32" s="645"/>
      <c r="E32" s="685"/>
      <c r="F32" s="689"/>
      <c r="G32" s="682">
        <f>E30*F30*F31</f>
        <v>10.08</v>
      </c>
      <c r="H32" s="645"/>
    </row>
    <row r="33" spans="1:8" ht="17.25" thickTop="1" thickBot="1">
      <c r="A33" s="351"/>
      <c r="B33" s="689"/>
      <c r="C33" s="697">
        <f>SUM(C29:C32)</f>
        <v>86.43</v>
      </c>
      <c r="D33" s="645" t="s">
        <v>923</v>
      </c>
      <c r="E33" s="685">
        <v>2</v>
      </c>
      <c r="F33" s="689">
        <v>0.9</v>
      </c>
      <c r="G33" s="689"/>
      <c r="H33" s="645"/>
    </row>
    <row r="34" spans="1:8" ht="17.25" thickTop="1" thickBot="1">
      <c r="A34" s="685">
        <v>1</v>
      </c>
      <c r="B34" s="689">
        <v>3.75</v>
      </c>
      <c r="C34" s="685"/>
      <c r="D34" s="645" t="s">
        <v>926</v>
      </c>
      <c r="E34" s="685"/>
      <c r="F34" s="689">
        <v>0.2</v>
      </c>
      <c r="G34" s="689"/>
      <c r="H34" s="645"/>
    </row>
    <row r="35" spans="1:8" s="654" customFormat="1" ht="17.25" thickTop="1" thickBot="1">
      <c r="A35" s="685"/>
      <c r="B35" s="689">
        <v>2.4</v>
      </c>
      <c r="C35" s="685"/>
      <c r="D35" s="645"/>
      <c r="E35" s="685"/>
      <c r="F35" s="689"/>
      <c r="G35" s="682">
        <f>E33*F33*F34</f>
        <v>0.36</v>
      </c>
      <c r="H35" s="645"/>
    </row>
    <row r="36" spans="1:8" s="654" customFormat="1" ht="17.25" thickTop="1" thickBot="1">
      <c r="A36" s="685"/>
      <c r="B36" s="689"/>
      <c r="C36" s="681">
        <f>A34*B34*B35</f>
        <v>9</v>
      </c>
      <c r="D36" s="645"/>
      <c r="E36" s="351"/>
      <c r="F36" s="689"/>
      <c r="G36" s="697">
        <f>SUM(G32:G35)</f>
        <v>10.44</v>
      </c>
      <c r="H36" s="645" t="s">
        <v>923</v>
      </c>
    </row>
    <row r="37" spans="1:8" s="654" customFormat="1" ht="16.5" thickTop="1">
      <c r="A37" s="685">
        <v>1</v>
      </c>
      <c r="B37" s="689">
        <v>0.9</v>
      </c>
      <c r="C37" s="685"/>
      <c r="D37" s="645"/>
      <c r="E37" s="685">
        <v>1</v>
      </c>
      <c r="F37" s="689">
        <v>6.1</v>
      </c>
      <c r="G37" s="689"/>
      <c r="H37" s="645" t="s">
        <v>901</v>
      </c>
    </row>
    <row r="38" spans="1:8" s="654" customFormat="1" ht="16.5" thickBot="1">
      <c r="A38" s="685"/>
      <c r="B38" s="689">
        <v>0.25</v>
      </c>
      <c r="C38" s="685"/>
      <c r="D38" s="645"/>
      <c r="E38" s="685"/>
      <c r="F38" s="685">
        <v>1.4</v>
      </c>
      <c r="G38" s="689"/>
      <c r="H38" s="645"/>
    </row>
    <row r="39" spans="1:8" s="654" customFormat="1" ht="17.25" thickTop="1" thickBot="1">
      <c r="A39" s="685"/>
      <c r="B39" s="689"/>
      <c r="C39" s="681">
        <f>A37*B37*B38</f>
        <v>0.22500000000000001</v>
      </c>
      <c r="D39" s="645"/>
      <c r="E39" s="685"/>
      <c r="F39" s="685"/>
      <c r="G39" s="699">
        <f>E37*F37*F38</f>
        <v>8.5399999999999991</v>
      </c>
      <c r="H39" s="645" t="s">
        <v>923</v>
      </c>
    </row>
    <row r="40" spans="1:8" s="654" customFormat="1" ht="17.25" thickTop="1" thickBot="1">
      <c r="A40" s="351"/>
      <c r="B40" s="689"/>
      <c r="C40" s="697">
        <f>SUM(C36:C39)</f>
        <v>9.23</v>
      </c>
      <c r="D40" s="645" t="s">
        <v>923</v>
      </c>
      <c r="E40" s="685">
        <v>1</v>
      </c>
      <c r="F40" s="689">
        <v>2.4</v>
      </c>
      <c r="G40" s="689"/>
      <c r="H40" s="645" t="s">
        <v>932</v>
      </c>
    </row>
    <row r="41" spans="1:8" s="654" customFormat="1" ht="17.25" thickTop="1" thickBot="1">
      <c r="A41" s="685">
        <v>1</v>
      </c>
      <c r="B41" s="689">
        <v>2.4</v>
      </c>
      <c r="C41" s="685"/>
      <c r="D41" s="645" t="s">
        <v>107</v>
      </c>
      <c r="E41" s="685"/>
      <c r="F41" s="689">
        <v>5.8</v>
      </c>
      <c r="G41" s="689"/>
      <c r="H41" s="645"/>
    </row>
    <row r="42" spans="1:8" s="654" customFormat="1" ht="17.25" thickTop="1" thickBot="1">
      <c r="A42" s="685"/>
      <c r="B42" s="689">
        <v>3.2</v>
      </c>
      <c r="C42" s="685"/>
      <c r="D42" s="645"/>
      <c r="E42" s="685"/>
      <c r="F42" s="689"/>
      <c r="G42" s="682">
        <f>E40*F40*F41</f>
        <v>13.92</v>
      </c>
      <c r="H42" s="645"/>
    </row>
    <row r="43" spans="1:8" s="654" customFormat="1" ht="17.25" thickTop="1" thickBot="1">
      <c r="A43" s="685"/>
      <c r="B43" s="689"/>
      <c r="C43" s="681">
        <f>A41*B41*B42</f>
        <v>7.68</v>
      </c>
      <c r="D43" s="645"/>
      <c r="E43" s="685">
        <v>1</v>
      </c>
      <c r="F43" s="689">
        <v>0.9</v>
      </c>
      <c r="G43" s="689"/>
      <c r="H43" s="645"/>
    </row>
    <row r="44" spans="1:8" s="654" customFormat="1" ht="17.25" thickTop="1" thickBot="1">
      <c r="A44" s="685">
        <v>1</v>
      </c>
      <c r="B44" s="689">
        <v>0.9</v>
      </c>
      <c r="C44" s="685"/>
      <c r="D44" s="645"/>
      <c r="E44" s="685"/>
      <c r="F44" s="689">
        <v>0.25</v>
      </c>
      <c r="G44" s="689"/>
      <c r="H44" s="645"/>
    </row>
    <row r="45" spans="1:8" s="654" customFormat="1" ht="17.25" thickTop="1" thickBot="1">
      <c r="A45" s="685"/>
      <c r="B45" s="689">
        <v>0.2</v>
      </c>
      <c r="C45" s="685"/>
      <c r="D45" s="645"/>
      <c r="E45" s="685"/>
      <c r="F45" s="689"/>
      <c r="G45" s="682">
        <f>E43*F43*F44</f>
        <v>0.23</v>
      </c>
      <c r="H45" s="645"/>
    </row>
    <row r="46" spans="1:8" s="654" customFormat="1" ht="17.25" thickTop="1" thickBot="1">
      <c r="A46" s="685"/>
      <c r="B46" s="689"/>
      <c r="C46" s="681">
        <f>A44*B44*B45</f>
        <v>0.18</v>
      </c>
      <c r="D46" s="645"/>
      <c r="E46" s="351"/>
      <c r="F46" s="689"/>
      <c r="G46" s="697">
        <f>SUM(G42:G45)</f>
        <v>14.15</v>
      </c>
      <c r="H46" s="645" t="s">
        <v>923</v>
      </c>
    </row>
    <row r="47" spans="1:8" s="654" customFormat="1" ht="17.25" thickTop="1" thickBot="1">
      <c r="A47" s="351"/>
      <c r="B47" s="689"/>
      <c r="C47" s="697">
        <f>SUM(C43:C46)</f>
        <v>7.86</v>
      </c>
      <c r="D47" s="645" t="s">
        <v>923</v>
      </c>
      <c r="E47" s="685">
        <v>1</v>
      </c>
      <c r="F47" s="689">
        <v>4.3</v>
      </c>
      <c r="G47" s="689"/>
      <c r="H47" s="645" t="s">
        <v>904</v>
      </c>
    </row>
    <row r="48" spans="1:8" s="654" customFormat="1" ht="17.25" thickTop="1" thickBot="1">
      <c r="A48" s="685">
        <v>3</v>
      </c>
      <c r="B48" s="689">
        <v>6</v>
      </c>
      <c r="C48" s="685"/>
      <c r="D48" s="645" t="s">
        <v>936</v>
      </c>
      <c r="E48" s="685"/>
      <c r="F48" s="689">
        <v>5.8</v>
      </c>
      <c r="G48" s="689"/>
      <c r="H48" s="645"/>
    </row>
    <row r="49" spans="1:8" s="654" customFormat="1" ht="17.25" thickTop="1" thickBot="1">
      <c r="A49" s="685"/>
      <c r="B49" s="689">
        <v>7.15</v>
      </c>
      <c r="C49" s="685"/>
      <c r="D49" s="645"/>
      <c r="E49" s="685"/>
      <c r="F49" s="689"/>
      <c r="G49" s="682">
        <f>E47*F47*F48</f>
        <v>24.94</v>
      </c>
      <c r="H49" s="645"/>
    </row>
    <row r="50" spans="1:8" s="654" customFormat="1" ht="17.25" thickTop="1" thickBot="1">
      <c r="A50" s="685"/>
      <c r="B50" s="689"/>
      <c r="C50" s="681">
        <f>A48*B48*B49</f>
        <v>128.69999999999999</v>
      </c>
      <c r="D50" s="645"/>
      <c r="E50" s="685">
        <v>1</v>
      </c>
      <c r="F50" s="689">
        <v>1.3</v>
      </c>
      <c r="G50" s="689"/>
      <c r="H50" s="645"/>
    </row>
    <row r="51" spans="1:8" s="654" customFormat="1" ht="17.25" thickTop="1" thickBot="1">
      <c r="A51" s="685">
        <v>3</v>
      </c>
      <c r="B51" s="689">
        <v>1.25</v>
      </c>
      <c r="C51" s="685"/>
      <c r="D51" s="645"/>
      <c r="E51" s="685"/>
      <c r="F51" s="689">
        <v>0.25</v>
      </c>
      <c r="G51" s="689"/>
      <c r="H51" s="645"/>
    </row>
    <row r="52" spans="1:8" s="654" customFormat="1" ht="17.25" thickTop="1" thickBot="1">
      <c r="A52" s="685"/>
      <c r="B52" s="689">
        <v>0.25</v>
      </c>
      <c r="C52" s="685"/>
      <c r="D52" s="645"/>
      <c r="E52" s="685"/>
      <c r="F52" s="689"/>
      <c r="G52" s="682">
        <f>E50*F50*F51</f>
        <v>0.33</v>
      </c>
      <c r="H52" s="645"/>
    </row>
    <row r="53" spans="1:8" s="654" customFormat="1" ht="17.25" thickTop="1" thickBot="1">
      <c r="A53" s="685"/>
      <c r="B53" s="689"/>
      <c r="C53" s="681">
        <f>A51*B51*B52</f>
        <v>0.9375</v>
      </c>
      <c r="D53" s="645"/>
      <c r="E53" s="351"/>
      <c r="F53" s="689"/>
      <c r="G53" s="697">
        <f>SUM(G49:G52)</f>
        <v>25.27</v>
      </c>
      <c r="H53" s="645" t="s">
        <v>923</v>
      </c>
    </row>
    <row r="54" spans="1:8" s="654" customFormat="1" ht="17.25" thickTop="1" thickBot="1">
      <c r="A54" s="351"/>
      <c r="B54" s="689"/>
      <c r="C54" s="697">
        <f>SUM(C50:C53)</f>
        <v>129.63999999999999</v>
      </c>
      <c r="D54" s="645" t="s">
        <v>923</v>
      </c>
      <c r="E54" s="685">
        <v>1</v>
      </c>
      <c r="F54" s="689">
        <v>4</v>
      </c>
      <c r="G54" s="689"/>
      <c r="H54" s="645" t="s">
        <v>931</v>
      </c>
    </row>
    <row r="55" spans="1:8" ht="17.25" thickTop="1" thickBot="1">
      <c r="A55" s="685">
        <v>2</v>
      </c>
      <c r="B55" s="689">
        <v>3.5</v>
      </c>
      <c r="C55" s="685"/>
      <c r="D55" s="645" t="s">
        <v>935</v>
      </c>
      <c r="E55" s="685"/>
      <c r="F55" s="689">
        <v>5.8</v>
      </c>
      <c r="G55" s="689"/>
      <c r="H55" s="645"/>
    </row>
    <row r="56" spans="1:8" ht="17.25" thickTop="1" thickBot="1">
      <c r="A56" s="685"/>
      <c r="B56" s="689">
        <v>2.95</v>
      </c>
      <c r="C56" s="685"/>
      <c r="D56" s="645"/>
      <c r="E56" s="685"/>
      <c r="F56" s="689"/>
      <c r="G56" s="682">
        <f>E54*F54*F55</f>
        <v>23.2</v>
      </c>
      <c r="H56" s="645"/>
    </row>
    <row r="57" spans="1:8" ht="17.25" thickTop="1" thickBot="1">
      <c r="A57" s="685"/>
      <c r="B57" s="689"/>
      <c r="C57" s="681">
        <f>A55*B55*B56</f>
        <v>20.65</v>
      </c>
      <c r="D57" s="645"/>
      <c r="E57" s="685">
        <v>1</v>
      </c>
      <c r="F57" s="689">
        <v>0.9</v>
      </c>
      <c r="G57" s="689"/>
      <c r="H57" s="645"/>
    </row>
    <row r="58" spans="1:8" ht="17.25" thickTop="1" thickBot="1">
      <c r="A58" s="685">
        <v>2</v>
      </c>
      <c r="B58" s="689">
        <v>1</v>
      </c>
      <c r="C58" s="685"/>
      <c r="D58" s="645"/>
      <c r="E58" s="685"/>
      <c r="F58" s="689">
        <v>0.25</v>
      </c>
      <c r="G58" s="689"/>
      <c r="H58" s="645"/>
    </row>
    <row r="59" spans="1:8" ht="17.25" thickTop="1" thickBot="1">
      <c r="A59" s="685"/>
      <c r="B59" s="689">
        <v>0.2</v>
      </c>
      <c r="C59" s="685"/>
      <c r="D59" s="645"/>
      <c r="E59" s="685"/>
      <c r="F59" s="689"/>
      <c r="G59" s="682">
        <f>E57*F57*F58</f>
        <v>0.23</v>
      </c>
      <c r="H59" s="645"/>
    </row>
    <row r="60" spans="1:8" ht="17.25" thickTop="1" thickBot="1">
      <c r="A60" s="685"/>
      <c r="B60" s="685"/>
      <c r="C60" s="681">
        <f>A58*B58*B59</f>
        <v>0.4</v>
      </c>
      <c r="D60" s="645"/>
      <c r="E60" s="351"/>
      <c r="F60" s="689"/>
      <c r="G60" s="697">
        <f>SUM(G56:G59)</f>
        <v>23.43</v>
      </c>
      <c r="H60" s="645" t="s">
        <v>923</v>
      </c>
    </row>
    <row r="61" spans="1:8" ht="17.25" thickTop="1" thickBot="1">
      <c r="A61" s="685"/>
      <c r="B61" s="689"/>
      <c r="C61" s="697">
        <f>SUM(C57:C60)</f>
        <v>21.05</v>
      </c>
      <c r="D61" s="645" t="s">
        <v>923</v>
      </c>
      <c r="E61" s="685">
        <v>1</v>
      </c>
      <c r="F61" s="689">
        <v>2.2999999999999998</v>
      </c>
      <c r="G61" s="689"/>
      <c r="H61" s="399" t="s">
        <v>930</v>
      </c>
    </row>
    <row r="62" spans="1:8" s="654" customFormat="1" ht="17.25" thickTop="1" thickBot="1">
      <c r="A62" s="685">
        <v>1</v>
      </c>
      <c r="B62" s="689">
        <v>1.45</v>
      </c>
      <c r="C62" s="685"/>
      <c r="D62" s="645" t="s">
        <v>901</v>
      </c>
      <c r="E62" s="685"/>
      <c r="F62" s="689">
        <v>1.2</v>
      </c>
      <c r="G62" s="689"/>
      <c r="H62" s="685"/>
    </row>
    <row r="63" spans="1:8" ht="16.5" thickTop="1">
      <c r="A63" s="696"/>
      <c r="B63" s="706">
        <v>7.4</v>
      </c>
      <c r="C63" s="696"/>
      <c r="D63" s="701"/>
      <c r="E63" s="696"/>
      <c r="F63" s="706"/>
      <c r="G63" s="707">
        <f>E61*F61*F62</f>
        <v>2.76</v>
      </c>
      <c r="H63" s="696"/>
    </row>
    <row r="64" spans="1:8" ht="18.75">
      <c r="A64" s="2041" t="s">
        <v>889</v>
      </c>
      <c r="B64" s="2041"/>
      <c r="C64" s="2041"/>
      <c r="D64" s="2041"/>
      <c r="E64" s="2041"/>
      <c r="F64" s="2041"/>
      <c r="G64" s="2041"/>
      <c r="H64" s="2041"/>
    </row>
    <row r="65" spans="1:8" ht="15.75">
      <c r="A65" s="2040" t="s">
        <v>753</v>
      </c>
      <c r="B65" s="2040"/>
      <c r="C65" s="2040" t="s">
        <v>179</v>
      </c>
      <c r="D65" s="2040"/>
      <c r="E65" s="387"/>
      <c r="F65" s="387"/>
      <c r="G65" s="387"/>
      <c r="H65" s="388"/>
    </row>
    <row r="66" spans="1:8" ht="15.75">
      <c r="A66" s="2040" t="s">
        <v>754</v>
      </c>
      <c r="B66" s="2040"/>
      <c r="C66" s="2040"/>
      <c r="D66" s="2040"/>
      <c r="E66" s="387"/>
      <c r="F66" s="387"/>
      <c r="G66" s="2042"/>
      <c r="H66" s="2042"/>
    </row>
    <row r="67" spans="1:8" ht="15.75">
      <c r="A67" s="2040" t="s">
        <v>755</v>
      </c>
      <c r="B67" s="2040"/>
      <c r="C67" s="2040"/>
      <c r="D67" s="2040"/>
      <c r="E67" s="387"/>
      <c r="F67" s="387"/>
      <c r="G67" s="387" t="s">
        <v>767</v>
      </c>
      <c r="H67" s="388"/>
    </row>
    <row r="68" spans="1:8" ht="15.75">
      <c r="A68" s="2040" t="s">
        <v>756</v>
      </c>
      <c r="B68" s="2040"/>
      <c r="C68" s="2040"/>
      <c r="D68" s="2040"/>
      <c r="E68" s="387"/>
      <c r="F68" s="387"/>
      <c r="G68" s="387" t="s">
        <v>945</v>
      </c>
      <c r="H68" s="388"/>
    </row>
    <row r="69" spans="1:8" ht="15.75">
      <c r="A69" s="2040" t="s">
        <v>70</v>
      </c>
      <c r="B69" s="2040"/>
      <c r="C69" s="2040"/>
      <c r="D69" s="2040"/>
      <c r="E69" s="387"/>
      <c r="F69" s="387"/>
      <c r="G69" s="387"/>
      <c r="H69" s="388"/>
    </row>
    <row r="70" spans="1:8" ht="15.75">
      <c r="A70" s="340" t="s">
        <v>174</v>
      </c>
      <c r="B70" s="389" t="s">
        <v>175</v>
      </c>
      <c r="C70" s="389" t="s">
        <v>176</v>
      </c>
      <c r="D70" s="341" t="s">
        <v>7</v>
      </c>
      <c r="E70" s="340" t="s">
        <v>174</v>
      </c>
      <c r="F70" s="341" t="s">
        <v>175</v>
      </c>
      <c r="G70" s="341" t="s">
        <v>176</v>
      </c>
      <c r="H70" s="341" t="s">
        <v>7</v>
      </c>
    </row>
    <row r="71" spans="1:8" ht="15.75">
      <c r="A71" s="685">
        <v>1</v>
      </c>
      <c r="B71" s="689">
        <v>0.8</v>
      </c>
      <c r="C71" s="685"/>
      <c r="D71" s="645"/>
      <c r="E71" s="702"/>
      <c r="F71" s="703"/>
      <c r="G71" s="702"/>
      <c r="H71" s="704"/>
    </row>
    <row r="72" spans="1:8" ht="16.5" thickBot="1">
      <c r="A72" s="685"/>
      <c r="B72" s="689">
        <v>0.25</v>
      </c>
      <c r="C72" s="685"/>
      <c r="D72" s="645"/>
      <c r="E72" s="685"/>
      <c r="F72" s="689"/>
      <c r="G72" s="685"/>
      <c r="H72" s="645"/>
    </row>
    <row r="73" spans="1:8" ht="17.25" thickTop="1" thickBot="1">
      <c r="A73" s="685"/>
      <c r="B73" s="689"/>
      <c r="C73" s="681">
        <f>A71*B71*B72</f>
        <v>0.2</v>
      </c>
      <c r="D73" s="645"/>
      <c r="E73" s="685"/>
      <c r="F73" s="689"/>
      <c r="G73" s="689"/>
      <c r="H73" s="645"/>
    </row>
    <row r="74" spans="1:8" ht="17.25" thickTop="1" thickBot="1">
      <c r="A74" s="351"/>
      <c r="B74" s="689"/>
      <c r="C74" s="697">
        <f>SUM(C71:C73)+G63</f>
        <v>2.96</v>
      </c>
      <c r="D74" s="645" t="s">
        <v>923</v>
      </c>
      <c r="E74" s="685"/>
      <c r="F74" s="689"/>
      <c r="G74" s="689"/>
      <c r="H74" s="645"/>
    </row>
    <row r="75" spans="1:8" ht="16.5" thickTop="1">
      <c r="A75" s="685">
        <v>1</v>
      </c>
      <c r="B75" s="689">
        <v>2.2999999999999998</v>
      </c>
      <c r="C75" s="685"/>
      <c r="D75" s="645" t="s">
        <v>929</v>
      </c>
      <c r="E75" s="685"/>
      <c r="F75" s="689"/>
      <c r="G75" s="689"/>
      <c r="H75" s="645"/>
    </row>
    <row r="76" spans="1:8" ht="16.5" thickBot="1">
      <c r="A76" s="685"/>
      <c r="B76" s="689">
        <v>4.5</v>
      </c>
      <c r="C76" s="685"/>
      <c r="D76" s="645"/>
      <c r="E76" s="685"/>
      <c r="F76" s="689"/>
      <c r="G76" s="689"/>
      <c r="H76" s="645"/>
    </row>
    <row r="77" spans="1:8" ht="17.25" thickTop="1" thickBot="1">
      <c r="A77" s="685"/>
      <c r="B77" s="689"/>
      <c r="C77" s="681">
        <f>A75*B75*B76</f>
        <v>10.35</v>
      </c>
      <c r="D77" s="645"/>
      <c r="E77" s="351"/>
      <c r="F77" s="689"/>
      <c r="G77" s="705"/>
      <c r="H77" s="645"/>
    </row>
    <row r="78" spans="1:8" ht="16.5" thickTop="1">
      <c r="A78" s="685">
        <v>1</v>
      </c>
      <c r="B78" s="689">
        <v>0.8</v>
      </c>
      <c r="C78" s="685"/>
      <c r="D78" s="645"/>
      <c r="E78" s="685"/>
      <c r="F78" s="689"/>
      <c r="G78" s="689"/>
      <c r="H78" s="645"/>
    </row>
    <row r="79" spans="1:8" ht="16.5" thickBot="1">
      <c r="A79" s="685"/>
      <c r="B79" s="689">
        <v>0.2</v>
      </c>
      <c r="C79" s="685"/>
      <c r="D79" s="645"/>
      <c r="E79" s="685"/>
      <c r="F79" s="689"/>
      <c r="G79" s="689"/>
      <c r="H79" s="645"/>
    </row>
    <row r="80" spans="1:8" ht="17.25" thickTop="1" thickBot="1">
      <c r="A80" s="685"/>
      <c r="B80" s="689"/>
      <c r="C80" s="681">
        <f>A78*B78*B79</f>
        <v>0.16</v>
      </c>
      <c r="D80" s="645"/>
      <c r="E80" s="685"/>
      <c r="F80" s="689"/>
      <c r="G80" s="689"/>
      <c r="H80" s="645"/>
    </row>
    <row r="81" spans="1:8" ht="17.25" thickTop="1" thickBot="1">
      <c r="A81" s="351"/>
      <c r="B81" s="689"/>
      <c r="C81" s="697">
        <f>SUM(C77:C80)</f>
        <v>10.51</v>
      </c>
      <c r="D81" s="645" t="s">
        <v>923</v>
      </c>
      <c r="E81" s="685"/>
      <c r="F81" s="689"/>
      <c r="G81" s="689"/>
      <c r="H81" s="645"/>
    </row>
    <row r="82" spans="1:8" ht="16.5" thickTop="1">
      <c r="A82" s="685">
        <v>1</v>
      </c>
      <c r="B82" s="689">
        <v>1.35</v>
      </c>
      <c r="C82" s="689"/>
      <c r="D82" s="645" t="s">
        <v>901</v>
      </c>
      <c r="E82" s="685"/>
      <c r="F82" s="689"/>
      <c r="G82" s="689"/>
      <c r="H82" s="645"/>
    </row>
    <row r="83" spans="1:8" ht="16.5" thickBot="1">
      <c r="A83" s="685"/>
      <c r="B83" s="689">
        <v>3.2</v>
      </c>
      <c r="C83" s="689"/>
      <c r="D83" s="645"/>
      <c r="E83" s="685"/>
      <c r="F83" s="689"/>
      <c r="G83" s="689"/>
      <c r="H83" s="645"/>
    </row>
    <row r="84" spans="1:8" ht="17.25" thickTop="1" thickBot="1">
      <c r="A84" s="685"/>
      <c r="B84" s="689"/>
      <c r="C84" s="682">
        <f>A82*B82*B83</f>
        <v>4.32</v>
      </c>
      <c r="D84" s="645"/>
      <c r="E84" s="351"/>
      <c r="F84" s="689"/>
      <c r="G84" s="705"/>
      <c r="H84" s="645"/>
    </row>
    <row r="85" spans="1:8" ht="16.5" thickTop="1">
      <c r="A85" s="685">
        <v>1</v>
      </c>
      <c r="B85" s="689">
        <v>0.8</v>
      </c>
      <c r="C85" s="689"/>
      <c r="D85" s="645"/>
      <c r="E85" s="685"/>
      <c r="F85" s="689"/>
      <c r="G85" s="689"/>
      <c r="H85" s="645"/>
    </row>
    <row r="86" spans="1:8" ht="16.5" thickBot="1">
      <c r="A86" s="685"/>
      <c r="B86" s="689">
        <v>0.25</v>
      </c>
      <c r="C86" s="689"/>
      <c r="D86" s="645"/>
      <c r="E86" s="685"/>
      <c r="F86" s="689"/>
      <c r="G86" s="689"/>
      <c r="H86" s="645"/>
    </row>
    <row r="87" spans="1:8" ht="17.25" thickTop="1" thickBot="1">
      <c r="A87" s="685"/>
      <c r="B87" s="689"/>
      <c r="C87" s="682">
        <f>A85*B85*B86</f>
        <v>0.2</v>
      </c>
      <c r="D87" s="645"/>
      <c r="E87" s="685"/>
      <c r="F87" s="689"/>
      <c r="G87" s="689"/>
      <c r="H87" s="645"/>
    </row>
    <row r="88" spans="1:8" ht="17.25" thickTop="1" thickBot="1">
      <c r="A88" s="351"/>
      <c r="B88" s="689"/>
      <c r="C88" s="697">
        <f>SUM(C84:C87)</f>
        <v>4.5199999999999996</v>
      </c>
      <c r="D88" s="645" t="s">
        <v>923</v>
      </c>
      <c r="E88" s="685"/>
      <c r="F88" s="689"/>
      <c r="G88" s="689"/>
      <c r="H88" s="645"/>
    </row>
    <row r="89" spans="1:8" ht="16.5" thickTop="1">
      <c r="A89" s="685">
        <v>1</v>
      </c>
      <c r="B89" s="689">
        <v>2.1</v>
      </c>
      <c r="C89" s="689"/>
      <c r="D89" s="645" t="s">
        <v>928</v>
      </c>
      <c r="E89" s="685"/>
      <c r="F89" s="689"/>
      <c r="G89" s="689"/>
      <c r="H89" s="645"/>
    </row>
    <row r="90" spans="1:8" ht="16.5" thickBot="1">
      <c r="A90" s="685"/>
      <c r="B90" s="689">
        <v>4.45</v>
      </c>
      <c r="C90" s="689"/>
      <c r="D90" s="645"/>
      <c r="E90" s="685"/>
      <c r="F90" s="689"/>
      <c r="G90" s="689"/>
      <c r="H90" s="645"/>
    </row>
    <row r="91" spans="1:8" ht="17.25" thickTop="1" thickBot="1">
      <c r="A91" s="685"/>
      <c r="B91" s="689"/>
      <c r="C91" s="682">
        <f>A89*B89*B90</f>
        <v>9.35</v>
      </c>
      <c r="D91" s="645"/>
      <c r="E91" s="351"/>
      <c r="F91" s="689"/>
      <c r="G91" s="705"/>
      <c r="H91" s="645"/>
    </row>
    <row r="92" spans="1:8" ht="16.5" thickTop="1">
      <c r="A92" s="685">
        <v>1</v>
      </c>
      <c r="B92" s="689">
        <v>0.8</v>
      </c>
      <c r="C92" s="689"/>
      <c r="D92" s="645"/>
      <c r="E92" s="685"/>
      <c r="F92" s="689"/>
      <c r="G92" s="689"/>
      <c r="H92" s="645"/>
    </row>
    <row r="93" spans="1:8" ht="16.5" thickBot="1">
      <c r="A93" s="685"/>
      <c r="B93" s="689">
        <v>0.2</v>
      </c>
      <c r="C93" s="689"/>
      <c r="D93" s="645"/>
      <c r="E93" s="685"/>
      <c r="F93" s="689"/>
      <c r="G93" s="689"/>
      <c r="H93" s="645"/>
    </row>
    <row r="94" spans="1:8" ht="17.25" thickTop="1" thickBot="1">
      <c r="A94" s="685"/>
      <c r="B94" s="689"/>
      <c r="C94" s="682">
        <f>A92*B92*B93</f>
        <v>0.16</v>
      </c>
      <c r="D94" s="645"/>
      <c r="E94" s="685"/>
      <c r="F94" s="689"/>
      <c r="G94" s="689"/>
      <c r="H94" s="645"/>
    </row>
    <row r="95" spans="1:8" ht="17.25" thickTop="1" thickBot="1">
      <c r="A95" s="351"/>
      <c r="B95" s="689"/>
      <c r="C95" s="697">
        <f>SUM(C91:C94)</f>
        <v>9.51</v>
      </c>
      <c r="D95" s="645" t="s">
        <v>923</v>
      </c>
      <c r="E95" s="685"/>
      <c r="F95" s="689"/>
      <c r="G95" s="689"/>
      <c r="H95" s="645"/>
    </row>
    <row r="96" spans="1:8" ht="16.5" thickTop="1">
      <c r="A96" s="685">
        <v>1</v>
      </c>
      <c r="B96" s="689">
        <v>2</v>
      </c>
      <c r="C96" s="685"/>
      <c r="D96" s="645" t="s">
        <v>927</v>
      </c>
      <c r="E96" s="685"/>
      <c r="F96" s="689"/>
      <c r="G96" s="689"/>
      <c r="H96" s="645"/>
    </row>
    <row r="97" spans="1:8" ht="16.5" thickBot="1">
      <c r="A97" s="685"/>
      <c r="B97" s="689">
        <v>2</v>
      </c>
      <c r="C97" s="685"/>
      <c r="D97" s="645"/>
      <c r="E97" s="685"/>
      <c r="F97" s="689"/>
      <c r="G97" s="689"/>
      <c r="H97" s="645"/>
    </row>
    <row r="98" spans="1:8" ht="17.25" thickTop="1" thickBot="1">
      <c r="A98" s="685"/>
      <c r="B98" s="689"/>
      <c r="C98" s="681">
        <f>A96*B96*B97</f>
        <v>4</v>
      </c>
      <c r="D98" s="645"/>
      <c r="E98" s="351"/>
      <c r="F98" s="689"/>
      <c r="G98" s="705"/>
      <c r="H98" s="645"/>
    </row>
    <row r="99" spans="1:8" ht="16.5" thickTop="1">
      <c r="A99" s="685">
        <v>1</v>
      </c>
      <c r="B99" s="689">
        <v>2</v>
      </c>
      <c r="C99" s="689"/>
      <c r="D99" s="645"/>
      <c r="E99" s="685"/>
      <c r="F99" s="689"/>
      <c r="G99" s="689"/>
      <c r="H99" s="645"/>
    </row>
    <row r="100" spans="1:8" ht="16.5" thickBot="1">
      <c r="A100" s="685"/>
      <c r="B100" s="689">
        <v>3.9</v>
      </c>
      <c r="C100" s="689"/>
      <c r="D100" s="645"/>
      <c r="E100" s="685"/>
      <c r="F100" s="685"/>
      <c r="G100" s="689"/>
      <c r="H100" s="645"/>
    </row>
    <row r="101" spans="1:8" ht="17.25" thickTop="1" thickBot="1">
      <c r="A101" s="685"/>
      <c r="B101" s="689"/>
      <c r="C101" s="682">
        <f>A99*B99*B100</f>
        <v>7.8</v>
      </c>
      <c r="D101" s="645"/>
      <c r="E101" s="685"/>
      <c r="F101" s="685"/>
      <c r="G101" s="630"/>
      <c r="H101" s="645"/>
    </row>
    <row r="102" spans="1:8" ht="16.5" thickTop="1">
      <c r="A102" s="685">
        <v>1</v>
      </c>
      <c r="B102" s="689">
        <v>0.8</v>
      </c>
      <c r="C102" s="689"/>
      <c r="D102" s="645"/>
      <c r="E102" s="685"/>
      <c r="F102" s="689"/>
      <c r="G102" s="689"/>
      <c r="H102" s="645"/>
    </row>
    <row r="103" spans="1:8" ht="16.5" thickBot="1">
      <c r="A103" s="685"/>
      <c r="B103" s="689">
        <v>0.2</v>
      </c>
      <c r="C103" s="689"/>
      <c r="D103" s="645"/>
      <c r="E103" s="685"/>
      <c r="F103" s="689"/>
      <c r="G103" s="689"/>
      <c r="H103" s="645"/>
    </row>
    <row r="104" spans="1:8" ht="17.25" thickTop="1" thickBot="1">
      <c r="A104" s="685"/>
      <c r="B104" s="689"/>
      <c r="C104" s="682">
        <f>A102*B102*B103</f>
        <v>0.16</v>
      </c>
      <c r="D104" s="645"/>
      <c r="E104" s="685"/>
      <c r="F104" s="689"/>
      <c r="G104" s="689"/>
      <c r="H104" s="645"/>
    </row>
    <row r="105" spans="1:8" ht="17.25" thickTop="1" thickBot="1">
      <c r="A105" s="351"/>
      <c r="B105" s="689"/>
      <c r="C105" s="697">
        <f>SUM(C96:C104)</f>
        <v>11.96</v>
      </c>
      <c r="D105" s="645" t="s">
        <v>923</v>
      </c>
      <c r="E105" s="685"/>
      <c r="F105" s="689"/>
      <c r="G105" s="689"/>
      <c r="H105" s="645"/>
    </row>
    <row r="106" spans="1:8" ht="16.5" thickTop="1">
      <c r="A106" s="685">
        <v>2</v>
      </c>
      <c r="B106" s="689">
        <v>2.8</v>
      </c>
      <c r="C106" s="689"/>
      <c r="D106" s="645" t="s">
        <v>925</v>
      </c>
      <c r="E106" s="685"/>
      <c r="F106" s="689"/>
      <c r="G106" s="689"/>
      <c r="H106" s="645"/>
    </row>
    <row r="107" spans="1:8" ht="16.5" thickBot="1">
      <c r="A107" s="685"/>
      <c r="B107" s="689">
        <v>4.6500000000000004</v>
      </c>
      <c r="C107" s="689"/>
      <c r="D107" s="645"/>
      <c r="E107" s="685"/>
      <c r="F107" s="689"/>
      <c r="G107" s="689"/>
      <c r="H107" s="645"/>
    </row>
    <row r="108" spans="1:8" ht="17.25" thickTop="1" thickBot="1">
      <c r="A108" s="685"/>
      <c r="B108" s="689"/>
      <c r="C108" s="682">
        <f>A106*B106*B107</f>
        <v>26.04</v>
      </c>
      <c r="D108" s="645"/>
      <c r="E108" s="351"/>
      <c r="F108" s="689"/>
      <c r="G108" s="705"/>
      <c r="H108" s="645"/>
    </row>
    <row r="109" spans="1:8" ht="16.5" thickTop="1">
      <c r="A109" s="685">
        <v>2</v>
      </c>
      <c r="B109" s="689">
        <v>0.9</v>
      </c>
      <c r="C109" s="689"/>
      <c r="D109" s="645"/>
      <c r="E109" s="685"/>
      <c r="F109" s="689"/>
      <c r="G109" s="689"/>
      <c r="H109" s="645"/>
    </row>
    <row r="110" spans="1:8" ht="16.5" thickBot="1">
      <c r="A110" s="685"/>
      <c r="B110" s="689">
        <v>0.2</v>
      </c>
      <c r="C110" s="689"/>
      <c r="D110" s="645"/>
      <c r="E110" s="685"/>
      <c r="F110" s="689"/>
      <c r="G110" s="689"/>
      <c r="H110" s="645"/>
    </row>
    <row r="111" spans="1:8" ht="17.25" thickTop="1" thickBot="1">
      <c r="A111" s="685"/>
      <c r="B111" s="689"/>
      <c r="C111" s="682">
        <f>A109*B109*B110</f>
        <v>0.36</v>
      </c>
      <c r="D111" s="645"/>
      <c r="E111" s="685"/>
      <c r="F111" s="689"/>
      <c r="G111" s="689"/>
      <c r="H111" s="645"/>
    </row>
    <row r="112" spans="1:8" ht="17.25" thickTop="1" thickBot="1">
      <c r="A112" s="351"/>
      <c r="B112" s="689"/>
      <c r="C112" s="697">
        <f>SUM(C108:C111)</f>
        <v>26.4</v>
      </c>
      <c r="D112" s="645" t="s">
        <v>923</v>
      </c>
      <c r="E112" s="685"/>
      <c r="F112" s="689"/>
      <c r="G112" s="689"/>
      <c r="H112" s="645"/>
    </row>
    <row r="113" spans="1:8" ht="16.5" thickTop="1">
      <c r="A113" s="685">
        <v>1</v>
      </c>
      <c r="B113" s="689">
        <v>1.8</v>
      </c>
      <c r="C113" s="685"/>
      <c r="D113" s="645" t="s">
        <v>901</v>
      </c>
      <c r="E113" s="685"/>
      <c r="F113" s="689"/>
      <c r="G113" s="689"/>
      <c r="H113" s="645"/>
    </row>
    <row r="114" spans="1:8" ht="16.5" thickBot="1">
      <c r="A114" s="685"/>
      <c r="B114" s="689">
        <v>4.1500000000000004</v>
      </c>
      <c r="C114" s="685"/>
      <c r="D114" s="645"/>
      <c r="E114" s="685"/>
      <c r="F114" s="689"/>
      <c r="G114" s="689"/>
      <c r="H114" s="645"/>
    </row>
    <row r="115" spans="1:8" ht="17.25" thickTop="1" thickBot="1">
      <c r="A115" s="685"/>
      <c r="B115" s="685"/>
      <c r="C115" s="697">
        <f>A113*B113*B114</f>
        <v>7.47</v>
      </c>
      <c r="D115" s="645" t="s">
        <v>923</v>
      </c>
      <c r="E115" s="351"/>
      <c r="F115" s="689"/>
      <c r="G115" s="705"/>
      <c r="H115" s="645"/>
    </row>
    <row r="116" spans="1:8" ht="20.25" thickTop="1" thickBot="1">
      <c r="A116" s="351"/>
      <c r="B116" s="689"/>
      <c r="C116" s="695">
        <f>C115+C112+C105+C95+C88+C81+C74+G60+G53+G39+G36+G29+G22+G15+C33+C40+C47+C54+C61+G8+G46</f>
        <v>527.29999999999995</v>
      </c>
      <c r="D116" s="708" t="s">
        <v>941</v>
      </c>
      <c r="E116" s="685"/>
      <c r="F116" s="689"/>
      <c r="G116" s="689"/>
      <c r="H116" s="645"/>
    </row>
    <row r="117" spans="1:8" ht="19.5" thickTop="1">
      <c r="A117" s="709">
        <v>2</v>
      </c>
      <c r="B117" s="402">
        <v>41</v>
      </c>
      <c r="C117" s="391"/>
      <c r="D117" s="677" t="s">
        <v>921</v>
      </c>
      <c r="E117" s="685"/>
      <c r="F117" s="689"/>
      <c r="G117" s="689"/>
      <c r="H117" s="645"/>
    </row>
    <row r="118" spans="1:8" ht="16.5" thickBot="1">
      <c r="A118" s="710"/>
      <c r="B118" s="403">
        <v>1.2</v>
      </c>
      <c r="C118" s="404"/>
      <c r="D118" s="364"/>
      <c r="E118" s="685"/>
      <c r="F118" s="689"/>
      <c r="G118" s="689"/>
      <c r="H118" s="645"/>
    </row>
    <row r="119" spans="1:8" ht="17.25" thickTop="1" thickBot="1">
      <c r="A119" s="362"/>
      <c r="B119" s="403"/>
      <c r="C119" s="549">
        <f>A117*B117*B118</f>
        <v>98.4</v>
      </c>
      <c r="D119" s="364"/>
      <c r="E119" s="685"/>
      <c r="F119" s="689"/>
      <c r="G119" s="689"/>
      <c r="H119" s="645"/>
    </row>
    <row r="120" spans="1:8" ht="16.5" thickTop="1">
      <c r="A120" s="362">
        <v>2</v>
      </c>
      <c r="B120" s="403">
        <v>18.600000000000001</v>
      </c>
      <c r="C120" s="404"/>
      <c r="D120" s="364"/>
      <c r="E120" s="685"/>
      <c r="F120" s="689"/>
      <c r="G120" s="689"/>
      <c r="H120" s="645"/>
    </row>
    <row r="121" spans="1:8" ht="16.5" thickBot="1">
      <c r="A121" s="351"/>
      <c r="B121" s="406">
        <v>1.2</v>
      </c>
      <c r="C121" s="356"/>
      <c r="D121" s="351"/>
      <c r="E121" s="685"/>
      <c r="F121" s="689"/>
      <c r="G121" s="689"/>
      <c r="H121" s="645"/>
    </row>
    <row r="122" spans="1:8" ht="17.25" thickTop="1" thickBot="1">
      <c r="A122" s="351"/>
      <c r="B122" s="407"/>
      <c r="C122" s="549">
        <f>A120*B120*B121</f>
        <v>44.64</v>
      </c>
      <c r="D122" s="364"/>
      <c r="E122" s="351"/>
      <c r="F122" s="689"/>
      <c r="G122" s="705"/>
      <c r="H122" s="645"/>
    </row>
    <row r="123" spans="1:8" ht="20.25" thickTop="1" thickBot="1">
      <c r="A123" s="351"/>
      <c r="B123" s="406"/>
      <c r="C123" s="695">
        <f>SUM(C119:C122)</f>
        <v>143.04</v>
      </c>
      <c r="D123" s="694" t="s">
        <v>942</v>
      </c>
      <c r="E123" s="685"/>
      <c r="F123" s="689"/>
      <c r="G123" s="689"/>
      <c r="H123" s="399"/>
    </row>
    <row r="124" spans="1:8" ht="16.5" thickTop="1">
      <c r="A124" s="685"/>
      <c r="B124" s="689"/>
      <c r="C124" s="685"/>
      <c r="D124" s="645"/>
      <c r="E124" s="685"/>
      <c r="F124" s="689"/>
      <c r="G124" s="689"/>
      <c r="H124" s="685"/>
    </row>
    <row r="125" spans="1:8" ht="15.75">
      <c r="A125" s="685"/>
      <c r="B125" s="689"/>
      <c r="C125" s="685"/>
      <c r="D125" s="645"/>
      <c r="E125" s="685"/>
      <c r="F125" s="689"/>
      <c r="G125" s="689"/>
      <c r="H125" s="685"/>
    </row>
    <row r="126" spans="1:8" ht="15.75">
      <c r="A126" s="696"/>
      <c r="B126" s="696"/>
      <c r="C126" s="701"/>
      <c r="D126" s="701"/>
      <c r="E126" s="674"/>
      <c r="F126" s="674"/>
      <c r="G126" s="674"/>
      <c r="H126" s="674"/>
    </row>
    <row r="127" spans="1:8" ht="18.75">
      <c r="A127" s="2041" t="s">
        <v>889</v>
      </c>
      <c r="B127" s="2041"/>
      <c r="C127" s="2041"/>
      <c r="D127" s="2041"/>
      <c r="E127" s="2041"/>
      <c r="F127" s="2041"/>
      <c r="G127" s="2041"/>
      <c r="H127" s="2041"/>
    </row>
    <row r="128" spans="1:8" ht="15.75">
      <c r="A128" s="2040" t="s">
        <v>753</v>
      </c>
      <c r="B128" s="2040"/>
      <c r="C128" s="2040" t="s">
        <v>179</v>
      </c>
      <c r="D128" s="2040"/>
      <c r="E128" s="387"/>
      <c r="F128" s="387"/>
      <c r="G128" s="387"/>
      <c r="H128" s="388"/>
    </row>
    <row r="129" spans="1:8" ht="15.75">
      <c r="A129" s="2040" t="s">
        <v>754</v>
      </c>
      <c r="B129" s="2040"/>
      <c r="C129" s="2040"/>
      <c r="D129" s="2040"/>
      <c r="E129" s="387"/>
      <c r="F129" s="387"/>
      <c r="G129" s="2042"/>
      <c r="H129" s="2042"/>
    </row>
    <row r="130" spans="1:8" ht="15.75">
      <c r="A130" s="2040" t="s">
        <v>755</v>
      </c>
      <c r="B130" s="2040"/>
      <c r="C130" s="2040"/>
      <c r="D130" s="2040"/>
      <c r="E130" s="387"/>
      <c r="F130" s="387"/>
      <c r="G130" s="387" t="s">
        <v>767</v>
      </c>
      <c r="H130" s="388"/>
    </row>
    <row r="131" spans="1:8" ht="15.75">
      <c r="A131" s="2040" t="s">
        <v>756</v>
      </c>
      <c r="B131" s="2040"/>
      <c r="C131" s="2040"/>
      <c r="D131" s="2040"/>
      <c r="E131" s="387"/>
      <c r="F131" s="387"/>
      <c r="G131" s="387" t="s">
        <v>1082</v>
      </c>
      <c r="H131" s="388"/>
    </row>
    <row r="132" spans="1:8" ht="15.75">
      <c r="A132" s="2040" t="s">
        <v>70</v>
      </c>
      <c r="B132" s="2040"/>
      <c r="C132" s="2040"/>
      <c r="D132" s="2040"/>
      <c r="E132" s="387"/>
      <c r="F132" s="387"/>
      <c r="G132" s="387"/>
      <c r="H132" s="388"/>
    </row>
    <row r="133" spans="1:8" ht="15.75">
      <c r="A133" s="340" t="s">
        <v>174</v>
      </c>
      <c r="B133" s="389" t="s">
        <v>175</v>
      </c>
      <c r="C133" s="389" t="s">
        <v>176</v>
      </c>
      <c r="D133" s="341" t="s">
        <v>7</v>
      </c>
      <c r="E133" s="340" t="s">
        <v>174</v>
      </c>
      <c r="F133" s="341" t="s">
        <v>175</v>
      </c>
      <c r="G133" s="341" t="s">
        <v>176</v>
      </c>
      <c r="H133" s="341" t="s">
        <v>7</v>
      </c>
    </row>
    <row r="134" spans="1:8" ht="15.75">
      <c r="A134" s="390"/>
      <c r="B134" s="391"/>
      <c r="C134" s="391"/>
      <c r="D134" s="900" t="s">
        <v>1068</v>
      </c>
      <c r="E134" s="702"/>
      <c r="F134" s="703"/>
      <c r="G134" s="702"/>
      <c r="H134" s="704"/>
    </row>
    <row r="135" spans="1:8" ht="15.75">
      <c r="A135" s="397"/>
      <c r="B135" s="397"/>
      <c r="C135" s="397"/>
      <c r="D135" s="900" t="s">
        <v>1069</v>
      </c>
      <c r="E135" s="685"/>
      <c r="F135" s="689"/>
      <c r="G135" s="685"/>
      <c r="H135" s="645"/>
    </row>
    <row r="136" spans="1:8" ht="15.75">
      <c r="A136" s="397"/>
      <c r="B136" s="397"/>
      <c r="C136" s="397"/>
      <c r="D136" s="900" t="s">
        <v>1070</v>
      </c>
      <c r="E136" s="685"/>
      <c r="F136" s="689"/>
      <c r="G136" s="689"/>
      <c r="H136" s="645"/>
    </row>
    <row r="137" spans="1:8" ht="15.75">
      <c r="A137" s="397">
        <v>1</v>
      </c>
      <c r="B137" s="397">
        <v>894.32500000000005</v>
      </c>
      <c r="C137" s="397"/>
      <c r="D137" s="900" t="s">
        <v>1080</v>
      </c>
      <c r="E137" s="685"/>
      <c r="F137" s="689"/>
      <c r="G137" s="689"/>
      <c r="H137" s="645"/>
    </row>
    <row r="138" spans="1:8" ht="15.75">
      <c r="A138" s="397"/>
      <c r="B138" s="397">
        <v>0.3</v>
      </c>
      <c r="C138" s="397">
        <f>B137*B138</f>
        <v>268.3</v>
      </c>
      <c r="D138" s="399"/>
      <c r="E138" s="685"/>
      <c r="F138" s="689"/>
      <c r="G138" s="689"/>
      <c r="H138" s="645"/>
    </row>
    <row r="139" spans="1:8" ht="15.75">
      <c r="A139" s="397"/>
      <c r="B139" s="397"/>
      <c r="C139" s="397">
        <v>1108.96</v>
      </c>
      <c r="D139" s="400" t="s">
        <v>360</v>
      </c>
      <c r="E139" s="685"/>
      <c r="F139" s="689"/>
      <c r="G139" s="689"/>
      <c r="H139" s="645"/>
    </row>
    <row r="140" spans="1:8" ht="15.75">
      <c r="A140" s="397"/>
      <c r="B140" s="397"/>
      <c r="C140" s="397">
        <v>301.79000000000002</v>
      </c>
      <c r="D140" s="400" t="s">
        <v>160</v>
      </c>
      <c r="E140" s="351"/>
      <c r="F140" s="689"/>
      <c r="G140" s="705"/>
      <c r="H140" s="645"/>
    </row>
    <row r="141" spans="1:8" ht="18.75">
      <c r="A141" s="397"/>
      <c r="B141" s="397"/>
      <c r="C141" s="901">
        <f>C138+C139+C140</f>
        <v>1679.05</v>
      </c>
      <c r="D141" s="354" t="s">
        <v>1081</v>
      </c>
      <c r="E141" s="685"/>
      <c r="F141" s="689"/>
      <c r="G141" s="689"/>
      <c r="H141" s="645"/>
    </row>
    <row r="142" spans="1:8" ht="15.75">
      <c r="A142" s="685"/>
      <c r="B142" s="689"/>
      <c r="C142" s="901">
        <f>'IPD Mea'!F17</f>
        <v>1542.96</v>
      </c>
      <c r="D142" s="354" t="s">
        <v>1102</v>
      </c>
      <c r="E142" s="685"/>
      <c r="F142" s="689"/>
      <c r="G142" s="689"/>
      <c r="H142" s="645"/>
    </row>
    <row r="143" spans="1:8" ht="18.75">
      <c r="A143" s="685"/>
      <c r="B143" s="689"/>
      <c r="C143" s="905">
        <f>C141-C142</f>
        <v>136.09</v>
      </c>
      <c r="D143" s="906" t="s">
        <v>1110</v>
      </c>
      <c r="E143" s="685"/>
      <c r="F143" s="689"/>
      <c r="G143" s="689"/>
      <c r="H143" s="645"/>
    </row>
    <row r="144" spans="1:8" ht="15.75">
      <c r="A144" s="351"/>
      <c r="B144" s="689"/>
      <c r="C144" s="705"/>
      <c r="D144" s="645"/>
      <c r="E144" s="685"/>
      <c r="F144" s="689"/>
      <c r="G144" s="689"/>
      <c r="H144" s="645"/>
    </row>
    <row r="145" spans="1:8" ht="15.75">
      <c r="A145" s="685"/>
      <c r="B145" s="689"/>
      <c r="C145" s="689"/>
      <c r="D145" s="645"/>
      <c r="E145" s="685"/>
      <c r="F145" s="689"/>
      <c r="G145" s="689"/>
      <c r="H145" s="645"/>
    </row>
    <row r="146" spans="1:8" ht="15.75">
      <c r="A146" s="685"/>
      <c r="B146" s="689"/>
      <c r="C146" s="689"/>
      <c r="D146" s="645"/>
      <c r="E146" s="685"/>
      <c r="F146" s="689"/>
      <c r="G146" s="689"/>
      <c r="H146" s="645"/>
    </row>
    <row r="147" spans="1:8" ht="15.75">
      <c r="A147" s="685"/>
      <c r="B147" s="689"/>
      <c r="C147" s="689"/>
      <c r="D147" s="645"/>
      <c r="E147" s="351"/>
      <c r="F147" s="689"/>
      <c r="G147" s="705"/>
      <c r="H147" s="645"/>
    </row>
    <row r="148" spans="1:8" ht="15.75">
      <c r="A148" s="685"/>
      <c r="B148" s="689"/>
      <c r="C148" s="689"/>
      <c r="D148" s="645"/>
      <c r="E148" s="685"/>
      <c r="F148" s="689"/>
      <c r="G148" s="689"/>
      <c r="H148" s="645"/>
    </row>
    <row r="149" spans="1:8" ht="15.75">
      <c r="A149" s="685"/>
      <c r="B149" s="689"/>
      <c r="C149" s="689"/>
      <c r="D149" s="645"/>
      <c r="E149" s="685"/>
      <c r="F149" s="689"/>
      <c r="G149" s="689"/>
      <c r="H149" s="645"/>
    </row>
    <row r="150" spans="1:8" ht="15.75">
      <c r="A150" s="685"/>
      <c r="B150" s="689"/>
      <c r="C150" s="689"/>
      <c r="D150" s="645"/>
      <c r="E150" s="685"/>
      <c r="F150" s="689"/>
      <c r="G150" s="689"/>
      <c r="H150" s="645"/>
    </row>
    <row r="151" spans="1:8" ht="15.75">
      <c r="A151" s="351"/>
      <c r="B151" s="689"/>
      <c r="C151" s="705"/>
      <c r="D151" s="645"/>
      <c r="E151" s="685"/>
      <c r="F151" s="689"/>
      <c r="G151" s="689"/>
      <c r="H151" s="645"/>
    </row>
    <row r="152" spans="1:8" ht="15.75">
      <c r="A152" s="685"/>
      <c r="B152" s="689"/>
      <c r="C152" s="689"/>
      <c r="D152" s="645"/>
      <c r="E152" s="685"/>
      <c r="F152" s="689"/>
      <c r="G152" s="689"/>
      <c r="H152" s="645"/>
    </row>
    <row r="153" spans="1:8" ht="15.75">
      <c r="A153" s="685"/>
      <c r="B153" s="689"/>
      <c r="C153" s="689"/>
      <c r="D153" s="645"/>
      <c r="E153" s="685"/>
      <c r="F153" s="689"/>
      <c r="G153" s="689"/>
      <c r="H153" s="645"/>
    </row>
    <row r="154" spans="1:8" ht="15.75">
      <c r="A154" s="685"/>
      <c r="B154" s="689"/>
      <c r="C154" s="689"/>
      <c r="D154" s="645"/>
      <c r="E154" s="351"/>
      <c r="F154" s="689"/>
      <c r="G154" s="705"/>
      <c r="H154" s="645"/>
    </row>
    <row r="155" spans="1:8" ht="15.75">
      <c r="A155" s="685"/>
      <c r="B155" s="689"/>
      <c r="C155" s="689"/>
      <c r="D155" s="645"/>
      <c r="E155" s="685"/>
      <c r="F155" s="689"/>
      <c r="G155" s="689"/>
      <c r="H155" s="645"/>
    </row>
    <row r="156" spans="1:8" ht="15.75">
      <c r="A156" s="685"/>
      <c r="B156" s="689"/>
      <c r="C156" s="689"/>
      <c r="D156" s="645"/>
      <c r="E156" s="685"/>
      <c r="F156" s="689"/>
      <c r="G156" s="689"/>
      <c r="H156" s="645"/>
    </row>
    <row r="157" spans="1:8" ht="15.75">
      <c r="A157" s="685"/>
      <c r="B157" s="689"/>
      <c r="C157" s="689"/>
      <c r="D157" s="645"/>
      <c r="E157" s="685"/>
      <c r="F157" s="689"/>
      <c r="G157" s="689"/>
      <c r="H157" s="645"/>
    </row>
    <row r="158" spans="1:8" ht="15.75">
      <c r="A158" s="351"/>
      <c r="B158" s="689"/>
      <c r="C158" s="705"/>
      <c r="D158" s="645"/>
      <c r="E158" s="685"/>
      <c r="F158" s="689"/>
      <c r="G158" s="689"/>
      <c r="H158" s="645"/>
    </row>
    <row r="159" spans="1:8" ht="15.75">
      <c r="A159" s="685"/>
      <c r="B159" s="689"/>
      <c r="C159" s="685"/>
      <c r="D159" s="645"/>
      <c r="E159" s="685"/>
      <c r="F159" s="689"/>
      <c r="G159" s="689"/>
      <c r="H159" s="645"/>
    </row>
    <row r="160" spans="1:8" ht="15.75">
      <c r="A160" s="685"/>
      <c r="B160" s="689"/>
      <c r="C160" s="685"/>
      <c r="D160" s="645"/>
      <c r="E160" s="685"/>
      <c r="F160" s="689"/>
      <c r="G160" s="689"/>
      <c r="H160" s="645"/>
    </row>
    <row r="161" spans="1:8" ht="15.75">
      <c r="A161" s="685"/>
      <c r="B161" s="689"/>
      <c r="C161" s="685"/>
      <c r="D161" s="645"/>
      <c r="E161" s="351"/>
      <c r="F161" s="689"/>
      <c r="G161" s="705"/>
      <c r="H161" s="645"/>
    </row>
    <row r="162" spans="1:8" ht="15.75">
      <c r="A162" s="685"/>
      <c r="B162" s="689"/>
      <c r="C162" s="689"/>
      <c r="D162" s="645"/>
      <c r="E162" s="685"/>
      <c r="F162" s="689"/>
      <c r="G162" s="689"/>
      <c r="H162" s="645"/>
    </row>
    <row r="163" spans="1:8" ht="15.75">
      <c r="A163" s="685"/>
      <c r="B163" s="689"/>
      <c r="C163" s="689"/>
      <c r="D163" s="645"/>
      <c r="E163" s="685"/>
      <c r="F163" s="685"/>
      <c r="G163" s="689"/>
      <c r="H163" s="645"/>
    </row>
    <row r="164" spans="1:8" ht="15.75">
      <c r="A164" s="685"/>
      <c r="B164" s="689"/>
      <c r="C164" s="689"/>
      <c r="D164" s="645"/>
      <c r="E164" s="685"/>
      <c r="F164" s="685"/>
      <c r="G164" s="630"/>
      <c r="H164" s="645"/>
    </row>
    <row r="165" spans="1:8" ht="15.75">
      <c r="A165" s="685"/>
      <c r="B165" s="689"/>
      <c r="C165" s="689"/>
      <c r="D165" s="645"/>
      <c r="E165" s="685"/>
      <c r="F165" s="689"/>
      <c r="G165" s="689"/>
      <c r="H165" s="645"/>
    </row>
    <row r="166" spans="1:8" ht="15.75">
      <c r="A166" s="685"/>
      <c r="B166" s="689"/>
      <c r="C166" s="689"/>
      <c r="D166" s="645"/>
      <c r="E166" s="685"/>
      <c r="F166" s="689"/>
      <c r="G166" s="689"/>
      <c r="H166" s="645"/>
    </row>
    <row r="167" spans="1:8" ht="15.75">
      <c r="A167" s="685"/>
      <c r="B167" s="689"/>
      <c r="C167" s="689"/>
      <c r="D167" s="645"/>
      <c r="E167" s="685"/>
      <c r="F167" s="689"/>
      <c r="G167" s="689"/>
      <c r="H167" s="645"/>
    </row>
    <row r="168" spans="1:8" ht="15.75">
      <c r="A168" s="351"/>
      <c r="B168" s="689"/>
      <c r="C168" s="705"/>
      <c r="D168" s="645"/>
      <c r="E168" s="685"/>
      <c r="F168" s="689"/>
      <c r="G168" s="689"/>
      <c r="H168" s="645"/>
    </row>
    <row r="169" spans="1:8" ht="15.75">
      <c r="A169" s="685"/>
      <c r="B169" s="689"/>
      <c r="C169" s="689"/>
      <c r="D169" s="645"/>
      <c r="E169" s="685"/>
      <c r="F169" s="689"/>
      <c r="G169" s="689"/>
      <c r="H169" s="645"/>
    </row>
    <row r="170" spans="1:8" ht="15.75">
      <c r="A170" s="685"/>
      <c r="B170" s="689"/>
      <c r="C170" s="689"/>
      <c r="D170" s="645"/>
      <c r="E170" s="685"/>
      <c r="F170" s="689"/>
      <c r="G170" s="689"/>
      <c r="H170" s="645"/>
    </row>
    <row r="171" spans="1:8" ht="15.75">
      <c r="A171" s="685"/>
      <c r="B171" s="689"/>
      <c r="C171" s="689"/>
      <c r="D171" s="645"/>
      <c r="E171" s="351"/>
      <c r="F171" s="689"/>
      <c r="G171" s="705"/>
      <c r="H171" s="645"/>
    </row>
    <row r="172" spans="1:8" ht="15.75">
      <c r="A172" s="685"/>
      <c r="B172" s="689"/>
      <c r="C172" s="689"/>
      <c r="D172" s="645"/>
      <c r="E172" s="685"/>
      <c r="F172" s="689"/>
      <c r="G172" s="689"/>
      <c r="H172" s="645"/>
    </row>
    <row r="173" spans="1:8" ht="15.75">
      <c r="A173" s="685"/>
      <c r="B173" s="689"/>
      <c r="C173" s="689"/>
      <c r="D173" s="645"/>
      <c r="E173" s="685"/>
      <c r="F173" s="689"/>
      <c r="G173" s="689"/>
      <c r="H173" s="645"/>
    </row>
    <row r="174" spans="1:8" ht="15.75">
      <c r="A174" s="685"/>
      <c r="B174" s="689"/>
      <c r="C174" s="689"/>
      <c r="D174" s="645"/>
      <c r="E174" s="685"/>
      <c r="F174" s="689"/>
      <c r="G174" s="689"/>
      <c r="H174" s="645"/>
    </row>
    <row r="175" spans="1:8" ht="15.75">
      <c r="A175" s="351"/>
      <c r="B175" s="689"/>
      <c r="C175" s="689"/>
      <c r="D175" s="645"/>
      <c r="E175" s="685"/>
      <c r="F175" s="689"/>
      <c r="G175" s="689"/>
      <c r="H175" s="645"/>
    </row>
    <row r="176" spans="1:8" ht="15.75">
      <c r="A176" s="685"/>
      <c r="B176" s="689"/>
      <c r="C176" s="689"/>
      <c r="D176" s="645"/>
      <c r="E176" s="685"/>
      <c r="F176" s="689"/>
      <c r="G176" s="689"/>
      <c r="H176" s="645"/>
    </row>
    <row r="177" spans="1:8" ht="15.75">
      <c r="A177" s="685"/>
      <c r="B177" s="689"/>
      <c r="C177" s="689"/>
      <c r="D177" s="645"/>
      <c r="E177" s="685"/>
      <c r="F177" s="689"/>
      <c r="G177" s="689"/>
      <c r="H177" s="645"/>
    </row>
    <row r="178" spans="1:8" ht="15.75">
      <c r="A178" s="685"/>
      <c r="B178" s="685"/>
      <c r="C178" s="689"/>
      <c r="D178" s="645"/>
      <c r="E178" s="351"/>
      <c r="F178" s="689"/>
      <c r="G178" s="705"/>
      <c r="H178" s="645"/>
    </row>
    <row r="179" spans="1:8" ht="15.75">
      <c r="A179" s="351"/>
      <c r="B179" s="689"/>
      <c r="C179" s="689"/>
      <c r="D179" s="645"/>
      <c r="E179" s="685"/>
      <c r="F179" s="689"/>
      <c r="G179" s="689"/>
      <c r="H179" s="645"/>
    </row>
    <row r="180" spans="1:8" ht="15.75">
      <c r="A180" s="709"/>
      <c r="B180" s="402"/>
      <c r="C180" s="689"/>
      <c r="D180" s="645"/>
      <c r="E180" s="685"/>
      <c r="F180" s="689"/>
      <c r="G180" s="689"/>
      <c r="H180" s="645"/>
    </row>
    <row r="181" spans="1:8" ht="15.75">
      <c r="A181" s="710"/>
      <c r="B181" s="403"/>
      <c r="C181" s="689"/>
      <c r="D181" s="645"/>
      <c r="E181" s="685"/>
      <c r="F181" s="689"/>
      <c r="G181" s="689"/>
      <c r="H181" s="645"/>
    </row>
    <row r="182" spans="1:8" ht="15.75">
      <c r="A182" s="362"/>
      <c r="B182" s="403"/>
      <c r="C182" s="689"/>
      <c r="D182" s="645"/>
      <c r="E182" s="685"/>
      <c r="F182" s="689"/>
      <c r="G182" s="689"/>
      <c r="H182" s="645"/>
    </row>
    <row r="183" spans="1:8" ht="15.75">
      <c r="A183" s="362"/>
      <c r="B183" s="403"/>
      <c r="C183" s="689"/>
      <c r="D183" s="645"/>
      <c r="E183" s="685"/>
      <c r="F183" s="689"/>
      <c r="G183" s="689"/>
      <c r="H183" s="645"/>
    </row>
    <row r="184" spans="1:8" ht="15.75">
      <c r="A184" s="351"/>
      <c r="B184" s="406"/>
      <c r="C184" s="689"/>
      <c r="D184" s="645"/>
      <c r="E184" s="685"/>
      <c r="F184" s="689"/>
      <c r="G184" s="689"/>
      <c r="H184" s="645"/>
    </row>
    <row r="185" spans="1:8" ht="15.75">
      <c r="A185" s="351"/>
      <c r="B185" s="407"/>
      <c r="C185" s="689"/>
      <c r="D185" s="645"/>
      <c r="E185" s="351"/>
      <c r="F185" s="689"/>
      <c r="G185" s="705"/>
      <c r="H185" s="645"/>
    </row>
    <row r="186" spans="1:8" ht="15.75">
      <c r="A186" s="351"/>
      <c r="B186" s="406"/>
      <c r="C186" s="689"/>
      <c r="D186" s="645"/>
      <c r="E186" s="685"/>
      <c r="F186" s="689"/>
      <c r="G186" s="689"/>
      <c r="H186" s="399"/>
    </row>
    <row r="187" spans="1:8" ht="15.75">
      <c r="A187" s="685"/>
      <c r="B187" s="689"/>
      <c r="C187" s="689"/>
      <c r="D187" s="645"/>
      <c r="E187" s="685"/>
      <c r="F187" s="689"/>
      <c r="G187" s="689"/>
      <c r="H187" s="685"/>
    </row>
    <row r="188" spans="1:8" ht="15.75">
      <c r="A188" s="685"/>
      <c r="B188" s="689"/>
      <c r="C188" s="689"/>
      <c r="D188" s="645"/>
      <c r="E188" s="685"/>
      <c r="F188" s="689"/>
      <c r="G188" s="689"/>
      <c r="H188" s="685"/>
    </row>
    <row r="189" spans="1:8" ht="15.75">
      <c r="A189" s="696"/>
      <c r="B189" s="696"/>
      <c r="C189" s="701"/>
      <c r="D189" s="701"/>
      <c r="E189" s="674"/>
      <c r="F189" s="674"/>
      <c r="G189" s="674"/>
      <c r="H189" s="674"/>
    </row>
  </sheetData>
  <mergeCells count="21">
    <mergeCell ref="A132:D132"/>
    <mergeCell ref="A127:H127"/>
    <mergeCell ref="A128:D128"/>
    <mergeCell ref="A129:D129"/>
    <mergeCell ref="G129:H129"/>
    <mergeCell ref="A130:D130"/>
    <mergeCell ref="A131:D131"/>
    <mergeCell ref="A6:D6"/>
    <mergeCell ref="A1:H1"/>
    <mergeCell ref="A2:D2"/>
    <mergeCell ref="A3:D3"/>
    <mergeCell ref="G3:H3"/>
    <mergeCell ref="A4:D4"/>
    <mergeCell ref="A5:D5"/>
    <mergeCell ref="A69:D69"/>
    <mergeCell ref="A64:H64"/>
    <mergeCell ref="A65:D65"/>
    <mergeCell ref="A66:D66"/>
    <mergeCell ref="G66:H66"/>
    <mergeCell ref="A67:D67"/>
    <mergeCell ref="A68:D68"/>
  </mergeCells>
  <pageMargins left="0.7" right="0.7" top="0.75" bottom="0.75" header="0.3" footer="0.3"/>
  <pageSetup scale="62" orientation="portrait" r:id="rId1"/>
  <rowBreaks count="2" manualBreakCount="2">
    <brk id="63" min="1" max="7" man="1"/>
    <brk id="126" min="1" max="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view="pageBreakPreview" topLeftCell="A82" zoomScale="70" zoomScaleNormal="100" zoomScaleSheetLayoutView="70" zoomScalePageLayoutView="85" workbookViewId="0">
      <selection activeCell="F106" sqref="F106:I108"/>
    </sheetView>
  </sheetViews>
  <sheetFormatPr defaultRowHeight="15.75"/>
  <cols>
    <col min="1" max="1" width="3.5703125" style="991" customWidth="1"/>
    <col min="2" max="2" width="6.28515625" style="991" customWidth="1"/>
    <col min="3" max="4" width="8.28515625" style="1718" customWidth="1"/>
    <col min="5" max="5" width="38.5703125" style="991" customWidth="1"/>
    <col min="6" max="6" width="6.28515625" style="1718" customWidth="1"/>
    <col min="7" max="7" width="8.42578125" style="1719" customWidth="1"/>
    <col min="8" max="8" width="9.140625" style="1720" customWidth="1"/>
    <col min="9" max="9" width="42" style="991" customWidth="1"/>
    <col min="10" max="10" width="2.28515625" style="991" customWidth="1"/>
    <col min="11" max="13" width="9.140625" style="991"/>
    <col min="14" max="14" width="12" style="991" customWidth="1"/>
    <col min="15" max="16384" width="9.140625" style="991"/>
  </cols>
  <sheetData>
    <row r="1" spans="1:15">
      <c r="A1" s="1687"/>
      <c r="B1" s="1960" t="s">
        <v>179</v>
      </c>
      <c r="C1" s="1960"/>
      <c r="D1" s="1960"/>
      <c r="E1" s="1960"/>
      <c r="F1" s="1688"/>
      <c r="G1" s="1689"/>
      <c r="J1" s="1690"/>
      <c r="K1" s="1690"/>
      <c r="L1" s="1691"/>
      <c r="M1" s="997"/>
      <c r="N1" s="997"/>
      <c r="O1" s="1692"/>
    </row>
    <row r="2" spans="1:15">
      <c r="A2" s="1687"/>
      <c r="B2" s="1960" t="s">
        <v>156</v>
      </c>
      <c r="C2" s="1960"/>
      <c r="D2" s="1960"/>
      <c r="E2" s="1960"/>
      <c r="F2" s="1688"/>
      <c r="G2" s="1689"/>
      <c r="H2" s="1721"/>
      <c r="I2" s="1722"/>
      <c r="J2" s="1687"/>
      <c r="L2" s="1691"/>
      <c r="M2" s="997"/>
      <c r="N2" s="997"/>
      <c r="O2" s="1698"/>
    </row>
    <row r="3" spans="1:15">
      <c r="A3" s="1687"/>
      <c r="B3" s="1960" t="s">
        <v>157</v>
      </c>
      <c r="C3" s="1960"/>
      <c r="D3" s="1960"/>
      <c r="E3" s="1960"/>
      <c r="F3" s="1960"/>
      <c r="G3" s="1689"/>
      <c r="I3" s="1191" t="s">
        <v>1400</v>
      </c>
      <c r="J3" s="1687"/>
      <c r="L3" s="1691"/>
      <c r="M3" s="997"/>
      <c r="N3" s="1687"/>
      <c r="O3" s="1693"/>
    </row>
    <row r="4" spans="1:15">
      <c r="A4" s="1687"/>
      <c r="B4" s="1960" t="s">
        <v>158</v>
      </c>
      <c r="C4" s="1960"/>
      <c r="D4" s="1960"/>
      <c r="E4" s="1960"/>
      <c r="F4" s="1688"/>
      <c r="G4" s="1689"/>
      <c r="H4" s="1694"/>
      <c r="I4" s="1191" t="s">
        <v>1724</v>
      </c>
      <c r="J4" s="1687"/>
      <c r="L4" s="1691"/>
      <c r="M4" s="997"/>
      <c r="N4" s="997"/>
      <c r="O4" s="1695"/>
    </row>
    <row r="5" spans="1:15">
      <c r="A5" s="997"/>
      <c r="B5" s="1696"/>
      <c r="C5" s="1689"/>
      <c r="D5" s="1689"/>
      <c r="E5" s="1697"/>
      <c r="F5" s="1688"/>
      <c r="G5" s="1689"/>
      <c r="H5" s="1694"/>
      <c r="I5" s="996"/>
      <c r="J5" s="997"/>
      <c r="L5" s="1691"/>
      <c r="M5" s="997"/>
      <c r="N5" s="997"/>
      <c r="O5" s="1698"/>
    </row>
    <row r="6" spans="1:15">
      <c r="A6" s="1699"/>
      <c r="B6" s="1700" t="s">
        <v>174</v>
      </c>
      <c r="C6" s="1701" t="s">
        <v>175</v>
      </c>
      <c r="D6" s="1702" t="s">
        <v>176</v>
      </c>
      <c r="E6" s="1701" t="s">
        <v>7</v>
      </c>
      <c r="F6" s="1700" t="s">
        <v>174</v>
      </c>
      <c r="G6" s="1702" t="s">
        <v>175</v>
      </c>
      <c r="H6" s="1703" t="s">
        <v>176</v>
      </c>
      <c r="I6" s="1701" t="s">
        <v>7</v>
      </c>
      <c r="J6" s="1699"/>
      <c r="L6" s="1691"/>
      <c r="M6" s="997"/>
      <c r="N6" s="1687"/>
      <c r="O6" s="1693"/>
    </row>
    <row r="7" spans="1:15">
      <c r="A7" s="997"/>
      <c r="B7" s="994"/>
      <c r="C7" s="1011"/>
      <c r="D7" s="1011"/>
      <c r="E7" s="989" t="s">
        <v>84</v>
      </c>
      <c r="F7" s="1752"/>
      <c r="G7" s="1753"/>
      <c r="H7" s="1754"/>
      <c r="I7" s="1755" t="s">
        <v>1820</v>
      </c>
      <c r="L7" s="1691"/>
      <c r="M7" s="997"/>
      <c r="N7" s="997"/>
      <c r="O7" s="1695"/>
    </row>
    <row r="8" spans="1:15">
      <c r="A8" s="997"/>
      <c r="B8" s="994"/>
      <c r="C8" s="1011"/>
      <c r="D8" s="1011"/>
      <c r="E8" s="989" t="s">
        <v>48</v>
      </c>
      <c r="F8" s="1752"/>
      <c r="G8" s="1753"/>
      <c r="H8" s="1754"/>
      <c r="I8" s="1760" t="s">
        <v>1821</v>
      </c>
      <c r="L8" s="1691"/>
      <c r="M8" s="997"/>
      <c r="N8" s="997"/>
      <c r="O8" s="1698"/>
    </row>
    <row r="9" spans="1:15">
      <c r="A9" s="997"/>
      <c r="B9" s="994"/>
      <c r="C9" s="1011"/>
      <c r="D9" s="1011"/>
      <c r="E9" s="989" t="s">
        <v>1813</v>
      </c>
      <c r="F9" s="1752">
        <v>1</v>
      </c>
      <c r="G9" s="1753">
        <f>'IPD Bar'!M35</f>
        <v>137.82</v>
      </c>
      <c r="H9" s="1011"/>
      <c r="I9" s="994"/>
      <c r="L9" s="1691"/>
      <c r="M9" s="997"/>
      <c r="N9" s="997"/>
      <c r="O9" s="1695"/>
    </row>
    <row r="10" spans="1:15">
      <c r="A10" s="997"/>
      <c r="B10" s="994"/>
      <c r="C10" s="1011"/>
      <c r="D10" s="1011"/>
      <c r="E10" s="989" t="s">
        <v>80</v>
      </c>
      <c r="F10" s="1756"/>
      <c r="G10" s="1756"/>
      <c r="H10" s="1757">
        <f>G9*F9</f>
        <v>137.82</v>
      </c>
      <c r="I10" s="1758" t="s">
        <v>1822</v>
      </c>
      <c r="L10" s="1691"/>
      <c r="M10" s="997"/>
      <c r="N10" s="997"/>
      <c r="O10" s="997"/>
    </row>
    <row r="11" spans="1:15">
      <c r="A11" s="997"/>
      <c r="B11" s="994">
        <v>5</v>
      </c>
      <c r="C11" s="1012">
        <v>1.3</v>
      </c>
      <c r="D11" s="1011"/>
      <c r="E11" s="994" t="s">
        <v>1814</v>
      </c>
      <c r="F11" s="1752"/>
      <c r="G11" s="1753"/>
      <c r="H11" s="1754"/>
      <c r="I11" s="1759"/>
      <c r="L11" s="1691"/>
      <c r="M11" s="997"/>
      <c r="N11" s="997"/>
      <c r="O11" s="1698"/>
    </row>
    <row r="12" spans="1:15">
      <c r="A12" s="997"/>
      <c r="B12" s="994"/>
      <c r="C12" s="1012">
        <v>0.15</v>
      </c>
      <c r="D12" s="1011"/>
      <c r="E12" s="994"/>
      <c r="F12" s="1752">
        <v>1</v>
      </c>
      <c r="G12" s="1753">
        <f>'IPD Bar'!K35</f>
        <v>65.81</v>
      </c>
      <c r="H12" s="1754"/>
      <c r="I12" s="1760" t="s">
        <v>1823</v>
      </c>
      <c r="L12" s="1691"/>
      <c r="M12" s="997"/>
      <c r="N12" s="997"/>
      <c r="O12" s="1695"/>
    </row>
    <row r="13" spans="1:15">
      <c r="A13" s="997"/>
      <c r="B13" s="994"/>
      <c r="C13" s="1012">
        <v>0.3</v>
      </c>
      <c r="D13" s="1012">
        <f>C13*C12*C11*B11</f>
        <v>0.28999999999999998</v>
      </c>
      <c r="E13" s="994"/>
      <c r="F13" s="1756"/>
      <c r="G13" s="1756"/>
      <c r="H13" s="1757">
        <f>G12*F12</f>
        <v>65.81</v>
      </c>
      <c r="I13" s="1758" t="s">
        <v>1824</v>
      </c>
      <c r="L13" s="1691"/>
      <c r="M13" s="997"/>
      <c r="N13" s="997"/>
      <c r="O13" s="997"/>
    </row>
    <row r="14" spans="1:15">
      <c r="A14" s="997"/>
      <c r="B14" s="994"/>
      <c r="C14" s="1012"/>
      <c r="D14" s="1011"/>
      <c r="E14" s="994"/>
      <c r="F14" s="994"/>
      <c r="G14" s="1012"/>
      <c r="H14" s="1012"/>
      <c r="I14" s="994"/>
      <c r="L14" s="1691"/>
      <c r="M14" s="997"/>
      <c r="N14" s="997"/>
      <c r="O14" s="997"/>
    </row>
    <row r="15" spans="1:15">
      <c r="A15" s="997"/>
      <c r="B15" s="994">
        <v>4</v>
      </c>
      <c r="C15" s="1012">
        <v>1.2</v>
      </c>
      <c r="D15" s="1011"/>
      <c r="E15" s="994" t="s">
        <v>1815</v>
      </c>
      <c r="F15" s="994"/>
      <c r="G15" s="1011"/>
      <c r="H15" s="1011"/>
      <c r="I15" s="989" t="s">
        <v>164</v>
      </c>
      <c r="L15" s="1691"/>
      <c r="M15" s="997"/>
      <c r="N15" s="997"/>
      <c r="O15" s="997"/>
    </row>
    <row r="16" spans="1:15">
      <c r="A16" s="997"/>
      <c r="B16" s="994"/>
      <c r="C16" s="1012">
        <v>0.15</v>
      </c>
      <c r="D16" s="1011"/>
      <c r="E16" s="994"/>
      <c r="F16" s="994"/>
      <c r="G16" s="1011"/>
      <c r="H16" s="1011"/>
      <c r="I16" s="989" t="s">
        <v>1760</v>
      </c>
      <c r="L16" s="1691"/>
      <c r="M16" s="997"/>
      <c r="N16" s="997"/>
      <c r="O16" s="997"/>
    </row>
    <row r="17" spans="1:15">
      <c r="A17" s="997"/>
      <c r="B17" s="994"/>
      <c r="C17" s="1012">
        <v>0.3</v>
      </c>
      <c r="D17" s="1012">
        <f>C17*C16*C15*B15</f>
        <v>0.22</v>
      </c>
      <c r="E17" s="994"/>
      <c r="F17" s="994"/>
      <c r="G17" s="1011"/>
      <c r="H17" s="1011"/>
      <c r="I17" s="989" t="s">
        <v>1877</v>
      </c>
      <c r="L17" s="1691"/>
      <c r="M17" s="997"/>
      <c r="N17" s="997"/>
      <c r="O17" s="997"/>
    </row>
    <row r="18" spans="1:15">
      <c r="A18" s="997"/>
      <c r="B18" s="994"/>
      <c r="C18" s="1012"/>
      <c r="D18" s="1011"/>
      <c r="E18" s="994"/>
      <c r="F18" s="994">
        <v>1</v>
      </c>
      <c r="G18" s="1705">
        <v>4</v>
      </c>
      <c r="H18" s="1011"/>
      <c r="I18" s="994"/>
      <c r="L18" s="1691"/>
      <c r="M18" s="997"/>
      <c r="N18" s="997"/>
      <c r="O18" s="997"/>
    </row>
    <row r="19" spans="1:15">
      <c r="A19" s="997"/>
      <c r="B19" s="994">
        <v>13</v>
      </c>
      <c r="C19" s="1012">
        <v>1.1000000000000001</v>
      </c>
      <c r="D19" s="1011"/>
      <c r="E19" s="994" t="s">
        <v>1816</v>
      </c>
      <c r="F19" s="1248"/>
      <c r="G19" s="1737"/>
      <c r="H19" s="1250">
        <f>G18*F18</f>
        <v>4</v>
      </c>
      <c r="I19" s="1248" t="s">
        <v>1764</v>
      </c>
      <c r="L19" s="1691"/>
      <c r="M19" s="997"/>
      <c r="N19" s="997"/>
      <c r="O19" s="997"/>
    </row>
    <row r="20" spans="1:15">
      <c r="A20" s="997"/>
      <c r="B20" s="994"/>
      <c r="C20" s="1012">
        <v>0.15</v>
      </c>
      <c r="D20" s="1011"/>
      <c r="E20" s="994"/>
      <c r="F20" s="994"/>
      <c r="G20" s="1011"/>
      <c r="H20" s="1011"/>
      <c r="I20" s="994"/>
      <c r="L20" s="1691"/>
      <c r="M20" s="997"/>
      <c r="N20" s="997"/>
      <c r="O20" s="997"/>
    </row>
    <row r="21" spans="1:15">
      <c r="A21" s="997"/>
      <c r="B21" s="994"/>
      <c r="C21" s="1012">
        <v>0.3</v>
      </c>
      <c r="D21" s="1012">
        <f>C21*C20*C19*B19</f>
        <v>0.64</v>
      </c>
      <c r="E21" s="994"/>
      <c r="F21" s="994"/>
      <c r="G21" s="1011"/>
      <c r="H21" s="1011"/>
      <c r="I21" s="989" t="s">
        <v>213</v>
      </c>
      <c r="L21" s="1691"/>
      <c r="M21" s="997"/>
      <c r="N21" s="997"/>
      <c r="O21" s="997"/>
    </row>
    <row r="22" spans="1:15">
      <c r="A22" s="997"/>
      <c r="B22" s="994"/>
      <c r="C22" s="1012"/>
      <c r="D22" s="1011"/>
      <c r="E22" s="994"/>
      <c r="F22" s="1704"/>
      <c r="G22" s="1705"/>
      <c r="H22" s="1012"/>
      <c r="I22" s="989" t="s">
        <v>1477</v>
      </c>
      <c r="J22" s="997"/>
    </row>
    <row r="23" spans="1:15">
      <c r="A23" s="997"/>
      <c r="B23" s="994">
        <v>1</v>
      </c>
      <c r="C23" s="1012">
        <v>1.3</v>
      </c>
      <c r="D23" s="1011"/>
      <c r="E23" s="994" t="s">
        <v>1869</v>
      </c>
      <c r="F23" s="1704">
        <v>4</v>
      </c>
      <c r="G23" s="1705">
        <v>3</v>
      </c>
      <c r="H23" s="1012"/>
      <c r="I23" s="994" t="s">
        <v>1878</v>
      </c>
      <c r="J23" s="997"/>
    </row>
    <row r="24" spans="1:15">
      <c r="A24" s="997"/>
      <c r="B24" s="994"/>
      <c r="C24" s="1012">
        <v>0.15</v>
      </c>
      <c r="D24" s="1011"/>
      <c r="E24" s="994"/>
      <c r="F24" s="1704"/>
      <c r="G24" s="1705">
        <v>1.8</v>
      </c>
      <c r="H24" s="1012">
        <f>G24*G23*F23</f>
        <v>21.6</v>
      </c>
      <c r="I24" s="994"/>
      <c r="L24" s="1691"/>
      <c r="M24" s="997"/>
      <c r="N24" s="997"/>
      <c r="O24" s="997"/>
    </row>
    <row r="25" spans="1:15">
      <c r="A25" s="997"/>
      <c r="B25" s="994"/>
      <c r="C25" s="1012">
        <v>0.3</v>
      </c>
      <c r="D25" s="1012">
        <f>C25*C24*C23*B23</f>
        <v>0.06</v>
      </c>
      <c r="E25" s="994"/>
      <c r="F25" s="1704"/>
      <c r="G25" s="1705"/>
      <c r="H25" s="1012"/>
      <c r="I25" s="994"/>
      <c r="J25" s="997"/>
    </row>
    <row r="26" spans="1:15">
      <c r="A26" s="997"/>
      <c r="B26" s="994"/>
      <c r="C26" s="1011"/>
      <c r="D26" s="1011"/>
      <c r="E26" s="994"/>
      <c r="F26" s="1704">
        <v>2</v>
      </c>
      <c r="G26" s="1705">
        <v>2.0299999999999998</v>
      </c>
      <c r="H26" s="1012"/>
      <c r="I26" s="994" t="s">
        <v>1587</v>
      </c>
      <c r="J26" s="997"/>
    </row>
    <row r="27" spans="1:15">
      <c r="A27" s="997"/>
      <c r="B27" s="994">
        <v>5</v>
      </c>
      <c r="C27" s="1012">
        <v>1.2</v>
      </c>
      <c r="D27" s="1011"/>
      <c r="E27" s="994" t="s">
        <v>1870</v>
      </c>
      <c r="F27" s="1704"/>
      <c r="G27" s="1705">
        <v>1.8</v>
      </c>
      <c r="H27" s="1012">
        <f>G27*G26*F26</f>
        <v>7.31</v>
      </c>
      <c r="I27" s="994"/>
      <c r="J27" s="997"/>
    </row>
    <row r="28" spans="1:15">
      <c r="A28" s="997"/>
      <c r="B28" s="994"/>
      <c r="C28" s="1012">
        <v>0.15</v>
      </c>
      <c r="D28" s="1011"/>
      <c r="E28" s="994"/>
      <c r="F28" s="1704"/>
      <c r="G28" s="1705"/>
      <c r="H28" s="1012"/>
      <c r="I28" s="989"/>
      <c r="J28" s="997"/>
    </row>
    <row r="29" spans="1:15">
      <c r="A29" s="997"/>
      <c r="B29" s="994"/>
      <c r="C29" s="1012">
        <v>0.3</v>
      </c>
      <c r="D29" s="1012">
        <f>C29*C28*C27*B27</f>
        <v>0.27</v>
      </c>
      <c r="E29" s="994"/>
      <c r="F29" s="1704">
        <v>2</v>
      </c>
      <c r="G29" s="1705">
        <v>1.5</v>
      </c>
      <c r="H29" s="1012"/>
      <c r="I29" s="994" t="s">
        <v>1587</v>
      </c>
      <c r="J29" s="997"/>
    </row>
    <row r="30" spans="1:15">
      <c r="A30" s="997"/>
      <c r="B30" s="994"/>
      <c r="C30" s="1011"/>
      <c r="D30" s="1011"/>
      <c r="E30" s="994"/>
      <c r="F30" s="1704"/>
      <c r="G30" s="1705">
        <v>1.5</v>
      </c>
      <c r="H30" s="1012">
        <f>G30*G29*F29</f>
        <v>4.5</v>
      </c>
      <c r="I30" s="994"/>
      <c r="J30" s="997"/>
    </row>
    <row r="31" spans="1:15">
      <c r="A31" s="997"/>
      <c r="B31" s="994">
        <v>1</v>
      </c>
      <c r="C31" s="1012">
        <v>1.6</v>
      </c>
      <c r="D31" s="1011"/>
      <c r="E31" s="994" t="s">
        <v>1588</v>
      </c>
      <c r="F31" s="1704"/>
      <c r="G31" s="1705"/>
      <c r="H31" s="1012"/>
      <c r="I31" s="994"/>
      <c r="J31" s="997"/>
    </row>
    <row r="32" spans="1:15">
      <c r="A32" s="997"/>
      <c r="B32" s="994"/>
      <c r="C32" s="1012">
        <v>0.15</v>
      </c>
      <c r="D32" s="1011"/>
      <c r="E32" s="994"/>
      <c r="F32" s="1704">
        <v>2</v>
      </c>
      <c r="G32" s="1705">
        <v>2.5299999999999998</v>
      </c>
      <c r="H32" s="1012"/>
      <c r="I32" s="994" t="s">
        <v>1587</v>
      </c>
      <c r="J32" s="997"/>
    </row>
    <row r="33" spans="1:10">
      <c r="A33" s="997"/>
      <c r="B33" s="994"/>
      <c r="C33" s="1012">
        <v>0.3</v>
      </c>
      <c r="D33" s="1012">
        <f>C33*C32*C31*B31</f>
        <v>7.0000000000000007E-2</v>
      </c>
      <c r="E33" s="994"/>
      <c r="F33" s="1704"/>
      <c r="G33" s="1705">
        <v>1.8</v>
      </c>
      <c r="H33" s="1012">
        <f>G33*G32*F32</f>
        <v>9.11</v>
      </c>
      <c r="I33" s="994"/>
      <c r="J33" s="997"/>
    </row>
    <row r="34" spans="1:10">
      <c r="A34" s="997"/>
      <c r="B34" s="994"/>
      <c r="C34" s="1011"/>
      <c r="D34" s="1011"/>
      <c r="E34" s="994"/>
      <c r="F34" s="994"/>
      <c r="G34" s="1011"/>
      <c r="H34" s="1011"/>
      <c r="I34" s="994"/>
      <c r="J34" s="997"/>
    </row>
    <row r="35" spans="1:10">
      <c r="A35" s="997"/>
      <c r="B35" s="1248"/>
      <c r="C35" s="1250"/>
      <c r="D35" s="1250">
        <f>SUM(D13:D33)</f>
        <v>1.55</v>
      </c>
      <c r="E35" s="1248" t="s">
        <v>1817</v>
      </c>
      <c r="F35" s="1704">
        <v>2</v>
      </c>
      <c r="G35" s="1705">
        <v>2.25</v>
      </c>
      <c r="H35" s="1012"/>
      <c r="I35" s="1601" t="s">
        <v>1879</v>
      </c>
      <c r="J35" s="997"/>
    </row>
    <row r="36" spans="1:10">
      <c r="A36" s="997"/>
      <c r="B36" s="994"/>
      <c r="C36" s="1012"/>
      <c r="D36" s="1011"/>
      <c r="E36" s="994"/>
      <c r="F36" s="1704"/>
      <c r="G36" s="1705">
        <v>1.8</v>
      </c>
      <c r="H36" s="1012">
        <f>G36*G35*F35</f>
        <v>8.1</v>
      </c>
      <c r="I36" s="994"/>
      <c r="J36" s="997"/>
    </row>
    <row r="37" spans="1:10">
      <c r="A37" s="997"/>
      <c r="B37" s="994"/>
      <c r="C37" s="1012"/>
      <c r="D37" s="1011"/>
      <c r="E37" s="989" t="s">
        <v>1818</v>
      </c>
      <c r="F37" s="1704"/>
      <c r="G37" s="1705"/>
      <c r="H37" s="1012"/>
      <c r="I37" s="994"/>
      <c r="J37" s="997"/>
    </row>
    <row r="38" spans="1:10">
      <c r="A38" s="997"/>
      <c r="B38" s="994"/>
      <c r="C38" s="1012"/>
      <c r="D38" s="1011"/>
      <c r="E38" s="989" t="s">
        <v>80</v>
      </c>
      <c r="F38" s="1704">
        <v>1</v>
      </c>
      <c r="G38" s="1705">
        <v>0.7</v>
      </c>
      <c r="H38" s="1012"/>
      <c r="I38" s="994" t="s">
        <v>1587</v>
      </c>
      <c r="J38" s="997"/>
    </row>
    <row r="39" spans="1:10">
      <c r="A39" s="997"/>
      <c r="B39" s="994">
        <v>5</v>
      </c>
      <c r="C39" s="1012">
        <v>1.3</v>
      </c>
      <c r="D39" s="1011"/>
      <c r="E39" s="994" t="s">
        <v>1814</v>
      </c>
      <c r="F39" s="1704"/>
      <c r="G39" s="1705">
        <v>1.8</v>
      </c>
      <c r="H39" s="1012">
        <f>G39*G38*F38</f>
        <v>1.26</v>
      </c>
      <c r="I39" s="994"/>
      <c r="J39" s="997"/>
    </row>
    <row r="40" spans="1:10">
      <c r="A40" s="997"/>
      <c r="B40" s="994"/>
      <c r="C40" s="1012">
        <v>0.75</v>
      </c>
      <c r="D40" s="1012">
        <f>C40*C39*B39</f>
        <v>4.88</v>
      </c>
      <c r="E40" s="994"/>
      <c r="F40" s="1704"/>
      <c r="G40" s="1705"/>
      <c r="H40" s="1012"/>
      <c r="I40" s="989"/>
      <c r="J40" s="997"/>
    </row>
    <row r="41" spans="1:10">
      <c r="A41" s="997"/>
      <c r="B41" s="994"/>
      <c r="C41" s="1012"/>
      <c r="D41" s="1012"/>
      <c r="E41" s="994"/>
      <c r="F41" s="1704">
        <v>1</v>
      </c>
      <c r="G41" s="1705">
        <v>1.33</v>
      </c>
      <c r="H41" s="1012"/>
      <c r="I41" s="994" t="s">
        <v>1587</v>
      </c>
      <c r="J41" s="997"/>
    </row>
    <row r="42" spans="1:10">
      <c r="A42" s="997"/>
      <c r="B42" s="994">
        <v>4</v>
      </c>
      <c r="C42" s="1012">
        <v>1.2</v>
      </c>
      <c r="D42" s="1012"/>
      <c r="E42" s="994" t="s">
        <v>1815</v>
      </c>
      <c r="F42" s="1704"/>
      <c r="G42" s="1705">
        <v>1.8</v>
      </c>
      <c r="H42" s="1012">
        <f>G42*G41*F41</f>
        <v>2.39</v>
      </c>
      <c r="I42" s="994"/>
      <c r="J42" s="997"/>
    </row>
    <row r="43" spans="1:10">
      <c r="A43" s="997"/>
      <c r="B43" s="994"/>
      <c r="C43" s="1012">
        <v>0.75</v>
      </c>
      <c r="D43" s="1012">
        <f>C43*C42*B42</f>
        <v>3.6</v>
      </c>
      <c r="E43" s="994"/>
      <c r="F43" s="1704"/>
      <c r="G43" s="1705"/>
      <c r="H43" s="1012"/>
      <c r="I43" s="994"/>
      <c r="J43" s="997"/>
    </row>
    <row r="44" spans="1:10">
      <c r="A44" s="997"/>
      <c r="B44" s="994"/>
      <c r="C44" s="1011"/>
      <c r="D44" s="1011"/>
      <c r="E44" s="994"/>
      <c r="F44" s="1704">
        <v>4</v>
      </c>
      <c r="G44" s="1705">
        <v>1.2</v>
      </c>
      <c r="H44" s="1012"/>
      <c r="I44" s="994" t="s">
        <v>1880</v>
      </c>
      <c r="J44" s="997"/>
    </row>
    <row r="45" spans="1:10">
      <c r="A45" s="997"/>
      <c r="B45" s="994">
        <v>13</v>
      </c>
      <c r="C45" s="1012">
        <v>1.1000000000000001</v>
      </c>
      <c r="D45" s="1012"/>
      <c r="E45" s="994" t="s">
        <v>1816</v>
      </c>
      <c r="F45" s="1704"/>
      <c r="G45" s="1705">
        <v>1.5</v>
      </c>
      <c r="H45" s="1012">
        <f>G45*G44*F44</f>
        <v>7.2</v>
      </c>
      <c r="I45" s="994"/>
      <c r="J45" s="997"/>
    </row>
    <row r="46" spans="1:10">
      <c r="A46" s="997"/>
      <c r="B46" s="994"/>
      <c r="C46" s="1012">
        <v>0.75</v>
      </c>
      <c r="D46" s="1012">
        <f>C46*C45*B45</f>
        <v>10.73</v>
      </c>
      <c r="E46" s="994"/>
      <c r="F46" s="994"/>
      <c r="G46" s="994"/>
      <c r="H46" s="994"/>
      <c r="I46" s="994"/>
      <c r="J46" s="997"/>
    </row>
    <row r="47" spans="1:10">
      <c r="A47" s="997"/>
      <c r="B47" s="994"/>
      <c r="C47" s="1011"/>
      <c r="D47" s="1011"/>
      <c r="E47" s="994"/>
      <c r="F47" s="1704">
        <v>2</v>
      </c>
      <c r="G47" s="1705">
        <v>1.05</v>
      </c>
      <c r="H47" s="1012"/>
      <c r="I47" s="994" t="s">
        <v>1587</v>
      </c>
      <c r="J47" s="997"/>
    </row>
    <row r="48" spans="1:10">
      <c r="A48" s="997"/>
      <c r="B48" s="994">
        <v>1</v>
      </c>
      <c r="C48" s="1012">
        <v>1.3</v>
      </c>
      <c r="D48" s="1012"/>
      <c r="E48" s="994" t="s">
        <v>1869</v>
      </c>
      <c r="F48" s="1704"/>
      <c r="G48" s="1705">
        <v>1.05</v>
      </c>
      <c r="H48" s="1012">
        <f>G48*G47*F47</f>
        <v>2.21</v>
      </c>
      <c r="I48" s="994"/>
      <c r="J48" s="997"/>
    </row>
    <row r="49" spans="1:10">
      <c r="A49" s="997"/>
      <c r="B49" s="994"/>
      <c r="C49" s="1012">
        <v>0.75</v>
      </c>
      <c r="D49" s="1012">
        <f>C49*C48*B48</f>
        <v>0.98</v>
      </c>
      <c r="E49" s="994"/>
      <c r="F49" s="1704"/>
      <c r="G49" s="1705"/>
      <c r="H49" s="1012"/>
      <c r="I49" s="989"/>
      <c r="J49" s="997"/>
    </row>
    <row r="50" spans="1:10">
      <c r="A50" s="997"/>
      <c r="B50" s="994"/>
      <c r="C50" s="1012"/>
      <c r="D50" s="1012"/>
      <c r="E50" s="994"/>
      <c r="F50" s="1704">
        <v>2</v>
      </c>
      <c r="G50" s="1705">
        <v>0.7</v>
      </c>
      <c r="H50" s="1012"/>
      <c r="I50" s="994" t="s">
        <v>1587</v>
      </c>
      <c r="J50" s="997"/>
    </row>
    <row r="51" spans="1:10">
      <c r="A51" s="997"/>
      <c r="B51" s="994">
        <v>5</v>
      </c>
      <c r="C51" s="1012">
        <v>1.2</v>
      </c>
      <c r="D51" s="1012"/>
      <c r="E51" s="994" t="s">
        <v>1870</v>
      </c>
      <c r="F51" s="1704"/>
      <c r="G51" s="1705">
        <v>1.5</v>
      </c>
      <c r="H51" s="1012">
        <f>G51*G50*F50</f>
        <v>2.1</v>
      </c>
      <c r="I51" s="994"/>
      <c r="J51" s="997"/>
    </row>
    <row r="52" spans="1:10">
      <c r="A52" s="997"/>
      <c r="B52" s="994"/>
      <c r="C52" s="1012">
        <v>0.75</v>
      </c>
      <c r="D52" s="1012">
        <f>C52*C51*B51</f>
        <v>4.5</v>
      </c>
      <c r="E52" s="994"/>
      <c r="F52" s="994"/>
      <c r="G52" s="1011"/>
      <c r="H52" s="1011"/>
      <c r="I52" s="994"/>
      <c r="J52" s="997"/>
    </row>
    <row r="53" spans="1:10">
      <c r="A53" s="997"/>
      <c r="B53" s="994"/>
      <c r="C53" s="1012"/>
      <c r="D53" s="1012"/>
      <c r="E53" s="994"/>
      <c r="F53" s="1704">
        <v>2</v>
      </c>
      <c r="G53" s="1705">
        <v>1.35</v>
      </c>
      <c r="H53" s="1012"/>
      <c r="I53" s="994" t="s">
        <v>1881</v>
      </c>
      <c r="J53" s="997"/>
    </row>
    <row r="54" spans="1:10">
      <c r="A54" s="997"/>
      <c r="B54" s="994">
        <v>1</v>
      </c>
      <c r="C54" s="1012">
        <v>1.6</v>
      </c>
      <c r="D54" s="1012"/>
      <c r="E54" s="994" t="s">
        <v>1588</v>
      </c>
      <c r="F54" s="1704"/>
      <c r="G54" s="1705">
        <v>1.8</v>
      </c>
      <c r="H54" s="1012">
        <f>G54*G53*F53</f>
        <v>4.8600000000000003</v>
      </c>
      <c r="I54" s="994"/>
      <c r="J54" s="997"/>
    </row>
    <row r="55" spans="1:10">
      <c r="A55" s="997"/>
      <c r="B55" s="994"/>
      <c r="C55" s="1012">
        <v>0.75</v>
      </c>
      <c r="D55" s="1012">
        <f>C55*C54*B54</f>
        <v>1.2</v>
      </c>
      <c r="E55" s="994"/>
      <c r="F55" s="1704"/>
      <c r="G55" s="1705"/>
      <c r="H55" s="1012"/>
      <c r="I55" s="989"/>
      <c r="J55" s="997"/>
    </row>
    <row r="56" spans="1:10">
      <c r="A56" s="997"/>
      <c r="B56" s="994"/>
      <c r="C56" s="1012"/>
      <c r="D56" s="1012"/>
      <c r="E56" s="994"/>
      <c r="F56" s="1704">
        <v>8</v>
      </c>
      <c r="G56" s="1705">
        <v>1.2</v>
      </c>
      <c r="H56" s="1012"/>
      <c r="I56" s="994" t="s">
        <v>1587</v>
      </c>
      <c r="J56" s="997"/>
    </row>
    <row r="57" spans="1:10">
      <c r="A57" s="997"/>
      <c r="B57" s="1248"/>
      <c r="C57" s="1737"/>
      <c r="D57" s="1250">
        <f>SUM(D39:D55)</f>
        <v>25.89</v>
      </c>
      <c r="E57" s="1248" t="s">
        <v>1819</v>
      </c>
      <c r="F57" s="1704"/>
      <c r="G57" s="1705">
        <v>1.8</v>
      </c>
      <c r="H57" s="1012">
        <f>G57*G56*F56</f>
        <v>17.28</v>
      </c>
      <c r="I57" s="994"/>
      <c r="J57" s="997"/>
    </row>
    <row r="58" spans="1:10">
      <c r="A58" s="997"/>
      <c r="B58" s="994"/>
      <c r="C58" s="1011"/>
      <c r="D58" s="1012"/>
      <c r="E58" s="994"/>
      <c r="F58" s="994"/>
      <c r="G58" s="994"/>
      <c r="H58" s="994"/>
      <c r="I58" s="989"/>
      <c r="J58" s="997"/>
    </row>
    <row r="59" spans="1:10">
      <c r="A59" s="997"/>
      <c r="B59" s="994"/>
      <c r="C59" s="1011"/>
      <c r="D59" s="1011"/>
      <c r="E59" s="994"/>
      <c r="F59" s="1704">
        <v>2</v>
      </c>
      <c r="G59" s="1705">
        <v>0.7</v>
      </c>
      <c r="H59" s="1012"/>
      <c r="I59" s="994" t="s">
        <v>1587</v>
      </c>
      <c r="J59" s="997"/>
    </row>
    <row r="60" spans="1:10">
      <c r="A60" s="997"/>
      <c r="B60" s="994"/>
      <c r="C60" s="1011"/>
      <c r="D60" s="1011"/>
      <c r="E60" s="994"/>
      <c r="F60" s="1704"/>
      <c r="G60" s="1705">
        <v>1.8</v>
      </c>
      <c r="H60" s="1012">
        <f>G60*G59*F59</f>
        <v>2.52</v>
      </c>
      <c r="I60" s="989"/>
      <c r="J60" s="997"/>
    </row>
    <row r="61" spans="1:10">
      <c r="A61" s="997"/>
      <c r="B61" s="994"/>
      <c r="C61" s="1012"/>
      <c r="D61" s="1011"/>
      <c r="E61" s="1058"/>
      <c r="F61" s="1711"/>
      <c r="G61" s="1712"/>
      <c r="H61" s="1717"/>
      <c r="I61" s="1716"/>
      <c r="J61" s="997"/>
    </row>
    <row r="62" spans="1:10">
      <c r="B62" s="1700" t="s">
        <v>174</v>
      </c>
      <c r="C62" s="1701" t="s">
        <v>175</v>
      </c>
      <c r="D62" s="1702" t="s">
        <v>176</v>
      </c>
      <c r="E62" s="1701" t="s">
        <v>7</v>
      </c>
      <c r="F62" s="1700" t="s">
        <v>174</v>
      </c>
      <c r="G62" s="1702" t="s">
        <v>175</v>
      </c>
      <c r="H62" s="1703" t="s">
        <v>176</v>
      </c>
      <c r="I62" s="1701" t="s">
        <v>7</v>
      </c>
    </row>
    <row r="63" spans="1:10">
      <c r="B63" s="1704">
        <v>2</v>
      </c>
      <c r="C63" s="1705">
        <v>1.05</v>
      </c>
      <c r="D63" s="1012"/>
      <c r="E63" s="994" t="s">
        <v>1587</v>
      </c>
      <c r="F63" s="1704">
        <v>1</v>
      </c>
      <c r="G63" s="1705">
        <v>0.75</v>
      </c>
      <c r="H63" s="1012"/>
      <c r="I63" s="1148" t="s">
        <v>557</v>
      </c>
    </row>
    <row r="64" spans="1:10">
      <c r="B64" s="1704"/>
      <c r="C64" s="1705">
        <v>1.8</v>
      </c>
      <c r="D64" s="1012">
        <f>C64*C63*B63</f>
        <v>3.78</v>
      </c>
      <c r="E64" s="989"/>
      <c r="F64" s="1704"/>
      <c r="G64" s="1705">
        <v>1.6</v>
      </c>
      <c r="H64" s="1012">
        <f>G64*G63*F63</f>
        <v>1.2</v>
      </c>
      <c r="I64" s="1148"/>
    </row>
    <row r="65" spans="2:9">
      <c r="B65" s="994"/>
      <c r="C65" s="1011"/>
      <c r="D65" s="1011"/>
      <c r="E65" s="989"/>
      <c r="F65" s="1704"/>
      <c r="G65" s="1705"/>
      <c r="H65" s="1012"/>
      <c r="I65" s="1148"/>
    </row>
    <row r="66" spans="2:9">
      <c r="B66" s="1704">
        <v>2</v>
      </c>
      <c r="C66" s="1705">
        <v>0.4</v>
      </c>
      <c r="D66" s="1012"/>
      <c r="E66" s="994" t="s">
        <v>1587</v>
      </c>
      <c r="F66" s="1704">
        <v>1</v>
      </c>
      <c r="G66" s="1705">
        <v>0.9</v>
      </c>
      <c r="H66" s="1012"/>
      <c r="I66" s="1148" t="s">
        <v>558</v>
      </c>
    </row>
    <row r="67" spans="2:9">
      <c r="B67" s="1704"/>
      <c r="C67" s="1705">
        <v>1.8</v>
      </c>
      <c r="D67" s="1012">
        <f>C67*C66*B66</f>
        <v>1.44</v>
      </c>
      <c r="E67" s="989"/>
      <c r="F67" s="1704"/>
      <c r="G67" s="1705">
        <v>0.6</v>
      </c>
      <c r="H67" s="1012">
        <f>G67*G66*F66</f>
        <v>0.54</v>
      </c>
      <c r="I67" s="1148"/>
    </row>
    <row r="68" spans="2:9">
      <c r="B68" s="994"/>
      <c r="C68" s="994"/>
      <c r="D68" s="994"/>
      <c r="E68" s="989"/>
      <c r="F68" s="1704"/>
      <c r="G68" s="1705"/>
      <c r="H68" s="1012"/>
      <c r="I68" s="1148"/>
    </row>
    <row r="69" spans="2:9">
      <c r="B69" s="1704">
        <v>8</v>
      </c>
      <c r="C69" s="1705">
        <v>1.2</v>
      </c>
      <c r="D69" s="1012"/>
      <c r="E69" s="989"/>
      <c r="F69" s="1704">
        <v>5</v>
      </c>
      <c r="G69" s="1705">
        <v>1.3</v>
      </c>
      <c r="H69" s="1012"/>
      <c r="I69" s="1148" t="s">
        <v>553</v>
      </c>
    </row>
    <row r="70" spans="2:9">
      <c r="B70" s="1704"/>
      <c r="C70" s="1705">
        <v>1.5</v>
      </c>
      <c r="D70" s="1012">
        <f>C70*C69*B69</f>
        <v>14.4</v>
      </c>
      <c r="E70" s="994" t="s">
        <v>1882</v>
      </c>
      <c r="F70" s="1704"/>
      <c r="G70" s="1705">
        <v>0.6</v>
      </c>
      <c r="H70" s="1012">
        <f>G70*G69*F69</f>
        <v>3.9</v>
      </c>
      <c r="I70" s="1148"/>
    </row>
    <row r="71" spans="2:9">
      <c r="B71" s="1704"/>
      <c r="C71" s="1705"/>
      <c r="D71" s="1012"/>
      <c r="E71" s="989"/>
      <c r="F71" s="1704"/>
      <c r="G71" s="1705"/>
      <c r="H71" s="1012"/>
      <c r="I71" s="1148"/>
    </row>
    <row r="72" spans="2:9">
      <c r="B72" s="1704">
        <v>4</v>
      </c>
      <c r="C72" s="1705">
        <v>1.05</v>
      </c>
      <c r="D72" s="1012"/>
      <c r="E72" s="994" t="s">
        <v>1587</v>
      </c>
      <c r="F72" s="1704">
        <v>1</v>
      </c>
      <c r="G72" s="1705">
        <v>6</v>
      </c>
      <c r="H72" s="1012"/>
      <c r="I72" s="1148" t="s">
        <v>614</v>
      </c>
    </row>
    <row r="73" spans="2:9">
      <c r="B73" s="1704"/>
      <c r="C73" s="1705">
        <v>1.5</v>
      </c>
      <c r="D73" s="1012">
        <f>C73*C72*B72</f>
        <v>6.3</v>
      </c>
      <c r="E73" s="989"/>
      <c r="F73" s="1704"/>
      <c r="G73" s="1705">
        <v>0.6</v>
      </c>
      <c r="H73" s="1012">
        <f>G73*G72*F72</f>
        <v>3.6</v>
      </c>
      <c r="I73" s="1148"/>
    </row>
    <row r="74" spans="2:9">
      <c r="B74" s="1704"/>
      <c r="C74" s="1705"/>
      <c r="D74" s="1012"/>
      <c r="E74" s="989"/>
      <c r="F74" s="1704"/>
      <c r="G74" s="1705"/>
      <c r="H74" s="1012"/>
      <c r="I74" s="1148"/>
    </row>
    <row r="75" spans="2:9">
      <c r="B75" s="1704">
        <v>4</v>
      </c>
      <c r="C75" s="1705">
        <v>0.4</v>
      </c>
      <c r="D75" s="1012"/>
      <c r="E75" s="994" t="s">
        <v>1587</v>
      </c>
      <c r="F75" s="1248"/>
      <c r="G75" s="1737"/>
      <c r="H75" s="1250">
        <f>SUM(H64:H73)+D114+D117</f>
        <v>46.04</v>
      </c>
      <c r="I75" s="1248" t="s">
        <v>1485</v>
      </c>
    </row>
    <row r="76" spans="2:9">
      <c r="B76" s="1704"/>
      <c r="C76" s="1705">
        <v>1.5</v>
      </c>
      <c r="D76" s="1012">
        <f>C76*C75*B75</f>
        <v>2.4</v>
      </c>
      <c r="E76" s="989"/>
      <c r="F76" s="1011"/>
      <c r="G76" s="1705"/>
      <c r="H76" s="1012"/>
      <c r="I76" s="994"/>
    </row>
    <row r="77" spans="2:9">
      <c r="B77" s="1704"/>
      <c r="C77" s="1705"/>
      <c r="D77" s="1012"/>
      <c r="E77" s="989"/>
      <c r="F77" s="994"/>
      <c r="G77" s="1011"/>
      <c r="H77" s="1011"/>
      <c r="I77" s="989" t="s">
        <v>1299</v>
      </c>
    </row>
    <row r="78" spans="2:9">
      <c r="B78" s="1704">
        <v>2</v>
      </c>
      <c r="C78" s="1705">
        <v>5.85</v>
      </c>
      <c r="D78" s="1012"/>
      <c r="E78" s="994" t="s">
        <v>1883</v>
      </c>
      <c r="F78" s="994"/>
      <c r="G78" s="1012"/>
      <c r="H78" s="1011"/>
      <c r="I78" s="989" t="s">
        <v>1770</v>
      </c>
    </row>
    <row r="79" spans="2:9">
      <c r="B79" s="1704"/>
      <c r="C79" s="1705">
        <v>1.5</v>
      </c>
      <c r="D79" s="1012">
        <f>C79*C78*B78</f>
        <v>17.55</v>
      </c>
      <c r="E79" s="989"/>
      <c r="F79" s="994">
        <v>1</v>
      </c>
      <c r="G79" s="1705">
        <v>15</v>
      </c>
      <c r="H79" s="1011"/>
      <c r="I79" s="994"/>
    </row>
    <row r="80" spans="2:9">
      <c r="B80" s="994"/>
      <c r="C80" s="994"/>
      <c r="D80" s="994"/>
      <c r="E80" s="989"/>
      <c r="F80" s="1248"/>
      <c r="G80" s="1737"/>
      <c r="H80" s="1250">
        <f>G79*F79</f>
        <v>15</v>
      </c>
      <c r="I80" s="1248" t="s">
        <v>1771</v>
      </c>
    </row>
    <row r="81" spans="2:9">
      <c r="B81" s="1704">
        <v>4</v>
      </c>
      <c r="C81" s="1705">
        <v>2.25</v>
      </c>
      <c r="D81" s="1012"/>
      <c r="E81" s="1601" t="s">
        <v>1879</v>
      </c>
      <c r="F81" s="994"/>
      <c r="G81" s="1012"/>
      <c r="H81" s="1011"/>
      <c r="I81" s="994"/>
    </row>
    <row r="82" spans="2:9">
      <c r="B82" s="1704"/>
      <c r="C82" s="1705">
        <v>1.8</v>
      </c>
      <c r="D82" s="1012">
        <f>C82*C81*B81</f>
        <v>16.2</v>
      </c>
      <c r="E82" s="1601"/>
      <c r="F82" s="994"/>
      <c r="G82" s="1012"/>
      <c r="H82" s="1011"/>
      <c r="I82" s="989" t="s">
        <v>1772</v>
      </c>
    </row>
    <row r="83" spans="2:9">
      <c r="B83" s="1704"/>
      <c r="C83" s="1705"/>
      <c r="D83" s="1012"/>
      <c r="E83" s="994"/>
      <c r="F83" s="994">
        <v>1</v>
      </c>
      <c r="G83" s="1705">
        <v>11</v>
      </c>
      <c r="H83" s="1011"/>
      <c r="I83" s="994"/>
    </row>
    <row r="84" spans="2:9">
      <c r="B84" s="1704">
        <v>2</v>
      </c>
      <c r="C84" s="1705">
        <v>1.42</v>
      </c>
      <c r="D84" s="1012"/>
      <c r="E84" s="994" t="s">
        <v>1587</v>
      </c>
      <c r="F84" s="1248"/>
      <c r="G84" s="1737"/>
      <c r="H84" s="1250">
        <f>G83*F83</f>
        <v>11</v>
      </c>
      <c r="I84" s="1248" t="s">
        <v>1775</v>
      </c>
    </row>
    <row r="85" spans="2:9">
      <c r="B85" s="1704"/>
      <c r="C85" s="1705">
        <v>1.8</v>
      </c>
      <c r="D85" s="1012">
        <f>C85*C84*B84</f>
        <v>5.1100000000000003</v>
      </c>
      <c r="E85" s="989"/>
      <c r="F85" s="1011"/>
      <c r="G85" s="1705"/>
      <c r="H85" s="1012"/>
      <c r="I85" s="994"/>
    </row>
    <row r="86" spans="2:9">
      <c r="B86" s="1704"/>
      <c r="C86" s="1705"/>
      <c r="D86" s="1012"/>
      <c r="E86" s="989"/>
      <c r="F86" s="994"/>
      <c r="G86" s="1012"/>
      <c r="H86" s="1011"/>
      <c r="I86" s="989" t="s">
        <v>1894</v>
      </c>
    </row>
    <row r="87" spans="2:9">
      <c r="B87" s="1704">
        <v>2</v>
      </c>
      <c r="C87" s="1705">
        <v>1.7</v>
      </c>
      <c r="D87" s="1012"/>
      <c r="E87" s="1601" t="s">
        <v>1884</v>
      </c>
      <c r="F87" s="994">
        <v>1</v>
      </c>
      <c r="G87" s="1705">
        <v>5</v>
      </c>
      <c r="H87" s="1011"/>
      <c r="I87" s="994"/>
    </row>
    <row r="88" spans="2:9">
      <c r="B88" s="1704"/>
      <c r="C88" s="1705">
        <v>1.8</v>
      </c>
      <c r="D88" s="1012">
        <f>C88*C87*B87</f>
        <v>6.12</v>
      </c>
      <c r="E88" s="1601"/>
      <c r="F88" s="1248"/>
      <c r="G88" s="1737"/>
      <c r="H88" s="1250">
        <f>G87*F87</f>
        <v>5</v>
      </c>
      <c r="I88" s="1248" t="s">
        <v>1895</v>
      </c>
    </row>
    <row r="89" spans="2:9">
      <c r="B89" s="1704"/>
      <c r="C89" s="1705"/>
      <c r="D89" s="1012"/>
      <c r="E89" s="1601"/>
      <c r="F89" s="994"/>
      <c r="G89" s="1011"/>
      <c r="H89" s="1011"/>
      <c r="I89" s="994"/>
    </row>
    <row r="90" spans="2:9">
      <c r="B90" s="1704">
        <v>1</v>
      </c>
      <c r="C90" s="1705">
        <v>1.9</v>
      </c>
      <c r="D90" s="1012"/>
      <c r="E90" s="994" t="s">
        <v>1587</v>
      </c>
      <c r="F90" s="994"/>
      <c r="G90" s="1012"/>
      <c r="H90" s="989"/>
      <c r="I90" s="989" t="s">
        <v>1774</v>
      </c>
    </row>
    <row r="91" spans="2:9">
      <c r="B91" s="1704"/>
      <c r="C91" s="1705">
        <v>1.8</v>
      </c>
      <c r="D91" s="1012">
        <f>C91*C90*B90</f>
        <v>3.42</v>
      </c>
      <c r="E91" s="994"/>
      <c r="F91" s="994">
        <v>1</v>
      </c>
      <c r="G91" s="1705">
        <v>17</v>
      </c>
      <c r="H91" s="1011"/>
      <c r="I91" s="994"/>
    </row>
    <row r="92" spans="2:9">
      <c r="B92" s="994"/>
      <c r="C92" s="1011"/>
      <c r="D92" s="1011"/>
      <c r="E92" s="994"/>
      <c r="F92" s="1248"/>
      <c r="G92" s="1737"/>
      <c r="H92" s="1250">
        <f>G91*F91</f>
        <v>17</v>
      </c>
      <c r="I92" s="1248" t="s">
        <v>1776</v>
      </c>
    </row>
    <row r="93" spans="2:9">
      <c r="B93" s="1704">
        <v>1</v>
      </c>
      <c r="C93" s="1705">
        <v>1.2</v>
      </c>
      <c r="D93" s="1012"/>
      <c r="E93" s="994" t="s">
        <v>1587</v>
      </c>
      <c r="F93" s="994"/>
      <c r="G93" s="1011"/>
      <c r="H93" s="1011"/>
      <c r="I93" s="994"/>
    </row>
    <row r="94" spans="2:9">
      <c r="B94" s="1704"/>
      <c r="C94" s="1705">
        <v>1.8</v>
      </c>
      <c r="D94" s="1012">
        <f>C94*C93*B93</f>
        <v>2.16</v>
      </c>
      <c r="E94" s="994"/>
      <c r="F94" s="994"/>
      <c r="G94" s="1012"/>
      <c r="H94" s="989"/>
      <c r="I94" s="989" t="s">
        <v>1897</v>
      </c>
    </row>
    <row r="95" spans="2:9">
      <c r="B95" s="1704"/>
      <c r="C95" s="1705"/>
      <c r="D95" s="1012"/>
      <c r="E95" s="994"/>
      <c r="F95" s="994">
        <v>1</v>
      </c>
      <c r="G95" s="1705">
        <v>13</v>
      </c>
      <c r="H95" s="1011"/>
      <c r="I95" s="994"/>
    </row>
    <row r="96" spans="2:9">
      <c r="B96" s="1704">
        <v>10</v>
      </c>
      <c r="C96" s="1705">
        <v>2.2999999999999998</v>
      </c>
      <c r="D96" s="1012"/>
      <c r="E96" s="994" t="s">
        <v>1885</v>
      </c>
      <c r="F96" s="1248"/>
      <c r="G96" s="1737"/>
      <c r="H96" s="1250">
        <f>G95*F95</f>
        <v>13</v>
      </c>
      <c r="I96" s="1248" t="s">
        <v>1896</v>
      </c>
    </row>
    <row r="97" spans="2:9">
      <c r="B97" s="1704"/>
      <c r="C97" s="1705">
        <v>1.8</v>
      </c>
      <c r="D97" s="1012">
        <f>C97*C96*B96</f>
        <v>41.4</v>
      </c>
      <c r="E97" s="994"/>
      <c r="F97" s="994"/>
      <c r="G97" s="1011"/>
      <c r="H97" s="1011"/>
      <c r="I97" s="994"/>
    </row>
    <row r="98" spans="2:9">
      <c r="B98" s="994"/>
      <c r="C98" s="994"/>
      <c r="D98" s="994"/>
      <c r="E98" s="994"/>
      <c r="F98" s="994"/>
      <c r="G98" s="1012"/>
      <c r="H98" s="989"/>
      <c r="I98" s="989" t="s">
        <v>1899</v>
      </c>
    </row>
    <row r="99" spans="2:9">
      <c r="B99" s="1704">
        <v>5</v>
      </c>
      <c r="C99" s="1705">
        <v>2</v>
      </c>
      <c r="D99" s="1012"/>
      <c r="E99" s="994" t="s">
        <v>1587</v>
      </c>
      <c r="F99" s="994">
        <v>1</v>
      </c>
      <c r="G99" s="1705">
        <v>2</v>
      </c>
      <c r="H99" s="1011"/>
      <c r="I99" s="994"/>
    </row>
    <row r="100" spans="2:9">
      <c r="B100" s="1704"/>
      <c r="C100" s="1705">
        <v>1.8</v>
      </c>
      <c r="D100" s="1012">
        <f>C100*C99*B99</f>
        <v>18</v>
      </c>
      <c r="E100" s="994"/>
      <c r="F100" s="1248"/>
      <c r="G100" s="1737"/>
      <c r="H100" s="1250">
        <f>G99*F99</f>
        <v>2</v>
      </c>
      <c r="I100" s="1248" t="s">
        <v>1898</v>
      </c>
    </row>
    <row r="101" spans="2:9">
      <c r="B101" s="1704"/>
      <c r="C101" s="1705"/>
      <c r="D101" s="1012"/>
      <c r="E101" s="994"/>
      <c r="F101" s="994"/>
      <c r="G101" s="1011"/>
      <c r="H101" s="1011"/>
      <c r="I101" s="994"/>
    </row>
    <row r="102" spans="2:9">
      <c r="B102" s="1704">
        <v>5</v>
      </c>
      <c r="C102" s="1705">
        <v>1.2</v>
      </c>
      <c r="D102" s="1012"/>
      <c r="E102" s="994" t="s">
        <v>1587</v>
      </c>
      <c r="F102" s="994"/>
      <c r="G102" s="1012"/>
      <c r="H102" s="989"/>
      <c r="I102" s="989" t="s">
        <v>1901</v>
      </c>
    </row>
    <row r="103" spans="2:9">
      <c r="B103" s="1704"/>
      <c r="C103" s="1705">
        <v>1.8</v>
      </c>
      <c r="D103" s="1012">
        <f>C103*C102*B102</f>
        <v>10.8</v>
      </c>
      <c r="E103" s="994"/>
      <c r="F103" s="994">
        <v>1</v>
      </c>
      <c r="G103" s="1705">
        <v>13</v>
      </c>
      <c r="H103" s="1011"/>
      <c r="I103" s="994"/>
    </row>
    <row r="104" spans="2:9">
      <c r="B104" s="994"/>
      <c r="C104" s="994"/>
      <c r="D104" s="994"/>
      <c r="E104" s="994"/>
      <c r="F104" s="1248"/>
      <c r="G104" s="1737"/>
      <c r="H104" s="1250">
        <f>G103*F103</f>
        <v>13</v>
      </c>
      <c r="I104" s="1248" t="s">
        <v>1900</v>
      </c>
    </row>
    <row r="105" spans="2:9">
      <c r="B105" s="994"/>
      <c r="C105" s="1012"/>
      <c r="D105" s="1021">
        <f>SUM(D64:D103)+SUM(H24:H60)</f>
        <v>239.52</v>
      </c>
      <c r="E105" s="1804" t="s">
        <v>1853</v>
      </c>
      <c r="F105" s="994"/>
      <c r="G105" s="1011"/>
      <c r="H105" s="1011"/>
      <c r="I105" s="994"/>
    </row>
    <row r="106" spans="2:9">
      <c r="B106" s="990"/>
      <c r="C106" s="1708"/>
      <c r="D106" s="1805"/>
      <c r="E106" s="1804"/>
      <c r="F106" s="994"/>
      <c r="G106" s="1012"/>
      <c r="H106" s="1011"/>
      <c r="I106" s="989" t="s">
        <v>1777</v>
      </c>
    </row>
    <row r="107" spans="2:9">
      <c r="B107" s="994"/>
      <c r="C107" s="1012"/>
      <c r="D107" s="1022">
        <f>'IPD Mea'!F98</f>
        <v>182.26</v>
      </c>
      <c r="E107" s="1804" t="s">
        <v>428</v>
      </c>
      <c r="F107" s="994">
        <v>1</v>
      </c>
      <c r="G107" s="1705">
        <v>11</v>
      </c>
      <c r="H107" s="1011"/>
      <c r="I107" s="994"/>
    </row>
    <row r="108" spans="2:9">
      <c r="B108" s="994"/>
      <c r="C108" s="1012"/>
      <c r="D108" s="989"/>
      <c r="E108" s="1804"/>
      <c r="F108" s="1248"/>
      <c r="G108" s="1737"/>
      <c r="H108" s="1250">
        <f>G107*F107</f>
        <v>11</v>
      </c>
      <c r="I108" s="1248" t="s">
        <v>1776</v>
      </c>
    </row>
    <row r="109" spans="2:9">
      <c r="B109" s="1248"/>
      <c r="C109" s="1737"/>
      <c r="D109" s="1250">
        <f>D105-D107</f>
        <v>57.26</v>
      </c>
      <c r="E109" s="1248" t="s">
        <v>1478</v>
      </c>
      <c r="F109" s="994"/>
      <c r="G109" s="1011"/>
      <c r="H109" s="1011"/>
      <c r="I109" s="994"/>
    </row>
    <row r="110" spans="2:9">
      <c r="B110" s="994"/>
      <c r="C110" s="1011"/>
      <c r="D110" s="1011"/>
      <c r="E110" s="994"/>
      <c r="F110" s="994"/>
      <c r="G110" s="1012"/>
      <c r="H110" s="1011"/>
      <c r="I110" s="989" t="s">
        <v>1779</v>
      </c>
    </row>
    <row r="111" spans="2:9">
      <c r="B111" s="994"/>
      <c r="C111" s="1011"/>
      <c r="D111" s="1011"/>
      <c r="E111" s="989" t="s">
        <v>1158</v>
      </c>
      <c r="F111" s="994">
        <v>1</v>
      </c>
      <c r="G111" s="1705">
        <f>24*3.2</f>
        <v>76.8</v>
      </c>
      <c r="H111" s="1011"/>
      <c r="I111" s="994"/>
    </row>
    <row r="112" spans="2:9">
      <c r="B112" s="994"/>
      <c r="C112" s="1011"/>
      <c r="D112" s="1011"/>
      <c r="E112" s="989" t="s">
        <v>1484</v>
      </c>
      <c r="F112" s="1248"/>
      <c r="G112" s="1737"/>
      <c r="H112" s="1250">
        <f>G111*F111</f>
        <v>76.8</v>
      </c>
      <c r="I112" s="1248" t="s">
        <v>1780</v>
      </c>
    </row>
    <row r="113" spans="2:9">
      <c r="B113" s="1704">
        <v>11</v>
      </c>
      <c r="C113" s="1705">
        <v>1.5</v>
      </c>
      <c r="D113" s="1012"/>
      <c r="E113" s="1148" t="s">
        <v>651</v>
      </c>
      <c r="F113" s="994"/>
      <c r="G113" s="1011"/>
      <c r="H113" s="1011"/>
      <c r="I113" s="994"/>
    </row>
    <row r="114" spans="2:9">
      <c r="B114" s="1704"/>
      <c r="C114" s="1705">
        <v>1.6</v>
      </c>
      <c r="D114" s="1012">
        <f>C114*C113*B113</f>
        <v>26.4</v>
      </c>
      <c r="E114" s="1148"/>
      <c r="F114" s="994"/>
      <c r="G114" s="1011"/>
      <c r="H114" s="1011"/>
      <c r="I114" s="994"/>
    </row>
    <row r="115" spans="2:9">
      <c r="B115" s="994"/>
      <c r="C115" s="1011"/>
      <c r="D115" s="1011"/>
      <c r="E115" s="1148"/>
      <c r="F115" s="994"/>
      <c r="G115" s="1011"/>
      <c r="H115" s="1011"/>
      <c r="I115" s="994"/>
    </row>
    <row r="116" spans="2:9">
      <c r="B116" s="994">
        <v>5</v>
      </c>
      <c r="C116" s="1705">
        <v>1.3</v>
      </c>
      <c r="D116" s="1012"/>
      <c r="E116" s="1148" t="s">
        <v>552</v>
      </c>
      <c r="F116" s="994"/>
      <c r="G116" s="1011"/>
      <c r="H116" s="1011"/>
      <c r="I116" s="994"/>
    </row>
    <row r="117" spans="2:9">
      <c r="B117" s="994"/>
      <c r="C117" s="1705">
        <v>1.6</v>
      </c>
      <c r="D117" s="1012">
        <f>C117*C116*B116</f>
        <v>10.4</v>
      </c>
      <c r="E117" s="1148"/>
      <c r="F117" s="994"/>
      <c r="G117" s="1011"/>
      <c r="H117" s="1011"/>
      <c r="I117" s="994"/>
    </row>
    <row r="118" spans="2:9">
      <c r="B118" s="1711"/>
      <c r="C118" s="1712"/>
      <c r="D118" s="1713"/>
      <c r="E118" s="1714"/>
      <c r="F118" s="1711"/>
      <c r="G118" s="1712"/>
      <c r="H118" s="1717"/>
      <c r="I118" s="1716"/>
    </row>
    <row r="119" spans="2:9">
      <c r="B119" s="1700" t="s">
        <v>174</v>
      </c>
      <c r="C119" s="1701" t="s">
        <v>175</v>
      </c>
      <c r="D119" s="1702" t="s">
        <v>176</v>
      </c>
      <c r="E119" s="1701" t="s">
        <v>7</v>
      </c>
      <c r="F119" s="1700" t="s">
        <v>174</v>
      </c>
      <c r="G119" s="1702" t="s">
        <v>175</v>
      </c>
      <c r="H119" s="1703" t="s">
        <v>176</v>
      </c>
      <c r="I119" s="1701" t="s">
        <v>7</v>
      </c>
    </row>
    <row r="120" spans="2:9">
      <c r="B120" s="994"/>
      <c r="C120" s="1011"/>
      <c r="D120" s="1012"/>
      <c r="E120" s="989" t="s">
        <v>1188</v>
      </c>
      <c r="F120" s="994"/>
      <c r="G120" s="1011"/>
      <c r="H120" s="1011"/>
      <c r="I120" s="989" t="s">
        <v>1808</v>
      </c>
    </row>
    <row r="121" spans="2:9">
      <c r="B121" s="994"/>
      <c r="C121" s="1011"/>
      <c r="D121" s="1012"/>
      <c r="E121" s="989" t="s">
        <v>1911</v>
      </c>
      <c r="F121" s="994"/>
      <c r="G121" s="1011"/>
      <c r="H121" s="1011"/>
      <c r="I121" s="989" t="s">
        <v>1809</v>
      </c>
    </row>
    <row r="122" spans="2:9">
      <c r="B122" s="994"/>
      <c r="C122" s="1011"/>
      <c r="D122" s="1012"/>
      <c r="E122" s="989" t="s">
        <v>1912</v>
      </c>
      <c r="F122" s="994">
        <v>1</v>
      </c>
      <c r="G122" s="1705">
        <v>1</v>
      </c>
      <c r="H122" s="1011"/>
      <c r="I122" s="994"/>
    </row>
    <row r="123" spans="2:9">
      <c r="B123" s="994">
        <v>1</v>
      </c>
      <c r="C123" s="1705">
        <v>54</v>
      </c>
      <c r="D123" s="1011"/>
      <c r="E123" s="994"/>
      <c r="F123" s="1248"/>
      <c r="G123" s="1737"/>
      <c r="H123" s="1250">
        <f>G122*F122</f>
        <v>1</v>
      </c>
      <c r="I123" s="1248" t="s">
        <v>1811</v>
      </c>
    </row>
    <row r="124" spans="2:9">
      <c r="B124" s="1248"/>
      <c r="C124" s="1737"/>
      <c r="D124" s="1250">
        <f>C123*B123</f>
        <v>54</v>
      </c>
      <c r="E124" s="1248" t="s">
        <v>1913</v>
      </c>
      <c r="F124" s="994"/>
      <c r="G124" s="1011"/>
      <c r="H124" s="1011"/>
      <c r="I124" s="994"/>
    </row>
    <row r="125" spans="2:9">
      <c r="B125" s="994"/>
      <c r="C125" s="994"/>
      <c r="D125" s="994"/>
      <c r="E125" s="994"/>
      <c r="F125" s="994"/>
      <c r="G125" s="1011"/>
      <c r="H125" s="1011"/>
      <c r="I125" s="989" t="s">
        <v>1925</v>
      </c>
    </row>
    <row r="126" spans="2:9">
      <c r="B126" s="994"/>
      <c r="C126" s="1011"/>
      <c r="D126" s="1012"/>
      <c r="E126" s="989" t="s">
        <v>1914</v>
      </c>
      <c r="F126" s="994">
        <v>1</v>
      </c>
      <c r="G126" s="1705">
        <v>31.2</v>
      </c>
      <c r="H126" s="1011"/>
      <c r="I126" s="994"/>
    </row>
    <row r="127" spans="2:9">
      <c r="B127" s="994">
        <v>1</v>
      </c>
      <c r="C127" s="1705">
        <v>12</v>
      </c>
      <c r="D127" s="1011"/>
      <c r="E127" s="994"/>
      <c r="F127" s="1248"/>
      <c r="G127" s="1737"/>
      <c r="H127" s="1250">
        <f>G126*F126</f>
        <v>31.2</v>
      </c>
      <c r="I127" s="1248" t="s">
        <v>1812</v>
      </c>
    </row>
    <row r="128" spans="2:9">
      <c r="B128" s="1248"/>
      <c r="C128" s="1737"/>
      <c r="D128" s="1250">
        <f>C127*B127</f>
        <v>12</v>
      </c>
      <c r="E128" s="1248" t="s">
        <v>1915</v>
      </c>
      <c r="F128" s="994"/>
      <c r="G128" s="994"/>
      <c r="H128" s="994"/>
      <c r="I128" s="994"/>
    </row>
    <row r="129" spans="2:9">
      <c r="B129" s="994"/>
      <c r="C129" s="1011"/>
      <c r="D129" s="1011"/>
      <c r="E129" s="994"/>
      <c r="F129" s="994"/>
      <c r="G129" s="1011"/>
      <c r="H129" s="1011"/>
      <c r="I129" s="994"/>
    </row>
    <row r="130" spans="2:9">
      <c r="B130" s="994"/>
      <c r="C130" s="1011"/>
      <c r="D130" s="1012"/>
      <c r="E130" s="989" t="s">
        <v>1917</v>
      </c>
      <c r="F130" s="994"/>
      <c r="G130" s="1011"/>
      <c r="H130" s="1011"/>
      <c r="I130" s="994"/>
    </row>
    <row r="131" spans="2:9">
      <c r="B131" s="994"/>
      <c r="C131" s="1011"/>
      <c r="D131" s="1012"/>
      <c r="E131" s="989" t="s">
        <v>1865</v>
      </c>
      <c r="F131" s="994"/>
      <c r="G131" s="1011"/>
      <c r="H131" s="1011"/>
      <c r="I131" s="994"/>
    </row>
    <row r="132" spans="2:9">
      <c r="B132" s="994">
        <v>1</v>
      </c>
      <c r="C132" s="1705">
        <v>54</v>
      </c>
      <c r="D132" s="1011"/>
      <c r="E132" s="994"/>
      <c r="F132" s="994"/>
      <c r="G132" s="1011"/>
      <c r="H132" s="1011"/>
      <c r="I132" s="994"/>
    </row>
    <row r="133" spans="2:9">
      <c r="B133" s="1248"/>
      <c r="C133" s="1737"/>
      <c r="D133" s="1250">
        <f>C132*B132</f>
        <v>54</v>
      </c>
      <c r="E133" s="1248" t="s">
        <v>1918</v>
      </c>
      <c r="F133" s="994"/>
      <c r="G133" s="1011"/>
      <c r="H133" s="1011"/>
      <c r="I133" s="994"/>
    </row>
    <row r="134" spans="2:9">
      <c r="B134" s="994"/>
      <c r="C134" s="1011"/>
      <c r="D134" s="1011"/>
      <c r="E134" s="994"/>
      <c r="F134" s="994"/>
      <c r="G134" s="1011"/>
      <c r="H134" s="1011"/>
      <c r="I134" s="994"/>
    </row>
    <row r="135" spans="2:9">
      <c r="B135" s="994"/>
      <c r="C135" s="1011"/>
      <c r="D135" s="1011"/>
      <c r="E135" s="989" t="s">
        <v>1916</v>
      </c>
      <c r="F135" s="994"/>
      <c r="G135" s="1011"/>
      <c r="H135" s="1011"/>
      <c r="I135" s="994"/>
    </row>
    <row r="136" spans="2:9">
      <c r="B136" s="994">
        <v>1</v>
      </c>
      <c r="C136" s="1705">
        <v>12</v>
      </c>
      <c r="D136" s="1011"/>
      <c r="E136" s="994"/>
      <c r="F136" s="994"/>
      <c r="G136" s="1011"/>
      <c r="H136" s="1011"/>
      <c r="I136" s="994"/>
    </row>
    <row r="137" spans="2:9">
      <c r="B137" s="1248"/>
      <c r="C137" s="1737"/>
      <c r="D137" s="1250">
        <f>C136*B136</f>
        <v>12</v>
      </c>
      <c r="E137" s="1248" t="s">
        <v>1919</v>
      </c>
      <c r="F137" s="994"/>
      <c r="G137" s="1011"/>
      <c r="H137" s="1011"/>
      <c r="I137" s="994"/>
    </row>
    <row r="138" spans="2:9">
      <c r="B138" s="994"/>
      <c r="C138" s="1011"/>
      <c r="D138" s="1011"/>
      <c r="E138" s="994"/>
      <c r="F138" s="994"/>
      <c r="G138" s="1011"/>
      <c r="H138" s="1011"/>
      <c r="I138" s="994"/>
    </row>
    <row r="139" spans="2:9">
      <c r="B139" s="994"/>
      <c r="C139" s="1011"/>
      <c r="D139" s="1011"/>
      <c r="E139" s="989" t="s">
        <v>1784</v>
      </c>
      <c r="F139" s="994"/>
      <c r="G139" s="1011"/>
      <c r="H139" s="1011"/>
      <c r="I139" s="994"/>
    </row>
    <row r="140" spans="2:9">
      <c r="B140" s="994"/>
      <c r="C140" s="1011"/>
      <c r="D140" s="1011"/>
      <c r="E140" s="989" t="s">
        <v>1920</v>
      </c>
      <c r="F140" s="994"/>
      <c r="G140" s="1011"/>
      <c r="H140" s="1011"/>
      <c r="I140" s="994"/>
    </row>
    <row r="141" spans="2:9">
      <c r="B141" s="994">
        <v>1</v>
      </c>
      <c r="C141" s="1705">
        <v>13</v>
      </c>
      <c r="D141" s="1011"/>
      <c r="E141" s="994"/>
      <c r="F141" s="994"/>
      <c r="G141" s="1011"/>
      <c r="H141" s="1011"/>
      <c r="I141" s="994"/>
    </row>
    <row r="142" spans="2:9">
      <c r="B142" s="1248"/>
      <c r="C142" s="1737"/>
      <c r="D142" s="1250">
        <f>C141*B141</f>
        <v>13</v>
      </c>
      <c r="E142" s="1248" t="s">
        <v>1786</v>
      </c>
      <c r="F142" s="994"/>
      <c r="G142" s="1011"/>
      <c r="H142" s="1011"/>
      <c r="I142" s="994"/>
    </row>
    <row r="143" spans="2:9">
      <c r="B143" s="994"/>
      <c r="C143" s="1011"/>
      <c r="D143" s="1011"/>
      <c r="E143" s="994"/>
      <c r="F143" s="994"/>
      <c r="G143" s="1011"/>
      <c r="H143" s="1011"/>
      <c r="I143" s="994"/>
    </row>
    <row r="144" spans="2:9">
      <c r="B144" s="994"/>
      <c r="C144" s="1011"/>
      <c r="D144" s="1011"/>
      <c r="E144" s="989" t="s">
        <v>1792</v>
      </c>
      <c r="F144" s="994"/>
      <c r="G144" s="1011"/>
      <c r="H144" s="1011"/>
      <c r="I144" s="994"/>
    </row>
    <row r="145" spans="2:9">
      <c r="B145" s="994"/>
      <c r="C145" s="1011"/>
      <c r="D145" s="1011"/>
      <c r="E145" s="989" t="s">
        <v>1793</v>
      </c>
      <c r="F145" s="994"/>
      <c r="G145" s="1011"/>
      <c r="H145" s="1011"/>
      <c r="I145" s="994"/>
    </row>
    <row r="146" spans="2:9">
      <c r="B146" s="994">
        <v>1</v>
      </c>
      <c r="C146" s="1705">
        <v>8</v>
      </c>
      <c r="D146" s="1011"/>
      <c r="E146" s="994"/>
      <c r="F146" s="994"/>
      <c r="G146" s="1011"/>
      <c r="H146" s="1011"/>
      <c r="I146" s="994"/>
    </row>
    <row r="147" spans="2:9">
      <c r="B147" s="1248"/>
      <c r="C147" s="1737"/>
      <c r="D147" s="1250">
        <f>C146*B146</f>
        <v>8</v>
      </c>
      <c r="E147" s="1248" t="s">
        <v>1797</v>
      </c>
      <c r="F147" s="994"/>
      <c r="G147" s="1011"/>
      <c r="H147" s="1011"/>
      <c r="I147" s="994"/>
    </row>
    <row r="148" spans="2:9">
      <c r="B148" s="994"/>
      <c r="C148" s="1011"/>
      <c r="D148" s="1011"/>
      <c r="E148" s="994"/>
      <c r="F148" s="994"/>
      <c r="G148" s="1011"/>
      <c r="H148" s="1011"/>
      <c r="I148" s="994"/>
    </row>
    <row r="149" spans="2:9">
      <c r="B149" s="994"/>
      <c r="C149" s="1011"/>
      <c r="D149" s="1011"/>
      <c r="E149" s="989" t="s">
        <v>1794</v>
      </c>
      <c r="F149" s="994"/>
      <c r="G149" s="1011"/>
      <c r="H149" s="1011"/>
      <c r="I149" s="994"/>
    </row>
    <row r="150" spans="2:9">
      <c r="B150" s="994">
        <v>1</v>
      </c>
      <c r="C150" s="1705">
        <v>16</v>
      </c>
      <c r="D150" s="1011"/>
      <c r="E150" s="994"/>
      <c r="F150" s="994"/>
      <c r="G150" s="1011"/>
      <c r="H150" s="1011"/>
      <c r="I150" s="994"/>
    </row>
    <row r="151" spans="2:9">
      <c r="B151" s="1248"/>
      <c r="C151" s="1737"/>
      <c r="D151" s="1250">
        <f>C150*B150</f>
        <v>16</v>
      </c>
      <c r="E151" s="1248" t="s">
        <v>1800</v>
      </c>
      <c r="F151" s="994"/>
      <c r="G151" s="1011"/>
      <c r="H151" s="1011"/>
      <c r="I151" s="994"/>
    </row>
    <row r="152" spans="2:9">
      <c r="B152" s="994"/>
      <c r="C152" s="1011"/>
      <c r="D152" s="1011"/>
      <c r="E152" s="994"/>
      <c r="F152" s="994"/>
      <c r="G152" s="1011"/>
      <c r="H152" s="1011"/>
      <c r="I152" s="994"/>
    </row>
    <row r="153" spans="2:9">
      <c r="B153" s="994"/>
      <c r="C153" s="1011"/>
      <c r="D153" s="1011"/>
      <c r="E153" s="989" t="s">
        <v>1921</v>
      </c>
      <c r="F153" s="994"/>
      <c r="G153" s="1011"/>
      <c r="H153" s="1011"/>
      <c r="I153" s="994"/>
    </row>
    <row r="154" spans="2:9">
      <c r="B154" s="994">
        <v>1</v>
      </c>
      <c r="C154" s="1705">
        <v>28</v>
      </c>
      <c r="D154" s="1011"/>
      <c r="E154" s="994"/>
      <c r="F154" s="994"/>
      <c r="G154" s="1011"/>
      <c r="H154" s="1011"/>
      <c r="I154" s="994"/>
    </row>
    <row r="155" spans="2:9">
      <c r="B155" s="1248"/>
      <c r="C155" s="1737"/>
      <c r="D155" s="1250">
        <f>C154*B154</f>
        <v>28</v>
      </c>
      <c r="E155" s="1248" t="s">
        <v>1801</v>
      </c>
      <c r="F155" s="994"/>
      <c r="G155" s="1011"/>
      <c r="H155" s="1011"/>
      <c r="I155" s="994"/>
    </row>
    <row r="156" spans="2:9">
      <c r="B156" s="994"/>
      <c r="C156" s="1011"/>
      <c r="D156" s="1011"/>
      <c r="E156" s="994"/>
      <c r="F156" s="994"/>
      <c r="G156" s="1011"/>
      <c r="H156" s="1011"/>
      <c r="I156" s="994"/>
    </row>
    <row r="157" spans="2:9">
      <c r="B157" s="994"/>
      <c r="C157" s="1011"/>
      <c r="D157" s="1011"/>
      <c r="E157" s="989" t="s">
        <v>1922</v>
      </c>
      <c r="F157" s="994"/>
      <c r="G157" s="1011"/>
      <c r="H157" s="1011"/>
      <c r="I157" s="994"/>
    </row>
    <row r="158" spans="2:9">
      <c r="B158" s="994">
        <v>1</v>
      </c>
      <c r="C158" s="1705">
        <v>12</v>
      </c>
      <c r="D158" s="1011"/>
      <c r="E158" s="994"/>
      <c r="F158" s="994"/>
      <c r="G158" s="1011"/>
      <c r="H158" s="1011"/>
      <c r="I158" s="994"/>
    </row>
    <row r="159" spans="2:9">
      <c r="B159" s="1248"/>
      <c r="C159" s="1737"/>
      <c r="D159" s="1250">
        <f>C158*B158</f>
        <v>12</v>
      </c>
      <c r="E159" s="1248" t="s">
        <v>1802</v>
      </c>
      <c r="F159" s="994"/>
      <c r="G159" s="1011"/>
      <c r="H159" s="1011"/>
      <c r="I159" s="994"/>
    </row>
    <row r="160" spans="2:9">
      <c r="B160" s="994"/>
      <c r="C160" s="1011"/>
      <c r="D160" s="1011"/>
      <c r="E160" s="994"/>
      <c r="F160" s="994"/>
      <c r="G160" s="1011"/>
      <c r="H160" s="1011"/>
      <c r="I160" s="994"/>
    </row>
    <row r="161" spans="2:9">
      <c r="B161" s="994"/>
      <c r="C161" s="1011"/>
      <c r="D161" s="1011"/>
      <c r="E161" s="989" t="s">
        <v>1923</v>
      </c>
      <c r="F161" s="994"/>
      <c r="G161" s="1011"/>
      <c r="H161" s="1011"/>
      <c r="I161" s="994"/>
    </row>
    <row r="162" spans="2:9">
      <c r="B162" s="994">
        <v>1</v>
      </c>
      <c r="C162" s="1705">
        <v>24</v>
      </c>
      <c r="D162" s="1011"/>
      <c r="E162" s="994"/>
      <c r="F162" s="994"/>
      <c r="G162" s="1011"/>
      <c r="H162" s="1011"/>
      <c r="I162" s="994"/>
    </row>
    <row r="163" spans="2:9">
      <c r="B163" s="1248"/>
      <c r="C163" s="1737"/>
      <c r="D163" s="1250">
        <f>C162*B162</f>
        <v>24</v>
      </c>
      <c r="E163" s="1248" t="s">
        <v>1866</v>
      </c>
      <c r="F163" s="994"/>
      <c r="G163" s="1011"/>
      <c r="H163" s="1011"/>
      <c r="I163" s="994"/>
    </row>
    <row r="164" spans="2:9">
      <c r="B164" s="994"/>
      <c r="C164" s="1011"/>
      <c r="D164" s="1011"/>
      <c r="E164" s="994"/>
      <c r="F164" s="994"/>
      <c r="G164" s="1011"/>
      <c r="H164" s="1011"/>
      <c r="I164" s="994"/>
    </row>
    <row r="165" spans="2:9">
      <c r="B165" s="994"/>
      <c r="C165" s="1011"/>
      <c r="D165" s="1011"/>
      <c r="E165" s="989" t="s">
        <v>1798</v>
      </c>
      <c r="F165" s="994"/>
      <c r="G165" s="1011"/>
      <c r="H165" s="1011"/>
      <c r="I165" s="994"/>
    </row>
    <row r="166" spans="2:9">
      <c r="B166" s="994"/>
      <c r="C166" s="1011"/>
      <c r="D166" s="1011"/>
      <c r="E166" s="989" t="s">
        <v>1924</v>
      </c>
      <c r="F166" s="994"/>
      <c r="G166" s="1011"/>
      <c r="H166" s="1011"/>
      <c r="I166" s="994"/>
    </row>
    <row r="167" spans="2:9">
      <c r="B167" s="994">
        <v>1</v>
      </c>
      <c r="C167" s="1705">
        <v>5</v>
      </c>
      <c r="D167" s="1011"/>
      <c r="E167" s="994"/>
      <c r="F167" s="994"/>
      <c r="G167" s="1011"/>
      <c r="H167" s="1011"/>
      <c r="I167" s="994"/>
    </row>
    <row r="168" spans="2:9">
      <c r="B168" s="1248"/>
      <c r="C168" s="1737"/>
      <c r="D168" s="1250">
        <f>C167*B167</f>
        <v>5</v>
      </c>
      <c r="E168" s="1248" t="s">
        <v>1803</v>
      </c>
      <c r="F168" s="994"/>
      <c r="G168" s="1011"/>
      <c r="H168" s="1011"/>
      <c r="I168" s="994"/>
    </row>
    <row r="169" spans="2:9">
      <c r="B169" s="994"/>
      <c r="C169" s="1011"/>
      <c r="D169" s="1011"/>
      <c r="E169" s="994"/>
      <c r="F169" s="994"/>
      <c r="G169" s="1011"/>
      <c r="H169" s="1011"/>
      <c r="I169" s="994"/>
    </row>
    <row r="170" spans="2:9">
      <c r="B170" s="994"/>
      <c r="C170" s="1011"/>
      <c r="D170" s="1011"/>
      <c r="E170" s="994"/>
      <c r="F170" s="994"/>
      <c r="G170" s="1011"/>
      <c r="H170" s="1011"/>
      <c r="I170" s="994"/>
    </row>
    <row r="171" spans="2:9">
      <c r="B171" s="994"/>
      <c r="C171" s="1011"/>
      <c r="D171" s="1011"/>
      <c r="E171" s="994"/>
      <c r="F171" s="994"/>
      <c r="G171" s="1011"/>
      <c r="H171" s="1011"/>
      <c r="I171" s="994"/>
    </row>
    <row r="172" spans="2:9">
      <c r="B172" s="994"/>
      <c r="C172" s="1011"/>
      <c r="D172" s="1011"/>
      <c r="E172" s="994"/>
      <c r="F172" s="994"/>
      <c r="G172" s="1011"/>
      <c r="H172" s="1011"/>
      <c r="I172" s="994"/>
    </row>
    <row r="173" spans="2:9">
      <c r="B173" s="994"/>
      <c r="C173" s="1011"/>
      <c r="D173" s="1011"/>
      <c r="E173" s="994"/>
      <c r="F173" s="994"/>
      <c r="G173" s="1011"/>
      <c r="H173" s="1011"/>
      <c r="I173" s="994"/>
    </row>
    <row r="174" spans="2:9">
      <c r="B174" s="994"/>
      <c r="C174" s="1011"/>
      <c r="D174" s="1011"/>
      <c r="E174" s="994"/>
      <c r="F174" s="994"/>
      <c r="G174" s="1011"/>
      <c r="H174" s="1011"/>
      <c r="I174" s="994"/>
    </row>
    <row r="175" spans="2:9">
      <c r="B175" s="994"/>
      <c r="C175" s="1011"/>
      <c r="D175" s="1011"/>
      <c r="E175" s="994"/>
      <c r="F175" s="994"/>
      <c r="G175" s="1011"/>
      <c r="H175" s="1011"/>
      <c r="I175" s="994"/>
    </row>
    <row r="176" spans="2:9">
      <c r="B176" s="1711"/>
      <c r="C176" s="1712"/>
      <c r="D176" s="1713"/>
      <c r="E176" s="1714"/>
      <c r="F176" s="1711"/>
      <c r="G176" s="1712"/>
      <c r="H176" s="1717"/>
      <c r="I176" s="1716"/>
    </row>
  </sheetData>
  <mergeCells count="4">
    <mergeCell ref="B1:E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&amp;U________&amp;R&amp;"-,Bold"&amp;14Client: - _____________&amp;U    </oddFooter>
  </headerFooter>
  <rowBreaks count="2" manualBreakCount="2">
    <brk id="61" max="9" man="1"/>
    <brk id="118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view="pageBreakPreview" zoomScaleSheetLayoutView="100" workbookViewId="0">
      <selection activeCell="F24" sqref="F24"/>
    </sheetView>
  </sheetViews>
  <sheetFormatPr defaultRowHeight="15.75"/>
  <cols>
    <col min="1" max="1" width="4.7109375" style="1762" customWidth="1"/>
    <col min="2" max="2" width="4.42578125" style="1762" customWidth="1"/>
    <col min="3" max="3" width="27.85546875" style="1762" customWidth="1"/>
    <col min="4" max="4" width="14.7109375" style="1762" customWidth="1"/>
    <col min="5" max="5" width="7.7109375" style="1762" customWidth="1"/>
    <col min="6" max="6" width="11.7109375" style="1762" customWidth="1"/>
    <col min="7" max="7" width="9.140625" style="1762" customWidth="1"/>
    <col min="8" max="8" width="10.42578125" style="1762" customWidth="1"/>
    <col min="9" max="9" width="9.5703125" style="1762" customWidth="1"/>
    <col min="10" max="10" width="6.42578125" style="1762" customWidth="1"/>
    <col min="11" max="11" width="11.140625" style="1762" customWidth="1"/>
    <col min="12" max="12" width="9.7109375" style="1762" customWidth="1"/>
    <col min="13" max="13" width="11.28515625" style="1762" customWidth="1"/>
    <col min="14" max="14" width="11" style="1762" customWidth="1"/>
    <col min="15" max="15" width="5.85546875" style="1762" customWidth="1"/>
    <col min="16" max="16384" width="9.140625" style="1762"/>
  </cols>
  <sheetData>
    <row r="1" spans="1:17">
      <c r="A1" s="1761"/>
      <c r="B1" s="1690" t="s">
        <v>1262</v>
      </c>
      <c r="C1" s="1690"/>
      <c r="D1" s="1690"/>
      <c r="E1" s="1690"/>
      <c r="F1" s="1688"/>
      <c r="G1" s="1768"/>
      <c r="K1" s="1763"/>
      <c r="L1" s="1764"/>
      <c r="M1" s="1764"/>
      <c r="N1" s="1764"/>
      <c r="O1" s="1764"/>
    </row>
    <row r="2" spans="1:17">
      <c r="B2" s="1690" t="s">
        <v>1261</v>
      </c>
      <c r="C2" s="1690"/>
      <c r="D2" s="1690"/>
      <c r="E2" s="1690"/>
      <c r="F2" s="1688"/>
      <c r="G2" s="1768"/>
      <c r="K2" s="1765"/>
      <c r="L2" s="1964"/>
      <c r="M2" s="1964"/>
      <c r="N2" s="1964"/>
      <c r="O2" s="1764"/>
    </row>
    <row r="3" spans="1:17">
      <c r="B3" s="1690" t="s">
        <v>1263</v>
      </c>
      <c r="C3" s="1690"/>
      <c r="D3" s="1690"/>
      <c r="E3" s="1690"/>
      <c r="F3" s="1690"/>
      <c r="K3" s="1767"/>
      <c r="L3" s="1768" t="s">
        <v>1871</v>
      </c>
      <c r="M3" s="1768"/>
      <c r="N3" s="1768"/>
      <c r="O3" s="1768"/>
      <c r="P3" s="1768"/>
      <c r="Q3" s="1768"/>
    </row>
    <row r="4" spans="1:17">
      <c r="B4" s="1690" t="s">
        <v>1264</v>
      </c>
      <c r="C4" s="1690"/>
      <c r="D4" s="1690"/>
      <c r="E4" s="1690"/>
      <c r="F4" s="1688"/>
      <c r="J4" s="1767"/>
      <c r="K4" s="1767"/>
      <c r="L4" s="1767"/>
      <c r="M4" s="1767"/>
      <c r="N4" s="1767"/>
    </row>
    <row r="5" spans="1:17">
      <c r="B5" s="1766" t="s">
        <v>1825</v>
      </c>
      <c r="C5" s="1769"/>
      <c r="D5" s="1769"/>
      <c r="E5" s="1769"/>
      <c r="F5" s="1769"/>
      <c r="G5" s="1769"/>
      <c r="H5" s="1763"/>
      <c r="I5" s="1763"/>
      <c r="J5" s="1767"/>
      <c r="K5" s="1767"/>
      <c r="L5" s="1767"/>
      <c r="M5" s="1767"/>
      <c r="N5" s="1770"/>
    </row>
    <row r="6" spans="1:17">
      <c r="B6" s="1771"/>
      <c r="C6" s="1772"/>
      <c r="D6" s="1772"/>
      <c r="E6" s="1772"/>
      <c r="F6" s="1772"/>
      <c r="G6" s="1772"/>
      <c r="H6" s="1763"/>
      <c r="I6" s="1763"/>
      <c r="J6" s="1767"/>
      <c r="K6" s="1767"/>
      <c r="L6" s="1767"/>
      <c r="M6" s="1767"/>
      <c r="N6" s="1770"/>
    </row>
    <row r="7" spans="1:17">
      <c r="B7" s="1965" t="s">
        <v>72</v>
      </c>
      <c r="C7" s="1965" t="s">
        <v>12</v>
      </c>
      <c r="D7" s="1965" t="s">
        <v>13</v>
      </c>
      <c r="E7" s="1965" t="s">
        <v>1826</v>
      </c>
      <c r="F7" s="1773" t="s">
        <v>185</v>
      </c>
      <c r="G7" s="1965" t="s">
        <v>1827</v>
      </c>
      <c r="H7" s="1965"/>
      <c r="I7" s="1965"/>
      <c r="J7" s="1773"/>
      <c r="K7" s="1773" t="s">
        <v>1828</v>
      </c>
      <c r="L7" s="1773"/>
      <c r="M7" s="1773"/>
      <c r="N7" s="1773"/>
    </row>
    <row r="8" spans="1:17">
      <c r="B8" s="1965"/>
      <c r="C8" s="1965"/>
      <c r="D8" s="1965"/>
      <c r="E8" s="1965"/>
      <c r="F8" s="1773" t="s">
        <v>1687</v>
      </c>
      <c r="G8" s="1773" t="s">
        <v>1829</v>
      </c>
      <c r="H8" s="1773" t="s">
        <v>1830</v>
      </c>
      <c r="I8" s="1773" t="s">
        <v>1831</v>
      </c>
      <c r="J8" s="1773" t="s">
        <v>28</v>
      </c>
      <c r="K8" s="1773" t="s">
        <v>27</v>
      </c>
      <c r="L8" s="1773" t="s">
        <v>29</v>
      </c>
      <c r="M8" s="1773" t="s">
        <v>30</v>
      </c>
      <c r="N8" s="1773" t="s">
        <v>31</v>
      </c>
    </row>
    <row r="9" spans="1:17">
      <c r="B9" s="1784"/>
      <c r="C9" s="1785" t="s">
        <v>1839</v>
      </c>
      <c r="D9" s="1786"/>
      <c r="E9" s="1787"/>
      <c r="F9" s="1788"/>
      <c r="G9" s="1787"/>
      <c r="H9" s="1787"/>
      <c r="I9" s="1787"/>
      <c r="J9" s="1787"/>
      <c r="K9" s="1787"/>
      <c r="L9" s="1788"/>
      <c r="M9" s="1788"/>
      <c r="N9" s="1789"/>
      <c r="Q9" s="1761"/>
    </row>
    <row r="10" spans="1:17">
      <c r="B10" s="1774"/>
      <c r="C10" s="1775" t="s">
        <v>1814</v>
      </c>
      <c r="D10" s="1775"/>
      <c r="E10" s="1790">
        <v>12</v>
      </c>
      <c r="F10" s="1791">
        <v>1.75</v>
      </c>
      <c r="G10" s="1790">
        <v>5</v>
      </c>
      <c r="H10" s="1790">
        <v>2</v>
      </c>
      <c r="I10" s="1790">
        <f t="shared" ref="I10:I20" si="0">H10*G10</f>
        <v>10</v>
      </c>
      <c r="J10" s="1790"/>
      <c r="K10" s="1790"/>
      <c r="L10" s="1791"/>
      <c r="M10" s="1792">
        <f t="shared" ref="M10:M30" si="1">IF(E10=12,I10*F10,"-")</f>
        <v>17.5</v>
      </c>
      <c r="N10" s="1793"/>
      <c r="Q10" s="1761"/>
    </row>
    <row r="11" spans="1:17">
      <c r="B11" s="1774"/>
      <c r="D11" s="1775"/>
      <c r="E11" s="1790">
        <v>12</v>
      </c>
      <c r="F11" s="1791">
        <v>1.25</v>
      </c>
      <c r="G11" s="1790">
        <v>5</v>
      </c>
      <c r="H11" s="1790">
        <v>2</v>
      </c>
      <c r="I11" s="1790">
        <f t="shared" si="0"/>
        <v>10</v>
      </c>
      <c r="J11" s="1790" t="str">
        <f t="shared" ref="J11:J20" si="2">IF(E11=6,I11*F11,"-")</f>
        <v>-</v>
      </c>
      <c r="K11" s="1792" t="str">
        <f t="shared" ref="K11:K20" si="3">IF(E11=8,I11*F11,"-")</f>
        <v>-</v>
      </c>
      <c r="L11" s="1792" t="str">
        <f t="shared" ref="L11:L20" si="4">IF(E11=10,I11*F11,"-")</f>
        <v>-</v>
      </c>
      <c r="M11" s="1792">
        <f t="shared" si="1"/>
        <v>12.5</v>
      </c>
      <c r="N11" s="1794" t="str">
        <f t="shared" ref="N11:N20" si="5">IF(E11=14,I11*F11,"-")</f>
        <v>-</v>
      </c>
      <c r="Q11" s="1761"/>
    </row>
    <row r="12" spans="1:17">
      <c r="B12" s="1774"/>
      <c r="C12" s="1795" t="s">
        <v>1840</v>
      </c>
      <c r="D12" s="1795"/>
      <c r="E12" s="1790">
        <v>8</v>
      </c>
      <c r="F12" s="1791">
        <v>0.85</v>
      </c>
      <c r="G12" s="1790">
        <v>5</v>
      </c>
      <c r="H12" s="1790">
        <v>7</v>
      </c>
      <c r="I12" s="1790">
        <f t="shared" si="0"/>
        <v>35</v>
      </c>
      <c r="J12" s="1790" t="str">
        <f t="shared" si="2"/>
        <v>-</v>
      </c>
      <c r="K12" s="1792">
        <f t="shared" si="3"/>
        <v>29.75</v>
      </c>
      <c r="L12" s="1792" t="str">
        <f t="shared" si="4"/>
        <v>-</v>
      </c>
      <c r="M12" s="1792" t="str">
        <f t="shared" si="1"/>
        <v>-</v>
      </c>
      <c r="N12" s="1794" t="str">
        <f t="shared" si="5"/>
        <v>-</v>
      </c>
      <c r="Q12" s="1761"/>
    </row>
    <row r="13" spans="1:17">
      <c r="B13" s="1774"/>
      <c r="C13" s="1795"/>
      <c r="D13" s="1795"/>
      <c r="E13" s="1790"/>
      <c r="F13" s="1791"/>
      <c r="G13" s="1790"/>
      <c r="H13" s="1790"/>
      <c r="I13" s="1790"/>
      <c r="J13" s="1790"/>
      <c r="K13" s="1792"/>
      <c r="L13" s="1792"/>
      <c r="M13" s="1792"/>
      <c r="N13" s="1794"/>
      <c r="Q13" s="1761"/>
    </row>
    <row r="14" spans="1:17">
      <c r="B14" s="1774"/>
      <c r="C14" s="1775" t="s">
        <v>1872</v>
      </c>
      <c r="D14" s="1795"/>
      <c r="E14" s="1790">
        <v>12</v>
      </c>
      <c r="F14" s="1791">
        <v>1.65</v>
      </c>
      <c r="G14" s="1790">
        <v>9</v>
      </c>
      <c r="H14" s="1790">
        <v>2</v>
      </c>
      <c r="I14" s="1790">
        <f t="shared" si="0"/>
        <v>18</v>
      </c>
      <c r="J14" s="1790"/>
      <c r="K14" s="1792"/>
      <c r="L14" s="1792"/>
      <c r="M14" s="1792">
        <f t="shared" si="1"/>
        <v>29.7</v>
      </c>
      <c r="N14" s="1794"/>
      <c r="Q14" s="1761"/>
    </row>
    <row r="15" spans="1:17">
      <c r="B15" s="1774"/>
      <c r="D15" s="1775"/>
      <c r="E15" s="1790">
        <v>12</v>
      </c>
      <c r="F15" s="1791">
        <v>1.1499999999999999</v>
      </c>
      <c r="G15" s="1790">
        <v>9</v>
      </c>
      <c r="H15" s="1790">
        <v>2</v>
      </c>
      <c r="I15" s="1790">
        <f t="shared" si="0"/>
        <v>18</v>
      </c>
      <c r="J15" s="1790" t="str">
        <f t="shared" si="2"/>
        <v>-</v>
      </c>
      <c r="K15" s="1792" t="str">
        <f t="shared" si="3"/>
        <v>-</v>
      </c>
      <c r="L15" s="1792" t="str">
        <f t="shared" si="4"/>
        <v>-</v>
      </c>
      <c r="M15" s="1792">
        <f t="shared" si="1"/>
        <v>20.7</v>
      </c>
      <c r="N15" s="1794" t="str">
        <f t="shared" si="5"/>
        <v>-</v>
      </c>
      <c r="Q15" s="1761"/>
    </row>
    <row r="16" spans="1:17">
      <c r="B16" s="1774"/>
      <c r="C16" s="1795" t="s">
        <v>1840</v>
      </c>
      <c r="D16" s="1795"/>
      <c r="E16" s="1790">
        <v>8</v>
      </c>
      <c r="F16" s="1791">
        <v>0.85</v>
      </c>
      <c r="G16" s="1790">
        <v>9</v>
      </c>
      <c r="H16" s="1790">
        <v>7</v>
      </c>
      <c r="I16" s="1790">
        <f t="shared" si="0"/>
        <v>63</v>
      </c>
      <c r="J16" s="1790" t="str">
        <f t="shared" si="2"/>
        <v>-</v>
      </c>
      <c r="K16" s="1792">
        <f t="shared" si="3"/>
        <v>53.55</v>
      </c>
      <c r="L16" s="1792" t="str">
        <f t="shared" si="4"/>
        <v>-</v>
      </c>
      <c r="M16" s="1792" t="str">
        <f t="shared" si="1"/>
        <v>-</v>
      </c>
      <c r="N16" s="1794" t="str">
        <f t="shared" si="5"/>
        <v>-</v>
      </c>
      <c r="Q16" s="1761"/>
    </row>
    <row r="17" spans="2:17">
      <c r="B17" s="1774"/>
      <c r="C17" s="1795"/>
      <c r="D17" s="1795"/>
      <c r="E17" s="1790"/>
      <c r="F17" s="1791"/>
      <c r="G17" s="1790"/>
      <c r="H17" s="1790"/>
      <c r="I17" s="1790"/>
      <c r="J17" s="1790"/>
      <c r="K17" s="1792"/>
      <c r="L17" s="1792"/>
      <c r="M17" s="1792"/>
      <c r="N17" s="1794"/>
      <c r="Q17" s="1761"/>
    </row>
    <row r="18" spans="2:17">
      <c r="B18" s="1774"/>
      <c r="C18" s="1775" t="s">
        <v>1816</v>
      </c>
      <c r="D18" s="1795"/>
      <c r="E18" s="1790">
        <v>12</v>
      </c>
      <c r="F18" s="1791">
        <v>1.55</v>
      </c>
      <c r="G18" s="1790">
        <v>13</v>
      </c>
      <c r="H18" s="1790">
        <v>2</v>
      </c>
      <c r="I18" s="1790">
        <f t="shared" si="0"/>
        <v>26</v>
      </c>
      <c r="J18" s="1790" t="str">
        <f t="shared" si="2"/>
        <v>-</v>
      </c>
      <c r="K18" s="1792" t="str">
        <f t="shared" si="3"/>
        <v>-</v>
      </c>
      <c r="L18" s="1792" t="str">
        <f t="shared" si="4"/>
        <v>-</v>
      </c>
      <c r="M18" s="1792">
        <f t="shared" si="1"/>
        <v>40.299999999999997</v>
      </c>
      <c r="N18" s="1794" t="str">
        <f t="shared" si="5"/>
        <v>-</v>
      </c>
      <c r="Q18" s="1761"/>
    </row>
    <row r="19" spans="2:17">
      <c r="B19" s="1774"/>
      <c r="D19" s="1775"/>
      <c r="E19" s="1790">
        <v>12</v>
      </c>
      <c r="F19" s="1791">
        <v>1.05</v>
      </c>
      <c r="G19" s="1790">
        <v>13</v>
      </c>
      <c r="H19" s="1790">
        <v>2</v>
      </c>
      <c r="I19" s="1790">
        <f t="shared" si="0"/>
        <v>26</v>
      </c>
      <c r="J19" s="1790" t="str">
        <f t="shared" si="2"/>
        <v>-</v>
      </c>
      <c r="K19" s="1792" t="str">
        <f t="shared" si="3"/>
        <v>-</v>
      </c>
      <c r="L19" s="1792" t="str">
        <f t="shared" si="4"/>
        <v>-</v>
      </c>
      <c r="M19" s="1792">
        <f t="shared" si="1"/>
        <v>27.3</v>
      </c>
      <c r="N19" s="1794" t="str">
        <f t="shared" si="5"/>
        <v>-</v>
      </c>
      <c r="Q19" s="1761"/>
    </row>
    <row r="20" spans="2:17">
      <c r="B20" s="1774"/>
      <c r="C20" s="1775" t="s">
        <v>1840</v>
      </c>
      <c r="D20" s="1775"/>
      <c r="E20" s="1790">
        <v>8</v>
      </c>
      <c r="F20" s="1791">
        <v>0.85</v>
      </c>
      <c r="G20" s="1790">
        <v>13</v>
      </c>
      <c r="H20" s="1790">
        <v>7</v>
      </c>
      <c r="I20" s="1790">
        <f t="shared" si="0"/>
        <v>91</v>
      </c>
      <c r="J20" s="1790" t="str">
        <f t="shared" si="2"/>
        <v>-</v>
      </c>
      <c r="K20" s="1792">
        <f t="shared" si="3"/>
        <v>77.349999999999994</v>
      </c>
      <c r="L20" s="1792" t="str">
        <f t="shared" si="4"/>
        <v>-</v>
      </c>
      <c r="M20" s="1792" t="str">
        <f t="shared" si="1"/>
        <v>-</v>
      </c>
      <c r="N20" s="1794" t="str">
        <f t="shared" si="5"/>
        <v>-</v>
      </c>
      <c r="Q20" s="1761"/>
    </row>
    <row r="21" spans="2:17">
      <c r="B21" s="1774"/>
      <c r="C21" s="1775"/>
      <c r="D21" s="1775"/>
      <c r="E21" s="1790"/>
      <c r="F21" s="1791"/>
      <c r="G21" s="1790"/>
      <c r="H21" s="1790"/>
      <c r="I21" s="1790"/>
      <c r="J21" s="1790"/>
      <c r="K21" s="1792"/>
      <c r="L21" s="1792"/>
      <c r="M21" s="1792"/>
      <c r="N21" s="1794"/>
      <c r="Q21" s="1761"/>
    </row>
    <row r="22" spans="2:17">
      <c r="B22" s="1774"/>
      <c r="C22" s="1775" t="s">
        <v>1588</v>
      </c>
      <c r="D22" s="1795"/>
      <c r="E22" s="1790">
        <v>12</v>
      </c>
      <c r="F22" s="1791">
        <v>2.0499999999999998</v>
      </c>
      <c r="G22" s="1790">
        <v>1</v>
      </c>
      <c r="H22" s="1790">
        <v>2</v>
      </c>
      <c r="I22" s="1790">
        <f t="shared" ref="I22:I24" si="6">H22*G22</f>
        <v>2</v>
      </c>
      <c r="J22" s="1790" t="str">
        <f t="shared" ref="J22:J24" si="7">IF(E22=6,I22*F22,"-")</f>
        <v>-</v>
      </c>
      <c r="K22" s="1792" t="str">
        <f t="shared" ref="K22:K24" si="8">IF(E22=8,I22*F22,"-")</f>
        <v>-</v>
      </c>
      <c r="L22" s="1792" t="str">
        <f t="shared" ref="L22:L24" si="9">IF(E22=10,I22*F22,"-")</f>
        <v>-</v>
      </c>
      <c r="M22" s="1792">
        <f t="shared" ref="M22:M24" si="10">IF(E22=12,I22*F22,"-")</f>
        <v>4.0999999999999996</v>
      </c>
      <c r="N22" s="1794" t="str">
        <f t="shared" ref="N22:N24" si="11">IF(E22=14,I22*F22,"-")</f>
        <v>-</v>
      </c>
      <c r="Q22" s="1761"/>
    </row>
    <row r="23" spans="2:17">
      <c r="B23" s="1774"/>
      <c r="D23" s="1775"/>
      <c r="E23" s="1790">
        <v>12</v>
      </c>
      <c r="F23" s="1791">
        <v>1.55</v>
      </c>
      <c r="G23" s="1790">
        <v>1</v>
      </c>
      <c r="H23" s="1790">
        <v>2</v>
      </c>
      <c r="I23" s="1790">
        <f t="shared" si="6"/>
        <v>2</v>
      </c>
      <c r="J23" s="1790" t="str">
        <f t="shared" si="7"/>
        <v>-</v>
      </c>
      <c r="K23" s="1792" t="str">
        <f t="shared" si="8"/>
        <v>-</v>
      </c>
      <c r="L23" s="1792" t="str">
        <f t="shared" si="9"/>
        <v>-</v>
      </c>
      <c r="M23" s="1792">
        <f t="shared" si="10"/>
        <v>3.1</v>
      </c>
      <c r="N23" s="1794" t="str">
        <f t="shared" si="11"/>
        <v>-</v>
      </c>
      <c r="Q23" s="1761"/>
    </row>
    <row r="24" spans="2:17">
      <c r="B24" s="1774"/>
      <c r="C24" s="1775" t="s">
        <v>1840</v>
      </c>
      <c r="D24" s="1775"/>
      <c r="E24" s="1790">
        <v>8</v>
      </c>
      <c r="F24" s="1791">
        <v>0.85</v>
      </c>
      <c r="G24" s="1790">
        <v>1</v>
      </c>
      <c r="H24" s="1790">
        <v>7</v>
      </c>
      <c r="I24" s="1790">
        <f t="shared" si="6"/>
        <v>7</v>
      </c>
      <c r="J24" s="1790" t="str">
        <f t="shared" si="7"/>
        <v>-</v>
      </c>
      <c r="K24" s="1792">
        <f t="shared" si="8"/>
        <v>5.95</v>
      </c>
      <c r="L24" s="1792" t="str">
        <f t="shared" si="9"/>
        <v>-</v>
      </c>
      <c r="M24" s="1792" t="str">
        <f t="shared" si="10"/>
        <v>-</v>
      </c>
      <c r="N24" s="1794" t="str">
        <f t="shared" si="11"/>
        <v>-</v>
      </c>
      <c r="Q24" s="1761"/>
    </row>
    <row r="25" spans="2:17">
      <c r="B25" s="1774"/>
      <c r="C25" s="1775"/>
      <c r="D25" s="1775"/>
      <c r="E25" s="1790"/>
      <c r="F25" s="1791"/>
      <c r="G25" s="1790"/>
      <c r="H25" s="1790"/>
      <c r="I25" s="1790"/>
      <c r="J25" s="1790"/>
      <c r="K25" s="1792"/>
      <c r="L25" s="1792"/>
      <c r="M25" s="1792"/>
      <c r="N25" s="1794"/>
      <c r="Q25" s="1761"/>
    </row>
    <row r="26" spans="2:17">
      <c r="B26" s="1774"/>
      <c r="C26" s="1775"/>
      <c r="D26" s="1775"/>
      <c r="E26" s="1790"/>
      <c r="F26" s="1791"/>
      <c r="G26" s="1790"/>
      <c r="H26" s="1790"/>
      <c r="I26" s="1790"/>
      <c r="J26" s="1790"/>
      <c r="K26" s="1792"/>
      <c r="L26" s="1792"/>
      <c r="M26" s="1792"/>
      <c r="N26" s="1777"/>
      <c r="Q26" s="1761"/>
    </row>
    <row r="27" spans="2:17">
      <c r="B27" s="1774"/>
      <c r="C27" s="1775"/>
      <c r="D27" s="1775"/>
      <c r="E27" s="1790"/>
      <c r="F27" s="1791"/>
      <c r="G27" s="1790"/>
      <c r="H27" s="1790"/>
      <c r="I27" s="1790"/>
      <c r="J27" s="1790"/>
      <c r="K27" s="1792"/>
      <c r="L27" s="1792"/>
      <c r="M27" s="1792"/>
      <c r="N27" s="1777"/>
      <c r="Q27" s="1761"/>
    </row>
    <row r="28" spans="2:17">
      <c r="B28" s="1774"/>
      <c r="C28" s="1775"/>
      <c r="D28" s="1775"/>
      <c r="E28" s="1790"/>
      <c r="F28" s="1791"/>
      <c r="G28" s="1790"/>
      <c r="H28" s="1790"/>
      <c r="I28" s="1790"/>
      <c r="J28" s="1790"/>
      <c r="K28" s="1792"/>
      <c r="L28" s="1792"/>
      <c r="M28" s="1792"/>
      <c r="N28" s="1777"/>
      <c r="Q28" s="1761"/>
    </row>
    <row r="29" spans="2:17">
      <c r="B29" s="1774"/>
      <c r="C29" s="1775"/>
      <c r="D29" s="1775"/>
      <c r="E29" s="1790"/>
      <c r="F29" s="1791"/>
      <c r="G29" s="1790"/>
      <c r="H29" s="1790"/>
      <c r="I29" s="1790"/>
      <c r="J29" s="1790"/>
      <c r="K29" s="1792"/>
      <c r="L29" s="1792"/>
      <c r="M29" s="1792"/>
      <c r="N29" s="1777"/>
      <c r="Q29" s="1761"/>
    </row>
    <row r="30" spans="2:17">
      <c r="B30" s="1774"/>
      <c r="C30" s="1795"/>
      <c r="D30" s="1775"/>
      <c r="E30" s="1775"/>
      <c r="F30" s="1796"/>
      <c r="G30" s="1775"/>
      <c r="H30" s="1797"/>
      <c r="I30" s="1775"/>
      <c r="J30" s="1776"/>
      <c r="K30" s="1776"/>
      <c r="L30" s="1776"/>
      <c r="M30" s="1792" t="str">
        <f t="shared" si="1"/>
        <v>-</v>
      </c>
      <c r="N30" s="1777"/>
      <c r="Q30" s="1761"/>
    </row>
    <row r="31" spans="2:17">
      <c r="B31" s="1774"/>
      <c r="C31" s="1795"/>
      <c r="D31" s="1775"/>
      <c r="E31" s="1775"/>
      <c r="F31" s="1796"/>
      <c r="G31" s="1775"/>
      <c r="H31" s="1797"/>
      <c r="I31" s="1775"/>
      <c r="J31" s="1776"/>
      <c r="K31" s="1776"/>
      <c r="L31" s="1776"/>
      <c r="M31" s="1776"/>
      <c r="N31" s="1777"/>
      <c r="Q31" s="1761"/>
    </row>
    <row r="32" spans="2:17">
      <c r="B32" s="1798"/>
      <c r="C32" s="1799"/>
      <c r="D32" s="1799"/>
      <c r="E32" s="1799"/>
      <c r="F32" s="1800"/>
      <c r="G32" s="1799"/>
      <c r="H32" s="1799"/>
      <c r="I32" s="1799"/>
      <c r="J32" s="1800"/>
      <c r="K32" s="1800"/>
      <c r="L32" s="1800"/>
      <c r="M32" s="1800"/>
      <c r="N32" s="1801"/>
      <c r="Q32" s="1761"/>
    </row>
    <row r="33" spans="2:18">
      <c r="B33" s="1961" t="s">
        <v>1832</v>
      </c>
      <c r="C33" s="1962"/>
      <c r="D33" s="1962"/>
      <c r="E33" s="1962"/>
      <c r="F33" s="1962"/>
      <c r="G33" s="1962"/>
      <c r="H33" s="1962"/>
      <c r="I33" s="1963"/>
      <c r="J33" s="1778"/>
      <c r="K33" s="1779">
        <f>SUM(K9:K32)</f>
        <v>166.6</v>
      </c>
      <c r="L33" s="1779">
        <f>SUM(L9:L32)</f>
        <v>0</v>
      </c>
      <c r="M33" s="1779">
        <f>SUM(M9:M32)</f>
        <v>155.19999999999999</v>
      </c>
      <c r="N33" s="1779">
        <f>SUM(N9:N32)</f>
        <v>0</v>
      </c>
      <c r="Q33" s="1761"/>
    </row>
    <row r="34" spans="2:18">
      <c r="B34" s="1961" t="s">
        <v>1833</v>
      </c>
      <c r="C34" s="1962"/>
      <c r="D34" s="1962"/>
      <c r="E34" s="1962"/>
      <c r="F34" s="1962"/>
      <c r="G34" s="1962"/>
      <c r="H34" s="1962"/>
      <c r="I34" s="1963"/>
      <c r="J34" s="1780"/>
      <c r="K34" s="1781" t="s">
        <v>1834</v>
      </c>
      <c r="L34" s="1781" t="s">
        <v>1835</v>
      </c>
      <c r="M34" s="1781" t="s">
        <v>1836</v>
      </c>
      <c r="N34" s="1781" t="s">
        <v>1837</v>
      </c>
      <c r="Q34" s="1761"/>
    </row>
    <row r="35" spans="2:18">
      <c r="B35" s="1961" t="s">
        <v>1838</v>
      </c>
      <c r="C35" s="1962"/>
      <c r="D35" s="1962"/>
      <c r="E35" s="1962"/>
      <c r="F35" s="1962"/>
      <c r="G35" s="1962"/>
      <c r="H35" s="1962"/>
      <c r="I35" s="1963"/>
      <c r="J35" s="1782"/>
      <c r="K35" s="1783">
        <f>K33*K34</f>
        <v>65.81</v>
      </c>
      <c r="L35" s="1783">
        <f>L33*L34</f>
        <v>0</v>
      </c>
      <c r="M35" s="1783">
        <f>M33*M34</f>
        <v>137.82</v>
      </c>
      <c r="N35" s="1783">
        <f>N33*N34</f>
        <v>0</v>
      </c>
      <c r="Q35" s="1761"/>
    </row>
    <row r="36" spans="2:18">
      <c r="B36" s="1763"/>
      <c r="C36" s="1763"/>
      <c r="D36" s="1763"/>
      <c r="E36" s="1763"/>
      <c r="F36" s="1763"/>
      <c r="G36" s="1763"/>
      <c r="H36" s="1763"/>
      <c r="I36" s="1763"/>
      <c r="J36" s="1802"/>
      <c r="K36" s="1803"/>
      <c r="L36" s="1803"/>
      <c r="M36" s="1803"/>
      <c r="N36" s="1803"/>
      <c r="Q36" s="1761"/>
    </row>
    <row r="37" spans="2:18">
      <c r="P37" s="1761"/>
      <c r="Q37" s="1761"/>
      <c r="R37" s="1761"/>
    </row>
    <row r="38" spans="2:18">
      <c r="P38" s="1761"/>
      <c r="Q38" s="1761"/>
      <c r="R38" s="1761"/>
    </row>
    <row r="39" spans="2:18">
      <c r="P39" s="1761"/>
      <c r="Q39" s="1761"/>
      <c r="R39" s="1761"/>
    </row>
    <row r="40" spans="2:18">
      <c r="P40" s="1761"/>
      <c r="Q40" s="1761"/>
      <c r="R40" s="1761"/>
    </row>
    <row r="41" spans="2:18">
      <c r="P41" s="1761"/>
      <c r="Q41" s="1761"/>
      <c r="R41" s="1761"/>
    </row>
    <row r="42" spans="2:18">
      <c r="P42" s="1761"/>
      <c r="Q42" s="1761"/>
      <c r="R42" s="1761"/>
    </row>
    <row r="43" spans="2:18">
      <c r="P43" s="1761"/>
      <c r="Q43" s="1761"/>
      <c r="R43" s="1761"/>
    </row>
    <row r="44" spans="2:18">
      <c r="P44" s="1761"/>
      <c r="Q44" s="1761"/>
      <c r="R44" s="1761"/>
    </row>
  </sheetData>
  <mergeCells count="9">
    <mergeCell ref="B33:I33"/>
    <mergeCell ref="B34:I34"/>
    <mergeCell ref="B35:I35"/>
    <mergeCell ref="L2:N2"/>
    <mergeCell ref="B7:B8"/>
    <mergeCell ref="C7:C8"/>
    <mergeCell ref="D7:D8"/>
    <mergeCell ref="E7:E8"/>
    <mergeCell ref="G7:I7"/>
  </mergeCells>
  <pageMargins left="0.3" right="0.3" top="1" bottom="0.75" header="0.55000000000000004" footer="0.3"/>
  <pageSetup scale="83" orientation="landscape" r:id="rId1"/>
  <headerFooter>
    <oddHeader>Page &amp;P of &amp;N</oddHeader>
    <oddFooter xml:space="preserve">&amp;LContructor: - &amp;USelam D.
Office Engineer&amp;CConsultant: - &amp;U______________&amp;RClient: -___________________    </oddFooter>
  </headerFooter>
  <colBreaks count="1" manualBreakCount="1">
    <brk id="17" max="24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B1:G34"/>
  <sheetViews>
    <sheetView view="pageBreakPreview" zoomScale="89" zoomScaleNormal="89" zoomScaleSheetLayoutView="89" workbookViewId="0">
      <selection activeCell="C12" sqref="C12"/>
    </sheetView>
  </sheetViews>
  <sheetFormatPr defaultRowHeight="18.75"/>
  <cols>
    <col min="1" max="1" width="6.140625" style="1061" customWidth="1"/>
    <col min="2" max="2" width="7.7109375" style="1061" customWidth="1"/>
    <col min="3" max="3" width="36.7109375" style="1061" bestFit="1" customWidth="1"/>
    <col min="4" max="4" width="19.28515625" style="1061" customWidth="1"/>
    <col min="5" max="5" width="18.42578125" style="1061" bestFit="1" customWidth="1"/>
    <col min="6" max="6" width="16.28515625" style="1061" bestFit="1" customWidth="1"/>
    <col min="7" max="7" width="18.140625" style="1061" customWidth="1"/>
    <col min="8" max="8" width="2.42578125" style="1061" customWidth="1"/>
    <col min="9" max="9" width="17.28515625" style="1061" bestFit="1" customWidth="1"/>
    <col min="10" max="16384" width="9.140625" style="1061"/>
  </cols>
  <sheetData>
    <row r="1" spans="2:7">
      <c r="B1" s="1976" t="s">
        <v>179</v>
      </c>
      <c r="C1" s="1976"/>
    </row>
    <row r="2" spans="2:7">
      <c r="B2" s="1976" t="s">
        <v>156</v>
      </c>
      <c r="C2" s="1976"/>
    </row>
    <row r="3" spans="2:7">
      <c r="B3" s="1976" t="s">
        <v>157</v>
      </c>
      <c r="C3" s="1976"/>
    </row>
    <row r="4" spans="2:7">
      <c r="B4" s="1976" t="s">
        <v>158</v>
      </c>
      <c r="C4" s="1976"/>
      <c r="D4" s="1976"/>
      <c r="E4" s="1062"/>
      <c r="F4" s="1062"/>
    </row>
    <row r="5" spans="2:7">
      <c r="B5" s="1976" t="s">
        <v>454</v>
      </c>
      <c r="C5" s="1976"/>
      <c r="D5" s="1056"/>
      <c r="E5" s="1056"/>
    </row>
    <row r="6" spans="2:7">
      <c r="D6" s="1062"/>
      <c r="E6" s="1062"/>
    </row>
    <row r="7" spans="2:7">
      <c r="B7" s="1978" t="s">
        <v>1741</v>
      </c>
      <c r="C7" s="1978"/>
      <c r="D7" s="1978"/>
      <c r="E7" s="1978"/>
      <c r="F7" s="1978"/>
      <c r="G7" s="1978"/>
    </row>
    <row r="9" spans="2:7" ht="20.25" customHeight="1">
      <c r="B9" s="1969" t="s">
        <v>1348</v>
      </c>
      <c r="C9" s="1966" t="s">
        <v>1349</v>
      </c>
      <c r="D9" s="1969" t="s">
        <v>1350</v>
      </c>
      <c r="E9" s="2043" t="s">
        <v>1183</v>
      </c>
      <c r="F9" s="2044"/>
      <c r="G9" s="2045"/>
    </row>
    <row r="10" spans="2:7" ht="19.5" customHeight="1">
      <c r="B10" s="1969"/>
      <c r="C10" s="1966"/>
      <c r="D10" s="1969"/>
      <c r="E10" s="1078" t="s">
        <v>154</v>
      </c>
      <c r="F10" s="1079" t="s">
        <v>155</v>
      </c>
      <c r="G10" s="1079" t="s">
        <v>1351</v>
      </c>
    </row>
    <row r="11" spans="2:7" ht="19.5" customHeight="1">
      <c r="B11" s="2036"/>
      <c r="C11" s="2037"/>
      <c r="D11" s="2037"/>
      <c r="E11" s="2037"/>
      <c r="F11" s="2037"/>
      <c r="G11" s="2038"/>
    </row>
    <row r="12" spans="2:7">
      <c r="B12" s="1068"/>
      <c r="C12" s="1069" t="s">
        <v>68</v>
      </c>
      <c r="D12" s="1098"/>
      <c r="E12" s="1098"/>
      <c r="F12" s="1098"/>
      <c r="G12" s="1099"/>
    </row>
    <row r="13" spans="2:7">
      <c r="B13" s="2033"/>
      <c r="C13" s="2034"/>
      <c r="D13" s="2034"/>
      <c r="E13" s="2034"/>
      <c r="F13" s="2034"/>
      <c r="G13" s="2035"/>
    </row>
    <row r="14" spans="2:7">
      <c r="B14" s="1072">
        <v>1</v>
      </c>
      <c r="C14" s="1070" t="s">
        <v>130</v>
      </c>
      <c r="D14" s="1070">
        <v>243255</v>
      </c>
      <c r="E14" s="1070">
        <f>'OR Meas'!K19</f>
        <v>294000.52</v>
      </c>
      <c r="F14" s="1070">
        <f>'OR Meas'!L19</f>
        <v>0</v>
      </c>
      <c r="G14" s="1071">
        <f>F14+E14</f>
        <v>294000.52</v>
      </c>
    </row>
    <row r="15" spans="2:7">
      <c r="B15" s="1072">
        <v>2</v>
      </c>
      <c r="C15" s="1070" t="s">
        <v>131</v>
      </c>
      <c r="D15" s="1070">
        <v>347000</v>
      </c>
      <c r="E15" s="1070">
        <f>'OR Meas'!K33</f>
        <v>529990.07999999996</v>
      </c>
      <c r="F15" s="1070">
        <f>'OR Meas'!L33</f>
        <v>0</v>
      </c>
      <c r="G15" s="1071">
        <f>F15+E15</f>
        <v>529990.07999999996</v>
      </c>
    </row>
    <row r="16" spans="2:7">
      <c r="B16" s="1072">
        <v>3</v>
      </c>
      <c r="C16" s="1070" t="s">
        <v>132</v>
      </c>
      <c r="D16" s="1070">
        <v>582504</v>
      </c>
      <c r="E16" s="1070">
        <f>'OR Meas'!K37</f>
        <v>182930</v>
      </c>
      <c r="F16" s="1070">
        <f>'OR Meas'!L37</f>
        <v>0</v>
      </c>
      <c r="G16" s="1071">
        <f>F16+E16</f>
        <v>182930</v>
      </c>
    </row>
    <row r="17" spans="2:7">
      <c r="B17" s="2030"/>
      <c r="C17" s="2031"/>
      <c r="D17" s="2031"/>
      <c r="E17" s="2031"/>
      <c r="F17" s="2031"/>
      <c r="G17" s="2032"/>
    </row>
    <row r="18" spans="2:7">
      <c r="B18" s="1966" t="s">
        <v>129</v>
      </c>
      <c r="C18" s="1966"/>
      <c r="D18" s="1066">
        <f>SUM(D14:D16)</f>
        <v>1172759</v>
      </c>
      <c r="E18" s="1066">
        <f>SUM(E14:E16)</f>
        <v>1006920.6</v>
      </c>
      <c r="F18" s="1066">
        <f>SUM(F14:F16)</f>
        <v>0</v>
      </c>
      <c r="G18" s="1066">
        <f>SUM(G14:G16)</f>
        <v>1006920.6</v>
      </c>
    </row>
    <row r="19" spans="2:7">
      <c r="B19" s="1067"/>
      <c r="C19" s="1102"/>
      <c r="D19" s="1102"/>
      <c r="E19" s="1102"/>
      <c r="F19" s="1102"/>
      <c r="G19" s="1103"/>
    </row>
    <row r="20" spans="2:7">
      <c r="B20" s="1072"/>
      <c r="C20" s="1069" t="s">
        <v>69</v>
      </c>
      <c r="D20" s="1070"/>
      <c r="E20" s="1098"/>
      <c r="F20" s="1098"/>
      <c r="G20" s="1099"/>
    </row>
    <row r="21" spans="2:7">
      <c r="B21" s="1072"/>
      <c r="C21" s="1069"/>
      <c r="D21" s="1070"/>
      <c r="E21" s="1098"/>
      <c r="F21" s="1098"/>
      <c r="G21" s="1099"/>
    </row>
    <row r="22" spans="2:7">
      <c r="B22" s="1072">
        <v>1</v>
      </c>
      <c r="C22" s="1070" t="s">
        <v>131</v>
      </c>
      <c r="D22" s="1070">
        <f>'OR Meas'!J53</f>
        <v>251620</v>
      </c>
      <c r="E22" s="1070">
        <f>'OR Meas'!K53</f>
        <v>233757.66</v>
      </c>
      <c r="F22" s="1070">
        <f>'OR Meas'!L53</f>
        <v>14682.38</v>
      </c>
      <c r="G22" s="1071">
        <f t="shared" ref="G22:G31" si="0">F22+E22</f>
        <v>248440.04</v>
      </c>
    </row>
    <row r="23" spans="2:7">
      <c r="B23" s="1072">
        <v>2</v>
      </c>
      <c r="C23" s="1070" t="s">
        <v>547</v>
      </c>
      <c r="D23" s="1070">
        <f>'OR Meas'!J57</f>
        <v>383880</v>
      </c>
      <c r="E23" s="1070">
        <f>'OR Meas'!K57</f>
        <v>248013.2</v>
      </c>
      <c r="F23" s="1070">
        <f>'OR Meas'!L57</f>
        <v>0</v>
      </c>
      <c r="G23" s="1071">
        <f t="shared" si="0"/>
        <v>248013.2</v>
      </c>
    </row>
    <row r="24" spans="2:7">
      <c r="B24" s="1072">
        <v>3</v>
      </c>
      <c r="C24" s="1070" t="s">
        <v>548</v>
      </c>
      <c r="D24" s="1070">
        <v>206590</v>
      </c>
      <c r="E24" s="1070">
        <f>'OR Meas'!K62</f>
        <v>204651.9</v>
      </c>
      <c r="F24" s="1070">
        <f>'OR Meas'!L62</f>
        <v>0</v>
      </c>
      <c r="G24" s="1071">
        <f t="shared" si="0"/>
        <v>204651.9</v>
      </c>
    </row>
    <row r="25" spans="2:7">
      <c r="B25" s="1072">
        <v>4</v>
      </c>
      <c r="C25" s="1070" t="s">
        <v>549</v>
      </c>
      <c r="D25" s="1070">
        <v>304685.86</v>
      </c>
      <c r="E25" s="1070">
        <f>'OR Meas'!K78</f>
        <v>120150.18</v>
      </c>
      <c r="F25" s="1070">
        <f>'OR Meas'!L78</f>
        <v>183654</v>
      </c>
      <c r="G25" s="1071">
        <f t="shared" si="0"/>
        <v>303804.18</v>
      </c>
    </row>
    <row r="26" spans="2:7">
      <c r="B26" s="1072">
        <v>5</v>
      </c>
      <c r="C26" s="1070" t="s">
        <v>618</v>
      </c>
      <c r="D26" s="1070">
        <v>114738</v>
      </c>
      <c r="E26" s="1070">
        <f>'OR Meas'!K91</f>
        <v>113217</v>
      </c>
      <c r="F26" s="1070">
        <f>'OR Meas'!L91</f>
        <v>0</v>
      </c>
      <c r="G26" s="1071">
        <f t="shared" si="0"/>
        <v>113217</v>
      </c>
    </row>
    <row r="27" spans="2:7">
      <c r="B27" s="1072">
        <v>6</v>
      </c>
      <c r="C27" s="1070" t="s">
        <v>620</v>
      </c>
      <c r="D27" s="1070">
        <f>'OR Meas'!J104</f>
        <v>871832</v>
      </c>
      <c r="E27" s="1070">
        <f>'OR Meas'!K104</f>
        <v>615057.6</v>
      </c>
      <c r="F27" s="1070">
        <f>'OR Meas'!L104</f>
        <v>37160.199999999997</v>
      </c>
      <c r="G27" s="1071">
        <f t="shared" si="0"/>
        <v>652217.80000000005</v>
      </c>
    </row>
    <row r="28" spans="2:7">
      <c r="B28" s="1072">
        <v>7</v>
      </c>
      <c r="C28" s="1070" t="s">
        <v>1179</v>
      </c>
      <c r="D28" s="1070">
        <v>65078</v>
      </c>
      <c r="E28" s="1070">
        <f>'OR Meas'!K109</f>
        <v>19386.38</v>
      </c>
      <c r="F28" s="1070">
        <f>'OR Meas'!L109</f>
        <v>0</v>
      </c>
      <c r="G28" s="1071">
        <f t="shared" si="0"/>
        <v>19386.38</v>
      </c>
    </row>
    <row r="29" spans="2:7">
      <c r="B29" s="1072">
        <v>8</v>
      </c>
      <c r="C29" s="1070" t="s">
        <v>1128</v>
      </c>
      <c r="D29" s="1070">
        <v>27980</v>
      </c>
      <c r="E29" s="1070">
        <f>'OR Meas'!K114</f>
        <v>10278.4</v>
      </c>
      <c r="F29" s="1070">
        <f>'OR Meas'!L114</f>
        <v>0</v>
      </c>
      <c r="G29" s="1071">
        <f t="shared" si="0"/>
        <v>10278.4</v>
      </c>
    </row>
    <row r="30" spans="2:7">
      <c r="B30" s="1072">
        <v>9</v>
      </c>
      <c r="C30" s="1070" t="s">
        <v>1180</v>
      </c>
      <c r="D30" s="1070">
        <v>106240</v>
      </c>
      <c r="E30" s="1070">
        <f>'OR Meas'!K133</f>
        <v>31802</v>
      </c>
      <c r="F30" s="1070">
        <f>'OR Meas'!L133</f>
        <v>50128</v>
      </c>
      <c r="G30" s="1071">
        <f t="shared" si="0"/>
        <v>81930</v>
      </c>
    </row>
    <row r="31" spans="2:7">
      <c r="B31" s="1072">
        <v>10</v>
      </c>
      <c r="C31" s="1070" t="s">
        <v>1125</v>
      </c>
      <c r="D31" s="1070">
        <v>165059</v>
      </c>
      <c r="E31" s="1070">
        <f>'OR Meas'!K161</f>
        <v>61250</v>
      </c>
      <c r="F31" s="1070">
        <f>'OR Meas'!L161</f>
        <v>86230.5</v>
      </c>
      <c r="G31" s="1071">
        <f t="shared" si="0"/>
        <v>147480.5</v>
      </c>
    </row>
    <row r="32" spans="2:7">
      <c r="B32" s="1073"/>
      <c r="C32" s="1074"/>
      <c r="D32" s="1074"/>
      <c r="E32" s="1074"/>
      <c r="F32" s="1074"/>
      <c r="G32" s="1075"/>
    </row>
    <row r="33" spans="2:7">
      <c r="B33" s="1966" t="s">
        <v>128</v>
      </c>
      <c r="C33" s="1966"/>
      <c r="D33" s="1066">
        <f>SUM(D22:D31)</f>
        <v>2497702.86</v>
      </c>
      <c r="E33" s="1066">
        <f>SUM(E22:E31)</f>
        <v>1657564.32</v>
      </c>
      <c r="F33" s="1066">
        <f>SUM(F22:F31)</f>
        <v>371855.08</v>
      </c>
      <c r="G33" s="1066">
        <f>SUM(G22:G31)</f>
        <v>2029419.4</v>
      </c>
    </row>
    <row r="34" spans="2:7">
      <c r="B34" s="1969" t="s">
        <v>138</v>
      </c>
      <c r="C34" s="1969"/>
      <c r="D34" s="1066">
        <f>D18+D33</f>
        <v>3670461.86</v>
      </c>
      <c r="E34" s="1066">
        <f>E18+E33</f>
        <v>2664484.92</v>
      </c>
      <c r="F34" s="1066">
        <f>F18+F33</f>
        <v>371855.08</v>
      </c>
      <c r="G34" s="1066">
        <f>G18+G33</f>
        <v>3036340</v>
      </c>
    </row>
  </sheetData>
  <mergeCells count="16">
    <mergeCell ref="B13:G13"/>
    <mergeCell ref="B17:G17"/>
    <mergeCell ref="B18:C18"/>
    <mergeCell ref="B33:C33"/>
    <mergeCell ref="B34:C34"/>
    <mergeCell ref="B4:D4"/>
    <mergeCell ref="B5:C5"/>
    <mergeCell ref="B11:G11"/>
    <mergeCell ref="B1:C1"/>
    <mergeCell ref="B2:C2"/>
    <mergeCell ref="B3:C3"/>
    <mergeCell ref="B7:G7"/>
    <mergeCell ref="E9:G9"/>
    <mergeCell ref="B9:B10"/>
    <mergeCell ref="C9:C10"/>
    <mergeCell ref="D9:D10"/>
  </mergeCells>
  <printOptions horizontalCentered="1"/>
  <pageMargins left="0.25" right="0.1" top="0.5" bottom="0.5" header="0.55000000000000004" footer="0.3"/>
  <pageSetup paperSize="9" scale="80" orientation="portrait" r:id="rId1"/>
  <headerFooter>
    <oddHeader>Page &amp;P of &amp;N</oddHeader>
    <oddFooter>&amp;LContractor: - &amp;USelam D.
Office Engineer&amp;CConceltant: - &amp;U______________&amp;RClient: - __________________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92D050"/>
  </sheetPr>
  <dimension ref="B1:N161"/>
  <sheetViews>
    <sheetView view="pageBreakPreview" topLeftCell="A129" zoomScale="70" zoomScaleNormal="70" zoomScaleSheetLayoutView="70" workbookViewId="0">
      <selection activeCell="A137" sqref="A137:XFD139"/>
    </sheetView>
  </sheetViews>
  <sheetFormatPr defaultRowHeight="15.75"/>
  <cols>
    <col min="1" max="1" width="3.85546875" style="1263" customWidth="1"/>
    <col min="2" max="2" width="7.28515625" style="1263" customWidth="1"/>
    <col min="3" max="3" width="52.5703125" style="1263" customWidth="1"/>
    <col min="4" max="4" width="6.85546875" style="1815" customWidth="1"/>
    <col min="5" max="5" width="12.7109375" style="1815" customWidth="1"/>
    <col min="6" max="6" width="11.85546875" style="1815" customWidth="1"/>
    <col min="7" max="7" width="9.7109375" style="1815" bestFit="1" customWidth="1"/>
    <col min="8" max="9" width="11.85546875" style="1815" customWidth="1"/>
    <col min="10" max="10" width="14" style="1815" customWidth="1"/>
    <col min="11" max="11" width="15.85546875" style="1815" bestFit="1" customWidth="1"/>
    <col min="12" max="12" width="13.85546875" style="1815" customWidth="1"/>
    <col min="13" max="13" width="14" style="1815" customWidth="1"/>
    <col min="14" max="14" width="3" style="1263" customWidth="1"/>
    <col min="15" max="16384" width="9.140625" style="1263"/>
  </cols>
  <sheetData>
    <row r="1" spans="2:13">
      <c r="B1" s="2046" t="s">
        <v>179</v>
      </c>
      <c r="C1" s="2046"/>
    </row>
    <row r="2" spans="2:13">
      <c r="B2" s="2046" t="s">
        <v>156</v>
      </c>
      <c r="C2" s="2046"/>
    </row>
    <row r="3" spans="2:13">
      <c r="B3" s="2046" t="s">
        <v>157</v>
      </c>
      <c r="C3" s="2046"/>
    </row>
    <row r="4" spans="2:13" ht="18.75">
      <c r="B4" s="2046" t="s">
        <v>158</v>
      </c>
      <c r="C4" s="2046"/>
      <c r="D4" s="1814"/>
      <c r="F4" s="1984"/>
      <c r="G4" s="1984"/>
      <c r="H4" s="1984"/>
      <c r="I4" s="1984"/>
      <c r="J4" s="1984"/>
      <c r="K4" s="1984"/>
      <c r="L4" s="1984"/>
      <c r="M4" s="1984"/>
    </row>
    <row r="5" spans="2:13">
      <c r="B5" s="1813" t="s">
        <v>454</v>
      </c>
      <c r="C5" s="1813"/>
      <c r="D5" s="1814"/>
    </row>
    <row r="6" spans="2:13" ht="18.75">
      <c r="B6" s="1809"/>
      <c r="C6" s="1809"/>
      <c r="D6" s="1814"/>
    </row>
    <row r="7" spans="2:13">
      <c r="B7" s="2047" t="s">
        <v>1742</v>
      </c>
      <c r="C7" s="2047"/>
      <c r="D7" s="2047"/>
      <c r="E7" s="2047"/>
      <c r="F7" s="2047"/>
      <c r="G7" s="2047"/>
      <c r="H7" s="2047"/>
      <c r="I7" s="2047"/>
      <c r="J7" s="2047"/>
      <c r="K7" s="2047"/>
      <c r="L7" s="2047"/>
      <c r="M7" s="2047"/>
    </row>
    <row r="8" spans="2:13">
      <c r="B8" s="1814"/>
      <c r="C8" s="1814"/>
      <c r="D8" s="1814"/>
      <c r="E8" s="1814"/>
      <c r="F8" s="1814"/>
      <c r="G8" s="1814"/>
      <c r="H8" s="1814"/>
      <c r="I8" s="1814"/>
      <c r="J8" s="1814"/>
      <c r="K8" s="1814"/>
      <c r="L8" s="1814"/>
      <c r="M8" s="1814"/>
    </row>
    <row r="9" spans="2:13">
      <c r="B9" s="2048" t="s">
        <v>95</v>
      </c>
      <c r="C9" s="1985" t="s">
        <v>94</v>
      </c>
      <c r="D9" s="1985" t="s">
        <v>93</v>
      </c>
      <c r="E9" s="1993" t="s">
        <v>661</v>
      </c>
      <c r="F9" s="1985" t="s">
        <v>244</v>
      </c>
      <c r="G9" s="1985"/>
      <c r="H9" s="1985"/>
      <c r="I9" s="1985" t="s">
        <v>92</v>
      </c>
      <c r="J9" s="1993" t="s">
        <v>659</v>
      </c>
      <c r="K9" s="1985" t="s">
        <v>223</v>
      </c>
      <c r="L9" s="1985"/>
      <c r="M9" s="1985"/>
    </row>
    <row r="10" spans="2:13" ht="31.5">
      <c r="B10" s="2048"/>
      <c r="C10" s="1985"/>
      <c r="D10" s="1985"/>
      <c r="E10" s="1993"/>
      <c r="F10" s="1811" t="s">
        <v>242</v>
      </c>
      <c r="G10" s="1811" t="s">
        <v>243</v>
      </c>
      <c r="H10" s="1812" t="s">
        <v>444</v>
      </c>
      <c r="I10" s="1985"/>
      <c r="J10" s="1993"/>
      <c r="K10" s="1811" t="s">
        <v>154</v>
      </c>
      <c r="L10" s="1811" t="s">
        <v>155</v>
      </c>
      <c r="M10" s="1812" t="s">
        <v>660</v>
      </c>
    </row>
    <row r="11" spans="2:13">
      <c r="B11" s="1808"/>
      <c r="C11" s="1274" t="s">
        <v>68</v>
      </c>
      <c r="D11" s="1280"/>
      <c r="E11" s="1280"/>
      <c r="F11" s="1280"/>
      <c r="G11" s="1280"/>
      <c r="H11" s="1280"/>
      <c r="I11" s="1280"/>
      <c r="J11" s="1280"/>
      <c r="K11" s="1280"/>
      <c r="L11" s="1280"/>
      <c r="M11" s="1296"/>
    </row>
    <row r="12" spans="2:13">
      <c r="B12" s="1417"/>
      <c r="C12" s="1274" t="s">
        <v>45</v>
      </c>
      <c r="D12" s="1294"/>
      <c r="E12" s="1294"/>
      <c r="F12" s="1294"/>
      <c r="G12" s="1294"/>
      <c r="H12" s="1294"/>
      <c r="I12" s="1294"/>
      <c r="J12" s="1294"/>
      <c r="K12" s="1294"/>
      <c r="L12" s="1294"/>
      <c r="M12" s="1295"/>
    </row>
    <row r="13" spans="2:13" ht="18.75">
      <c r="B13" s="1808">
        <v>1.1000000000000001</v>
      </c>
      <c r="C13" s="1279" t="s">
        <v>359</v>
      </c>
      <c r="D13" s="1280" t="s">
        <v>600</v>
      </c>
      <c r="E13" s="1280">
        <v>825</v>
      </c>
      <c r="F13" s="1280">
        <v>888.17</v>
      </c>
      <c r="G13" s="1280"/>
      <c r="H13" s="1280">
        <f t="shared" ref="H13:H18" si="0">F13+G13</f>
        <v>888.17</v>
      </c>
      <c r="I13" s="1280">
        <v>6</v>
      </c>
      <c r="J13" s="1280">
        <f t="shared" ref="J13:J18" si="1">I13*E13</f>
        <v>4950</v>
      </c>
      <c r="K13" s="1280">
        <f t="shared" ref="K13:K18" si="2">F13*I13</f>
        <v>5329.02</v>
      </c>
      <c r="L13" s="1280">
        <f>I13*G13</f>
        <v>0</v>
      </c>
      <c r="M13" s="1296">
        <f t="shared" ref="M13:M18" si="3">L13+K13</f>
        <v>5329.02</v>
      </c>
    </row>
    <row r="14" spans="2:13" ht="18.75">
      <c r="B14" s="1808">
        <v>1.2</v>
      </c>
      <c r="C14" s="1279" t="s">
        <v>360</v>
      </c>
      <c r="D14" s="1280" t="s">
        <v>598</v>
      </c>
      <c r="E14" s="1280">
        <v>412</v>
      </c>
      <c r="F14" s="1280">
        <v>870.4</v>
      </c>
      <c r="G14" s="1280"/>
      <c r="H14" s="1280">
        <f t="shared" si="0"/>
        <v>870.4</v>
      </c>
      <c r="I14" s="1280">
        <v>50</v>
      </c>
      <c r="J14" s="1280">
        <f t="shared" si="1"/>
        <v>20600</v>
      </c>
      <c r="K14" s="1280">
        <f t="shared" si="2"/>
        <v>43520</v>
      </c>
      <c r="L14" s="1280">
        <f t="shared" ref="L14:L85" si="4">I14*G14</f>
        <v>0</v>
      </c>
      <c r="M14" s="1296">
        <f t="shared" si="3"/>
        <v>43520</v>
      </c>
    </row>
    <row r="15" spans="2:13" ht="18.75">
      <c r="B15" s="1808">
        <v>1.4</v>
      </c>
      <c r="C15" s="1279" t="s">
        <v>340</v>
      </c>
      <c r="D15" s="1280" t="s">
        <v>598</v>
      </c>
      <c r="E15" s="1280">
        <v>160</v>
      </c>
      <c r="F15" s="1280">
        <v>240.4</v>
      </c>
      <c r="G15" s="1280"/>
      <c r="H15" s="1280">
        <f t="shared" si="0"/>
        <v>240.4</v>
      </c>
      <c r="I15" s="1280">
        <v>40</v>
      </c>
      <c r="J15" s="1280">
        <f t="shared" si="1"/>
        <v>6400</v>
      </c>
      <c r="K15" s="1280">
        <f t="shared" si="2"/>
        <v>9616</v>
      </c>
      <c r="L15" s="1280">
        <f t="shared" si="4"/>
        <v>0</v>
      </c>
      <c r="M15" s="1296">
        <f t="shared" si="3"/>
        <v>9616</v>
      </c>
    </row>
    <row r="16" spans="2:13" ht="18.75">
      <c r="B16" s="1808">
        <v>1.5</v>
      </c>
      <c r="C16" s="1279" t="s">
        <v>341</v>
      </c>
      <c r="D16" s="1280" t="s">
        <v>598</v>
      </c>
      <c r="E16" s="1280">
        <v>485</v>
      </c>
      <c r="F16" s="1280">
        <v>870.4</v>
      </c>
      <c r="G16" s="1280"/>
      <c r="H16" s="1280">
        <f t="shared" si="0"/>
        <v>870.4</v>
      </c>
      <c r="I16" s="1280">
        <v>100</v>
      </c>
      <c r="J16" s="1280">
        <f t="shared" si="1"/>
        <v>48500</v>
      </c>
      <c r="K16" s="1280">
        <f t="shared" si="2"/>
        <v>87040</v>
      </c>
      <c r="L16" s="1280">
        <f t="shared" si="4"/>
        <v>0</v>
      </c>
      <c r="M16" s="1296">
        <f t="shared" si="3"/>
        <v>87040</v>
      </c>
    </row>
    <row r="17" spans="2:13" ht="18.75">
      <c r="B17" s="1808">
        <v>1.6</v>
      </c>
      <c r="C17" s="1279" t="s">
        <v>342</v>
      </c>
      <c r="D17" s="1280" t="s">
        <v>598</v>
      </c>
      <c r="E17" s="1280">
        <v>1537</v>
      </c>
      <c r="F17" s="1280">
        <v>1377.25</v>
      </c>
      <c r="G17" s="1280"/>
      <c r="H17" s="1280">
        <f t="shared" si="0"/>
        <v>1377.25</v>
      </c>
      <c r="I17" s="1280">
        <v>70</v>
      </c>
      <c r="J17" s="1280">
        <f t="shared" si="1"/>
        <v>107590</v>
      </c>
      <c r="K17" s="1280">
        <f t="shared" si="2"/>
        <v>96407.5</v>
      </c>
      <c r="L17" s="1280">
        <f t="shared" si="4"/>
        <v>0</v>
      </c>
      <c r="M17" s="1296">
        <f t="shared" si="3"/>
        <v>96407.5</v>
      </c>
    </row>
    <row r="18" spans="2:13" ht="18.75">
      <c r="B18" s="1830">
        <v>1.7</v>
      </c>
      <c r="C18" s="1324" t="s">
        <v>2066</v>
      </c>
      <c r="D18" s="1325" t="s">
        <v>600</v>
      </c>
      <c r="E18" s="1325">
        <v>625</v>
      </c>
      <c r="F18" s="1325">
        <v>612.79999999999995</v>
      </c>
      <c r="G18" s="1325"/>
      <c r="H18" s="1325">
        <f t="shared" si="0"/>
        <v>612.79999999999995</v>
      </c>
      <c r="I18" s="1325">
        <v>85</v>
      </c>
      <c r="J18" s="1325">
        <f t="shared" si="1"/>
        <v>53125</v>
      </c>
      <c r="K18" s="1325">
        <f t="shared" si="2"/>
        <v>52088</v>
      </c>
      <c r="L18" s="1325">
        <f t="shared" si="4"/>
        <v>0</v>
      </c>
      <c r="M18" s="1327">
        <f t="shared" si="3"/>
        <v>52088</v>
      </c>
    </row>
    <row r="19" spans="2:13">
      <c r="B19" s="1990" t="s">
        <v>46</v>
      </c>
      <c r="C19" s="1991"/>
      <c r="D19" s="1991"/>
      <c r="E19" s="1991"/>
      <c r="F19" s="1811"/>
      <c r="G19" s="1811"/>
      <c r="H19" s="1811"/>
      <c r="I19" s="1811"/>
      <c r="J19" s="1811">
        <f>SUM(J13:J18)</f>
        <v>241165</v>
      </c>
      <c r="K19" s="1811">
        <f>SUM(K13:K18)</f>
        <v>294000.52</v>
      </c>
      <c r="L19" s="1811">
        <f>SUM(L13:L18)</f>
        <v>0</v>
      </c>
      <c r="M19" s="1811">
        <f>SUM(M13:M18)</f>
        <v>294000.52</v>
      </c>
    </row>
    <row r="20" spans="2:13">
      <c r="B20" s="1829"/>
      <c r="C20" s="1274" t="s">
        <v>47</v>
      </c>
      <c r="D20" s="1294"/>
      <c r="E20" s="1294"/>
      <c r="F20" s="1294"/>
      <c r="G20" s="1294"/>
      <c r="H20" s="1294"/>
      <c r="I20" s="1294"/>
      <c r="J20" s="1294"/>
      <c r="K20" s="1294"/>
      <c r="L20" s="1294"/>
      <c r="M20" s="1295"/>
    </row>
    <row r="21" spans="2:13">
      <c r="B21" s="1808">
        <v>2.1</v>
      </c>
      <c r="C21" s="1279" t="s">
        <v>361</v>
      </c>
      <c r="D21" s="1280"/>
      <c r="E21" s="1280"/>
      <c r="F21" s="1280"/>
      <c r="G21" s="1280"/>
      <c r="H21" s="1280"/>
      <c r="I21" s="1280"/>
      <c r="J21" s="1280"/>
      <c r="K21" s="1280"/>
      <c r="L21" s="1280"/>
      <c r="M21" s="1296"/>
    </row>
    <row r="22" spans="2:13" ht="18.75">
      <c r="B22" s="1808"/>
      <c r="C22" s="1279" t="s">
        <v>90</v>
      </c>
      <c r="D22" s="1280" t="s">
        <v>600</v>
      </c>
      <c r="E22" s="1280">
        <v>83</v>
      </c>
      <c r="F22" s="1280">
        <v>182.93</v>
      </c>
      <c r="G22" s="1280"/>
      <c r="H22" s="1280">
        <f t="shared" ref="H22:H32" si="5">F22+G22</f>
        <v>182.93</v>
      </c>
      <c r="I22" s="1280">
        <v>100</v>
      </c>
      <c r="J22" s="1280">
        <f t="shared" ref="J22:J60" si="6">I22*E22</f>
        <v>8300</v>
      </c>
      <c r="K22" s="1280">
        <f>F22*I22</f>
        <v>18293</v>
      </c>
      <c r="L22" s="1280">
        <f t="shared" si="4"/>
        <v>0</v>
      </c>
      <c r="M22" s="1296">
        <f>L22+K22</f>
        <v>18293</v>
      </c>
    </row>
    <row r="23" spans="2:13" ht="18.75">
      <c r="B23" s="1808">
        <v>2.2000000000000002</v>
      </c>
      <c r="C23" s="1279" t="s">
        <v>362</v>
      </c>
      <c r="D23" s="1280" t="s">
        <v>600</v>
      </c>
      <c r="E23" s="1280">
        <v>625</v>
      </c>
      <c r="F23" s="1280">
        <v>612.86</v>
      </c>
      <c r="G23" s="1280"/>
      <c r="H23" s="1280">
        <f t="shared" si="5"/>
        <v>612.86</v>
      </c>
      <c r="I23" s="1280">
        <v>350</v>
      </c>
      <c r="J23" s="1280">
        <f t="shared" si="6"/>
        <v>218750</v>
      </c>
      <c r="K23" s="1280">
        <f t="shared" ref="K23:K32" si="7">F23*I23</f>
        <v>214501</v>
      </c>
      <c r="L23" s="1280">
        <f t="shared" si="4"/>
        <v>0</v>
      </c>
      <c r="M23" s="1296">
        <f>L23+K23</f>
        <v>214501</v>
      </c>
    </row>
    <row r="24" spans="2:13">
      <c r="B24" s="1808">
        <v>2.2999999999999998</v>
      </c>
      <c r="C24" s="1279" t="s">
        <v>363</v>
      </c>
      <c r="D24" s="1280"/>
      <c r="E24" s="1280"/>
      <c r="F24" s="1280"/>
      <c r="G24" s="1280"/>
      <c r="H24" s="1280"/>
      <c r="I24" s="1280"/>
      <c r="J24" s="1280"/>
      <c r="K24" s="1280"/>
      <c r="L24" s="1280"/>
      <c r="M24" s="1296"/>
    </row>
    <row r="25" spans="2:13" ht="18.75">
      <c r="B25" s="1808"/>
      <c r="C25" s="1279" t="s">
        <v>88</v>
      </c>
      <c r="D25" s="1280" t="s">
        <v>598</v>
      </c>
      <c r="E25" s="1280">
        <v>39</v>
      </c>
      <c r="F25" s="1280">
        <v>35.270000000000003</v>
      </c>
      <c r="G25" s="1280"/>
      <c r="H25" s="1280">
        <f t="shared" si="5"/>
        <v>35.270000000000003</v>
      </c>
      <c r="I25" s="1280">
        <v>2900</v>
      </c>
      <c r="J25" s="1280">
        <f t="shared" si="6"/>
        <v>113100</v>
      </c>
      <c r="K25" s="1280">
        <f t="shared" si="7"/>
        <v>102283</v>
      </c>
      <c r="L25" s="1280">
        <f t="shared" si="4"/>
        <v>0</v>
      </c>
      <c r="M25" s="1296">
        <f>L25+K25</f>
        <v>102283</v>
      </c>
    </row>
    <row r="26" spans="2:13">
      <c r="B26" s="1808">
        <v>2.4</v>
      </c>
      <c r="C26" s="1279" t="s">
        <v>364</v>
      </c>
      <c r="D26" s="1280"/>
      <c r="E26" s="1280"/>
      <c r="F26" s="1280"/>
      <c r="G26" s="1280"/>
      <c r="H26" s="1280"/>
      <c r="I26" s="1280"/>
      <c r="J26" s="1280"/>
      <c r="K26" s="1280"/>
      <c r="L26" s="1280"/>
      <c r="M26" s="1296"/>
    </row>
    <row r="27" spans="2:13" ht="18.75">
      <c r="B27" s="1808"/>
      <c r="C27" s="1279" t="s">
        <v>88</v>
      </c>
      <c r="D27" s="1280" t="s">
        <v>600</v>
      </c>
      <c r="E27" s="1280">
        <v>253</v>
      </c>
      <c r="F27" s="1280">
        <v>282.12</v>
      </c>
      <c r="G27" s="1280"/>
      <c r="H27" s="1280">
        <f t="shared" si="5"/>
        <v>282.12</v>
      </c>
      <c r="I27" s="1280">
        <v>120</v>
      </c>
      <c r="J27" s="1280">
        <f t="shared" si="6"/>
        <v>30360</v>
      </c>
      <c r="K27" s="1280">
        <f t="shared" si="7"/>
        <v>33854.400000000001</v>
      </c>
      <c r="L27" s="1280">
        <f t="shared" si="4"/>
        <v>0</v>
      </c>
      <c r="M27" s="1296">
        <f>L27+K27</f>
        <v>33854.400000000001</v>
      </c>
    </row>
    <row r="28" spans="2:13">
      <c r="B28" s="1808">
        <v>2.5</v>
      </c>
      <c r="C28" s="1279" t="s">
        <v>346</v>
      </c>
      <c r="D28" s="1280"/>
      <c r="E28" s="1280"/>
      <c r="F28" s="1280"/>
      <c r="G28" s="1280"/>
      <c r="H28" s="1280"/>
      <c r="I28" s="1280"/>
      <c r="J28" s="1280"/>
      <c r="K28" s="1280"/>
      <c r="L28" s="1280"/>
      <c r="M28" s="1296"/>
    </row>
    <row r="29" spans="2:13">
      <c r="B29" s="1808"/>
      <c r="C29" s="1279" t="s">
        <v>79</v>
      </c>
      <c r="D29" s="1280" t="s">
        <v>75</v>
      </c>
      <c r="E29" s="1280">
        <v>1856</v>
      </c>
      <c r="F29" s="1280">
        <v>1112.47</v>
      </c>
      <c r="G29" s="1280"/>
      <c r="H29" s="1280">
        <f t="shared" si="5"/>
        <v>1112.47</v>
      </c>
      <c r="I29" s="1280">
        <v>38</v>
      </c>
      <c r="J29" s="1280">
        <f t="shared" si="6"/>
        <v>70528</v>
      </c>
      <c r="K29" s="1280">
        <f t="shared" si="7"/>
        <v>42273.86</v>
      </c>
      <c r="L29" s="1280">
        <f t="shared" si="4"/>
        <v>0</v>
      </c>
      <c r="M29" s="1296">
        <f>L29+K29</f>
        <v>42273.86</v>
      </c>
    </row>
    <row r="30" spans="2:13" hidden="1">
      <c r="B30" s="1808"/>
      <c r="C30" s="1279" t="s">
        <v>78</v>
      </c>
      <c r="D30" s="1280" t="s">
        <v>75</v>
      </c>
      <c r="E30" s="1280">
        <v>3482</v>
      </c>
      <c r="F30" s="1280">
        <v>0</v>
      </c>
      <c r="G30" s="1280"/>
      <c r="H30" s="1280">
        <f t="shared" si="5"/>
        <v>0</v>
      </c>
      <c r="I30" s="1280">
        <v>0</v>
      </c>
      <c r="J30" s="1280">
        <f t="shared" si="6"/>
        <v>0</v>
      </c>
      <c r="K30" s="1280">
        <f t="shared" si="7"/>
        <v>0</v>
      </c>
      <c r="L30" s="1280">
        <f t="shared" si="4"/>
        <v>0</v>
      </c>
      <c r="M30" s="1296">
        <f>L30+K30</f>
        <v>0</v>
      </c>
    </row>
    <row r="31" spans="2:13">
      <c r="B31" s="1808"/>
      <c r="C31" s="1279" t="s">
        <v>77</v>
      </c>
      <c r="D31" s="1280" t="s">
        <v>75</v>
      </c>
      <c r="E31" s="1280">
        <v>0</v>
      </c>
      <c r="F31" s="1280">
        <v>2880.39</v>
      </c>
      <c r="G31" s="1280"/>
      <c r="H31" s="1280">
        <f>F31+G31</f>
        <v>2880.39</v>
      </c>
      <c r="I31" s="1280">
        <v>38</v>
      </c>
      <c r="J31" s="1280">
        <f t="shared" si="6"/>
        <v>0</v>
      </c>
      <c r="K31" s="1280">
        <f t="shared" si="7"/>
        <v>109454.82</v>
      </c>
      <c r="L31" s="1280">
        <f t="shared" si="4"/>
        <v>0</v>
      </c>
      <c r="M31" s="1296">
        <f>L31+K31</f>
        <v>109454.82</v>
      </c>
    </row>
    <row r="32" spans="2:13">
      <c r="B32" s="1830">
        <v>2.6</v>
      </c>
      <c r="C32" s="1324" t="s">
        <v>334</v>
      </c>
      <c r="D32" s="1325" t="s">
        <v>74</v>
      </c>
      <c r="E32" s="1325">
        <v>610</v>
      </c>
      <c r="F32" s="1325">
        <v>622</v>
      </c>
      <c r="G32" s="1325"/>
      <c r="H32" s="1325">
        <f t="shared" si="5"/>
        <v>622</v>
      </c>
      <c r="I32" s="1325">
        <v>15</v>
      </c>
      <c r="J32" s="1325">
        <f t="shared" si="6"/>
        <v>9150</v>
      </c>
      <c r="K32" s="1325">
        <f t="shared" si="7"/>
        <v>9330</v>
      </c>
      <c r="L32" s="1325">
        <f t="shared" si="4"/>
        <v>0</v>
      </c>
      <c r="M32" s="1327">
        <f>L32+K32</f>
        <v>9330</v>
      </c>
    </row>
    <row r="33" spans="2:13">
      <c r="B33" s="1990" t="s">
        <v>46</v>
      </c>
      <c r="C33" s="1991"/>
      <c r="D33" s="1991"/>
      <c r="E33" s="1991"/>
      <c r="F33" s="1811"/>
      <c r="G33" s="1811"/>
      <c r="H33" s="1811"/>
      <c r="I33" s="1811"/>
      <c r="J33" s="1811">
        <f>SUM(J22:J32)</f>
        <v>450188</v>
      </c>
      <c r="K33" s="1811">
        <f>SUM(K22:K32)</f>
        <v>529990.07999999996</v>
      </c>
      <c r="L33" s="1811">
        <f>SUM(L22:L32)</f>
        <v>0</v>
      </c>
      <c r="M33" s="1811">
        <f>SUM(M22:M32)</f>
        <v>529990.07999999996</v>
      </c>
    </row>
    <row r="34" spans="2:13">
      <c r="B34" s="1284"/>
      <c r="C34" s="1279" t="s">
        <v>85</v>
      </c>
      <c r="D34" s="1280"/>
      <c r="E34" s="1280"/>
      <c r="F34" s="1280"/>
      <c r="G34" s="1280"/>
      <c r="H34" s="1280"/>
      <c r="I34" s="1280"/>
      <c r="J34" s="1280"/>
      <c r="K34" s="1280"/>
      <c r="L34" s="1280"/>
      <c r="M34" s="1296"/>
    </row>
    <row r="35" spans="2:13" ht="18.75">
      <c r="B35" s="1278">
        <v>3.1</v>
      </c>
      <c r="C35" s="1279" t="s">
        <v>365</v>
      </c>
      <c r="D35" s="1280" t="s">
        <v>598</v>
      </c>
      <c r="E35" s="1280">
        <v>160</v>
      </c>
      <c r="F35" s="1280">
        <v>182.93</v>
      </c>
      <c r="G35" s="1280"/>
      <c r="H35" s="1280">
        <f>F35+G35</f>
        <v>182.93</v>
      </c>
      <c r="I35" s="1280">
        <v>1000</v>
      </c>
      <c r="J35" s="1280">
        <f t="shared" si="6"/>
        <v>160000</v>
      </c>
      <c r="K35" s="1280">
        <f>F35*I35</f>
        <v>182930</v>
      </c>
      <c r="L35" s="1280">
        <f t="shared" si="4"/>
        <v>0</v>
      </c>
      <c r="M35" s="1296">
        <f>L35+K35</f>
        <v>182930</v>
      </c>
    </row>
    <row r="36" spans="2:13" ht="18.75" hidden="1">
      <c r="B36" s="1415">
        <v>3.2</v>
      </c>
      <c r="C36" s="1324" t="s">
        <v>336</v>
      </c>
      <c r="D36" s="1325" t="s">
        <v>598</v>
      </c>
      <c r="E36" s="1325">
        <v>170</v>
      </c>
      <c r="F36" s="1325">
        <v>0</v>
      </c>
      <c r="G36" s="1325"/>
      <c r="H36" s="1325">
        <f>F36+G36</f>
        <v>0</v>
      </c>
      <c r="I36" s="1325">
        <v>1100</v>
      </c>
      <c r="J36" s="1325">
        <f t="shared" si="6"/>
        <v>187000</v>
      </c>
      <c r="K36" s="1325">
        <f>F36*I36</f>
        <v>0</v>
      </c>
      <c r="L36" s="1325">
        <f t="shared" si="4"/>
        <v>0</v>
      </c>
      <c r="M36" s="1327">
        <f>L36+K36</f>
        <v>0</v>
      </c>
    </row>
    <row r="37" spans="2:13">
      <c r="B37" s="1990" t="s">
        <v>46</v>
      </c>
      <c r="C37" s="1991"/>
      <c r="D37" s="1991"/>
      <c r="E37" s="1991"/>
      <c r="F37" s="1827"/>
      <c r="G37" s="1827"/>
      <c r="H37" s="1827"/>
      <c r="I37" s="1828"/>
      <c r="J37" s="1811">
        <f>SUM(J35:J36)</f>
        <v>347000</v>
      </c>
      <c r="K37" s="1811">
        <f>SUM(K35:K36)</f>
        <v>182930</v>
      </c>
      <c r="L37" s="1811">
        <f>SUM(L35:L36)</f>
        <v>0</v>
      </c>
      <c r="M37" s="1811">
        <f>SUM(M35:M36)</f>
        <v>182930</v>
      </c>
    </row>
    <row r="38" spans="2:13">
      <c r="B38" s="1284"/>
      <c r="C38" s="1279" t="s">
        <v>84</v>
      </c>
      <c r="D38" s="1280"/>
      <c r="E38" s="1280"/>
      <c r="F38" s="1280"/>
      <c r="G38" s="1280"/>
      <c r="H38" s="1280"/>
      <c r="I38" s="1280"/>
      <c r="J38" s="1280"/>
      <c r="K38" s="1280"/>
      <c r="L38" s="1280"/>
      <c r="M38" s="1296"/>
    </row>
    <row r="39" spans="2:13">
      <c r="B39" s="1808"/>
      <c r="C39" s="1279" t="s">
        <v>48</v>
      </c>
      <c r="D39" s="1280"/>
      <c r="E39" s="1280"/>
      <c r="F39" s="1280"/>
      <c r="G39" s="1280"/>
      <c r="H39" s="1280"/>
      <c r="I39" s="1280"/>
      <c r="J39" s="1280"/>
      <c r="K39" s="1280"/>
      <c r="L39" s="1280"/>
      <c r="M39" s="1296"/>
    </row>
    <row r="40" spans="2:13">
      <c r="B40" s="1808">
        <v>1.1000000000000001</v>
      </c>
      <c r="C40" s="1279" t="s">
        <v>366</v>
      </c>
      <c r="D40" s="1280"/>
      <c r="E40" s="1280"/>
      <c r="F40" s="1280"/>
      <c r="G40" s="1280"/>
      <c r="H40" s="1280"/>
      <c r="I40" s="1280"/>
      <c r="J40" s="1280"/>
      <c r="K40" s="1280"/>
      <c r="L40" s="1280"/>
      <c r="M40" s="1296"/>
    </row>
    <row r="41" spans="2:13" ht="18.75">
      <c r="B41" s="1808"/>
      <c r="C41" s="1279" t="s">
        <v>82</v>
      </c>
      <c r="D41" s="1280" t="s">
        <v>598</v>
      </c>
      <c r="E41" s="1280">
        <v>5</v>
      </c>
      <c r="F41" s="1280">
        <v>4.8600000000000003</v>
      </c>
      <c r="G41" s="1280"/>
      <c r="H41" s="1280">
        <f t="shared" ref="H41:H50" si="8">F41+G41</f>
        <v>4.8600000000000003</v>
      </c>
      <c r="I41" s="1280">
        <v>2900</v>
      </c>
      <c r="J41" s="1280">
        <f t="shared" si="6"/>
        <v>14500</v>
      </c>
      <c r="K41" s="1280">
        <f t="shared" ref="K41:K52" si="9">F41*I41</f>
        <v>14094</v>
      </c>
      <c r="L41" s="1280">
        <f t="shared" si="4"/>
        <v>0</v>
      </c>
      <c r="M41" s="1296">
        <f>L41+K41</f>
        <v>14094</v>
      </c>
    </row>
    <row r="42" spans="2:13" ht="18.75">
      <c r="B42" s="1808"/>
      <c r="C42" s="1279" t="s">
        <v>81</v>
      </c>
      <c r="D42" s="1280" t="s">
        <v>598</v>
      </c>
      <c r="E42" s="1280">
        <v>23</v>
      </c>
      <c r="F42" s="1280">
        <v>21.16</v>
      </c>
      <c r="G42" s="1280"/>
      <c r="H42" s="1280">
        <f t="shared" si="8"/>
        <v>21.16</v>
      </c>
      <c r="I42" s="1280">
        <v>2900</v>
      </c>
      <c r="J42" s="1280">
        <f t="shared" si="6"/>
        <v>66700</v>
      </c>
      <c r="K42" s="1280">
        <f t="shared" si="9"/>
        <v>61364</v>
      </c>
      <c r="L42" s="1280">
        <f t="shared" si="4"/>
        <v>0</v>
      </c>
      <c r="M42" s="1296">
        <f>L42+K42</f>
        <v>61364</v>
      </c>
    </row>
    <row r="43" spans="2:13" ht="18.75">
      <c r="B43" s="1808"/>
      <c r="C43" s="1279" t="s">
        <v>80</v>
      </c>
      <c r="D43" s="1280" t="s">
        <v>598</v>
      </c>
      <c r="E43" s="1280">
        <v>1.2</v>
      </c>
      <c r="F43" s="1280">
        <v>0</v>
      </c>
      <c r="G43" s="1280">
        <f>'OR TOS'!D39</f>
        <v>1.56</v>
      </c>
      <c r="H43" s="1280">
        <f t="shared" si="8"/>
        <v>1.56</v>
      </c>
      <c r="I43" s="1280">
        <v>2900</v>
      </c>
      <c r="J43" s="1280">
        <f t="shared" si="6"/>
        <v>3480</v>
      </c>
      <c r="K43" s="1280">
        <f t="shared" si="9"/>
        <v>0</v>
      </c>
      <c r="L43" s="1280">
        <f t="shared" si="4"/>
        <v>4524</v>
      </c>
      <c r="M43" s="1296">
        <f>L43+K43</f>
        <v>4524</v>
      </c>
    </row>
    <row r="44" spans="2:13">
      <c r="B44" s="1808">
        <v>1.2</v>
      </c>
      <c r="C44" s="1279" t="s">
        <v>367</v>
      </c>
      <c r="D44" s="1280"/>
      <c r="E44" s="1280"/>
      <c r="F44" s="1280"/>
      <c r="G44" s="1280"/>
      <c r="H44" s="1280"/>
      <c r="I44" s="1280"/>
      <c r="J44" s="1280"/>
      <c r="K44" s="1280"/>
      <c r="L44" s="1280"/>
      <c r="M44" s="1296"/>
    </row>
    <row r="45" spans="2:13" ht="18.75">
      <c r="B45" s="1808"/>
      <c r="C45" s="1279" t="s">
        <v>82</v>
      </c>
      <c r="D45" s="1280" t="s">
        <v>600</v>
      </c>
      <c r="E45" s="1280">
        <v>101</v>
      </c>
      <c r="F45" s="1280">
        <v>97.2</v>
      </c>
      <c r="G45" s="1280"/>
      <c r="H45" s="1280">
        <f t="shared" si="8"/>
        <v>97.2</v>
      </c>
      <c r="I45" s="1280">
        <v>100</v>
      </c>
      <c r="J45" s="1280">
        <f t="shared" si="6"/>
        <v>10100</v>
      </c>
      <c r="K45" s="1280">
        <f t="shared" si="9"/>
        <v>9720</v>
      </c>
      <c r="L45" s="1280">
        <f t="shared" si="4"/>
        <v>0</v>
      </c>
      <c r="M45" s="1296">
        <f>L45+K45</f>
        <v>9720</v>
      </c>
    </row>
    <row r="46" spans="2:13" ht="18.75">
      <c r="B46" s="1808"/>
      <c r="C46" s="1279" t="s">
        <v>81</v>
      </c>
      <c r="D46" s="1280" t="s">
        <v>600</v>
      </c>
      <c r="E46" s="1280">
        <v>255</v>
      </c>
      <c r="F46" s="1280">
        <v>282.12</v>
      </c>
      <c r="G46" s="1280"/>
      <c r="H46" s="1280">
        <f t="shared" si="8"/>
        <v>282.12</v>
      </c>
      <c r="I46" s="1280">
        <v>100</v>
      </c>
      <c r="J46" s="1280">
        <f t="shared" si="6"/>
        <v>25500</v>
      </c>
      <c r="K46" s="1280">
        <f t="shared" si="9"/>
        <v>28212</v>
      </c>
      <c r="L46" s="1280">
        <f t="shared" si="4"/>
        <v>0</v>
      </c>
      <c r="M46" s="1296">
        <f>L46+K46</f>
        <v>28212</v>
      </c>
    </row>
    <row r="47" spans="2:13" ht="18.75">
      <c r="B47" s="1808"/>
      <c r="C47" s="1279" t="s">
        <v>80</v>
      </c>
      <c r="D47" s="1280" t="s">
        <v>600</v>
      </c>
      <c r="E47" s="1280">
        <v>10</v>
      </c>
      <c r="F47" s="1280">
        <v>0</v>
      </c>
      <c r="G47" s="1280">
        <f>'OR TOS'!H10</f>
        <v>25.96</v>
      </c>
      <c r="H47" s="1280">
        <f t="shared" si="8"/>
        <v>25.96</v>
      </c>
      <c r="I47" s="1280">
        <v>100</v>
      </c>
      <c r="J47" s="1280">
        <f t="shared" si="6"/>
        <v>1000</v>
      </c>
      <c r="K47" s="1280">
        <f t="shared" si="9"/>
        <v>0</v>
      </c>
      <c r="L47" s="1280">
        <f t="shared" si="4"/>
        <v>2596</v>
      </c>
      <c r="M47" s="1296">
        <f>L47+K47</f>
        <v>2596</v>
      </c>
    </row>
    <row r="48" spans="2:13">
      <c r="B48" s="1808">
        <v>1.3</v>
      </c>
      <c r="C48" s="1279" t="s">
        <v>338</v>
      </c>
      <c r="D48" s="1280"/>
      <c r="E48" s="1280"/>
      <c r="F48" s="1280"/>
      <c r="G48" s="1280"/>
      <c r="H48" s="1280"/>
      <c r="I48" s="1280"/>
      <c r="J48" s="1280"/>
      <c r="K48" s="1280"/>
      <c r="L48" s="1280"/>
      <c r="M48" s="1296"/>
    </row>
    <row r="49" spans="2:14" hidden="1">
      <c r="B49" s="1278"/>
      <c r="C49" s="1279" t="s">
        <v>79</v>
      </c>
      <c r="D49" s="1280" t="s">
        <v>75</v>
      </c>
      <c r="E49" s="1280"/>
      <c r="F49" s="1280">
        <v>0</v>
      </c>
      <c r="G49" s="1280"/>
      <c r="H49" s="1280">
        <f t="shared" si="8"/>
        <v>0</v>
      </c>
      <c r="I49" s="1280">
        <v>38</v>
      </c>
      <c r="J49" s="1280">
        <f t="shared" si="6"/>
        <v>0</v>
      </c>
      <c r="K49" s="1280">
        <f t="shared" si="9"/>
        <v>0</v>
      </c>
      <c r="L49" s="1280">
        <f t="shared" si="4"/>
        <v>0</v>
      </c>
      <c r="M49" s="1296">
        <f>L49+K49</f>
        <v>0</v>
      </c>
    </row>
    <row r="50" spans="2:14">
      <c r="B50" s="1278"/>
      <c r="C50" s="1279" t="s">
        <v>78</v>
      </c>
      <c r="D50" s="1280" t="s">
        <v>75</v>
      </c>
      <c r="E50" s="1280">
        <v>2644</v>
      </c>
      <c r="F50" s="1280">
        <v>2419.52</v>
      </c>
      <c r="G50" s="1280">
        <f>'OR TOS'!H15</f>
        <v>65.81</v>
      </c>
      <c r="H50" s="1280">
        <f t="shared" si="8"/>
        <v>2485.33</v>
      </c>
      <c r="I50" s="1280">
        <v>38</v>
      </c>
      <c r="J50" s="1280">
        <f t="shared" si="6"/>
        <v>100472</v>
      </c>
      <c r="K50" s="1280">
        <f t="shared" si="9"/>
        <v>91941.759999999995</v>
      </c>
      <c r="L50" s="1280">
        <f t="shared" si="4"/>
        <v>2500.7800000000002</v>
      </c>
      <c r="M50" s="1296">
        <f>L50+K50</f>
        <v>94442.54</v>
      </c>
    </row>
    <row r="51" spans="2:14">
      <c r="B51" s="1284"/>
      <c r="C51" s="1279" t="s">
        <v>77</v>
      </c>
      <c r="D51" s="1280" t="s">
        <v>75</v>
      </c>
      <c r="E51" s="1280">
        <v>786</v>
      </c>
      <c r="F51" s="1280">
        <v>748.05</v>
      </c>
      <c r="G51" s="1280">
        <f>'OR TOS'!H18</f>
        <v>133.19999999999999</v>
      </c>
      <c r="H51" s="1280">
        <f>F51+G51</f>
        <v>881.25</v>
      </c>
      <c r="I51" s="1280">
        <v>38</v>
      </c>
      <c r="J51" s="1280">
        <f t="shared" si="6"/>
        <v>29868</v>
      </c>
      <c r="K51" s="1280">
        <f t="shared" si="9"/>
        <v>28425.9</v>
      </c>
      <c r="L51" s="1280">
        <f t="shared" si="4"/>
        <v>5061.6000000000004</v>
      </c>
      <c r="M51" s="1296">
        <f>L51+K51</f>
        <v>33487.5</v>
      </c>
    </row>
    <row r="52" spans="2:14" hidden="1">
      <c r="B52" s="1415"/>
      <c r="C52" s="1324" t="s">
        <v>76</v>
      </c>
      <c r="D52" s="1325" t="s">
        <v>75</v>
      </c>
      <c r="E52" s="1325">
        <v>0</v>
      </c>
      <c r="F52" s="1325"/>
      <c r="G52" s="1325"/>
      <c r="H52" s="1325"/>
      <c r="I52" s="1325">
        <v>38</v>
      </c>
      <c r="J52" s="1325">
        <f t="shared" si="6"/>
        <v>0</v>
      </c>
      <c r="K52" s="1325">
        <f t="shared" si="9"/>
        <v>0</v>
      </c>
      <c r="L52" s="1325">
        <f t="shared" si="4"/>
        <v>0</v>
      </c>
      <c r="M52" s="1327">
        <f>L52+K52</f>
        <v>0</v>
      </c>
    </row>
    <row r="53" spans="2:14">
      <c r="B53" s="1990" t="s">
        <v>46</v>
      </c>
      <c r="C53" s="1991"/>
      <c r="D53" s="1991"/>
      <c r="E53" s="1991"/>
      <c r="F53" s="1811"/>
      <c r="G53" s="1811"/>
      <c r="H53" s="1811"/>
      <c r="I53" s="1811"/>
      <c r="J53" s="1811">
        <f>SUM(J41:J52)</f>
        <v>251620</v>
      </c>
      <c r="K53" s="1811">
        <f>SUM(K41:K52)</f>
        <v>233757.66</v>
      </c>
      <c r="L53" s="1811">
        <f>SUM(L41:L52)</f>
        <v>14682.38</v>
      </c>
      <c r="M53" s="1811">
        <f>SUM(M41:M52)</f>
        <v>248440.04</v>
      </c>
    </row>
    <row r="54" spans="2:14" s="1419" customFormat="1">
      <c r="B54" s="1418"/>
      <c r="C54" s="1279" t="s">
        <v>208</v>
      </c>
      <c r="D54" s="1429"/>
      <c r="E54" s="1429"/>
      <c r="F54" s="1429"/>
      <c r="G54" s="1429"/>
      <c r="H54" s="1429"/>
      <c r="I54" s="1429"/>
      <c r="J54" s="1294"/>
      <c r="K54" s="1429"/>
      <c r="L54" s="1294"/>
      <c r="M54" s="1295"/>
    </row>
    <row r="55" spans="2:14" s="1419" customFormat="1">
      <c r="B55" s="1420"/>
      <c r="C55" s="1279" t="s">
        <v>210</v>
      </c>
      <c r="D55" s="1430" t="s">
        <v>73</v>
      </c>
      <c r="E55" s="1430">
        <v>833</v>
      </c>
      <c r="F55" s="1430">
        <v>533.97</v>
      </c>
      <c r="G55" s="1430"/>
      <c r="H55" s="1430">
        <f>F55+G55</f>
        <v>533.97</v>
      </c>
      <c r="I55" s="1430">
        <v>320</v>
      </c>
      <c r="J55" s="1280">
        <f t="shared" si="6"/>
        <v>266560</v>
      </c>
      <c r="K55" s="1430">
        <f>F55*I55</f>
        <v>170870.39999999999</v>
      </c>
      <c r="L55" s="1280">
        <f t="shared" si="4"/>
        <v>0</v>
      </c>
      <c r="M55" s="1296">
        <f>L55+K55</f>
        <v>170870.39999999999</v>
      </c>
    </row>
    <row r="56" spans="2:14" s="1419" customFormat="1">
      <c r="B56" s="1420"/>
      <c r="C56" s="1279" t="s">
        <v>211</v>
      </c>
      <c r="D56" s="1430" t="s">
        <v>73</v>
      </c>
      <c r="E56" s="1430">
        <v>419</v>
      </c>
      <c r="F56" s="1430">
        <v>275.51</v>
      </c>
      <c r="G56" s="1430"/>
      <c r="H56" s="1430">
        <f>F56+G56</f>
        <v>275.51</v>
      </c>
      <c r="I56" s="1430">
        <v>280</v>
      </c>
      <c r="J56" s="1280">
        <f t="shared" si="6"/>
        <v>117320</v>
      </c>
      <c r="K56" s="1430">
        <f>F56*I56</f>
        <v>77142.8</v>
      </c>
      <c r="L56" s="1280">
        <f t="shared" si="4"/>
        <v>0</v>
      </c>
      <c r="M56" s="1296">
        <f>L56+K56</f>
        <v>77142.8</v>
      </c>
    </row>
    <row r="57" spans="2:14" s="1419" customFormat="1">
      <c r="B57" s="1990" t="s">
        <v>46</v>
      </c>
      <c r="C57" s="1991"/>
      <c r="D57" s="1991"/>
      <c r="E57" s="1991"/>
      <c r="F57" s="1811"/>
      <c r="G57" s="1811"/>
      <c r="H57" s="1811"/>
      <c r="I57" s="1811"/>
      <c r="J57" s="1811">
        <f>SUM(J55:J56)</f>
        <v>383880</v>
      </c>
      <c r="K57" s="1811">
        <f>SUM(K55:K56)</f>
        <v>248013.2</v>
      </c>
      <c r="L57" s="1811">
        <f>SUM(L55:L56)</f>
        <v>0</v>
      </c>
      <c r="M57" s="1811">
        <f>SUM(M55:M56)</f>
        <v>248013.2</v>
      </c>
    </row>
    <row r="58" spans="2:14" s="1419" customFormat="1">
      <c r="B58" s="1418"/>
      <c r="C58" s="1279" t="s">
        <v>191</v>
      </c>
      <c r="D58" s="1429"/>
      <c r="E58" s="1429"/>
      <c r="F58" s="1429"/>
      <c r="G58" s="1429"/>
      <c r="H58" s="1429"/>
      <c r="I58" s="1429"/>
      <c r="J58" s="1294"/>
      <c r="K58" s="1429"/>
      <c r="L58" s="1294"/>
      <c r="M58" s="1295"/>
    </row>
    <row r="59" spans="2:14" s="1419" customFormat="1">
      <c r="B59" s="1808">
        <v>3.1</v>
      </c>
      <c r="C59" s="1279" t="s">
        <v>192</v>
      </c>
      <c r="D59" s="1430" t="s">
        <v>73</v>
      </c>
      <c r="E59" s="1430">
        <v>800</v>
      </c>
      <c r="F59" s="1430">
        <v>786.33</v>
      </c>
      <c r="G59" s="1430"/>
      <c r="H59" s="1430">
        <f>F59+G59</f>
        <v>786.33</v>
      </c>
      <c r="I59" s="1430">
        <v>230</v>
      </c>
      <c r="J59" s="1280">
        <f t="shared" si="6"/>
        <v>184000</v>
      </c>
      <c r="K59" s="1430">
        <f>F59*I59</f>
        <v>180855.9</v>
      </c>
      <c r="L59" s="1280">
        <f t="shared" si="4"/>
        <v>0</v>
      </c>
      <c r="M59" s="1296">
        <f>L59+K59</f>
        <v>180855.9</v>
      </c>
    </row>
    <row r="60" spans="2:14" s="1419" customFormat="1">
      <c r="B60" s="1808">
        <v>3.2</v>
      </c>
      <c r="C60" s="1279" t="s">
        <v>545</v>
      </c>
      <c r="D60" s="1430" t="s">
        <v>222</v>
      </c>
      <c r="E60" s="1430">
        <v>85</v>
      </c>
      <c r="F60" s="1430">
        <v>88.2</v>
      </c>
      <c r="G60" s="1430"/>
      <c r="H60" s="1430">
        <f>F60+G60</f>
        <v>88.2</v>
      </c>
      <c r="I60" s="1430">
        <v>130</v>
      </c>
      <c r="J60" s="1280">
        <f t="shared" si="6"/>
        <v>11050</v>
      </c>
      <c r="K60" s="1430">
        <f>F60*I60</f>
        <v>11466</v>
      </c>
      <c r="L60" s="1280">
        <f>I60*G60</f>
        <v>0</v>
      </c>
      <c r="M60" s="1296">
        <f>L60+K60</f>
        <v>11466</v>
      </c>
    </row>
    <row r="61" spans="2:14" s="1419" customFormat="1">
      <c r="B61" s="1808">
        <v>3.4</v>
      </c>
      <c r="C61" s="1279" t="s">
        <v>1265</v>
      </c>
      <c r="D61" s="1430" t="s">
        <v>74</v>
      </c>
      <c r="E61" s="1430">
        <v>89</v>
      </c>
      <c r="F61" s="1430">
        <v>123.3</v>
      </c>
      <c r="G61" s="1430"/>
      <c r="H61" s="1430">
        <f>F61+G61</f>
        <v>123.3</v>
      </c>
      <c r="I61" s="1430">
        <v>100</v>
      </c>
      <c r="J61" s="1280">
        <f>I61*E61</f>
        <v>8900</v>
      </c>
      <c r="K61" s="1430">
        <f>F61*I61</f>
        <v>12330</v>
      </c>
      <c r="L61" s="1280">
        <f>I61*G61</f>
        <v>0</v>
      </c>
      <c r="M61" s="1296">
        <f>L61+K61</f>
        <v>12330</v>
      </c>
    </row>
    <row r="62" spans="2:14" s="1419" customFormat="1">
      <c r="B62" s="1990" t="s">
        <v>46</v>
      </c>
      <c r="C62" s="1991"/>
      <c r="D62" s="1991"/>
      <c r="E62" s="1991"/>
      <c r="F62" s="1811"/>
      <c r="G62" s="1811"/>
      <c r="H62" s="1811"/>
      <c r="I62" s="1811"/>
      <c r="J62" s="1811">
        <f>SUM(J59:J61)</f>
        <v>203950</v>
      </c>
      <c r="K62" s="1811">
        <f>SUM(K59:K61)</f>
        <v>204651.9</v>
      </c>
      <c r="L62" s="1811">
        <f>SUM(L59:L61)</f>
        <v>0</v>
      </c>
      <c r="M62" s="1811">
        <f>SUM(M59:M61)</f>
        <v>204651.9</v>
      </c>
    </row>
    <row r="63" spans="2:14" s="1419" customFormat="1" ht="16.5">
      <c r="B63" s="1418"/>
      <c r="C63" s="1279" t="s">
        <v>164</v>
      </c>
      <c r="D63" s="1421"/>
      <c r="E63" s="1421"/>
      <c r="F63" s="1421"/>
      <c r="G63" s="1421"/>
      <c r="H63" s="1421"/>
      <c r="I63" s="1421"/>
      <c r="J63" s="1294"/>
      <c r="K63" s="1421"/>
      <c r="L63" s="1294"/>
      <c r="M63" s="1295"/>
      <c r="N63" s="1422"/>
    </row>
    <row r="64" spans="2:14" s="1419" customFormat="1" ht="16.5">
      <c r="B64" s="1808">
        <v>4.0999999999999996</v>
      </c>
      <c r="C64" s="1279" t="s">
        <v>167</v>
      </c>
      <c r="D64" s="1430" t="s">
        <v>74</v>
      </c>
      <c r="E64" s="1430">
        <v>1305.31</v>
      </c>
      <c r="F64" s="1430">
        <v>1297.44</v>
      </c>
      <c r="G64" s="1430"/>
      <c r="H64" s="1430">
        <f t="shared" ref="H64:H77" si="10">F64+G64</f>
        <v>1297.44</v>
      </c>
      <c r="I64" s="1430">
        <v>22</v>
      </c>
      <c r="J64" s="1280">
        <f t="shared" ref="J64:J103" si="11">I64*E64</f>
        <v>28716.82</v>
      </c>
      <c r="K64" s="1430">
        <f>F64*I64</f>
        <v>28543.68</v>
      </c>
      <c r="L64" s="1280">
        <f t="shared" si="4"/>
        <v>0</v>
      </c>
      <c r="M64" s="1296">
        <f>L64+K64</f>
        <v>28543.68</v>
      </c>
      <c r="N64" s="1422"/>
    </row>
    <row r="65" spans="2:13">
      <c r="B65" s="1808"/>
      <c r="C65" s="1279" t="s">
        <v>1936</v>
      </c>
      <c r="D65" s="1430" t="s">
        <v>74</v>
      </c>
      <c r="E65" s="1430">
        <v>926</v>
      </c>
      <c r="F65" s="1430">
        <v>1360.34</v>
      </c>
      <c r="G65" s="1430"/>
      <c r="H65" s="1430">
        <f t="shared" si="10"/>
        <v>1360.34</v>
      </c>
      <c r="I65" s="1430">
        <v>15</v>
      </c>
      <c r="J65" s="1280">
        <f t="shared" si="11"/>
        <v>13890</v>
      </c>
      <c r="K65" s="1430">
        <f>F65*I65</f>
        <v>20405.099999999999</v>
      </c>
      <c r="L65" s="1280">
        <f t="shared" si="4"/>
        <v>0</v>
      </c>
      <c r="M65" s="1296">
        <f>L65+K65</f>
        <v>20405.099999999999</v>
      </c>
    </row>
    <row r="66" spans="2:13">
      <c r="B66" s="1808"/>
      <c r="C66" s="1279" t="s">
        <v>169</v>
      </c>
      <c r="D66" s="1430" t="s">
        <v>74</v>
      </c>
      <c r="E66" s="1430">
        <v>1013.22</v>
      </c>
      <c r="F66" s="1430">
        <v>1949.2</v>
      </c>
      <c r="G66" s="1430"/>
      <c r="H66" s="1430">
        <f t="shared" si="10"/>
        <v>1949.2</v>
      </c>
      <c r="I66" s="1430">
        <v>32</v>
      </c>
      <c r="J66" s="1280">
        <f t="shared" si="11"/>
        <v>32423.040000000001</v>
      </c>
      <c r="K66" s="1430">
        <f>F66*I66</f>
        <v>62374.400000000001</v>
      </c>
      <c r="L66" s="1280">
        <f t="shared" si="4"/>
        <v>0</v>
      </c>
      <c r="M66" s="1296">
        <f>L66+K66</f>
        <v>62374.400000000001</v>
      </c>
    </row>
    <row r="67" spans="2:13">
      <c r="B67" s="1808">
        <v>4.2</v>
      </c>
      <c r="C67" s="1279" t="s">
        <v>700</v>
      </c>
      <c r="D67" s="1430" t="s">
        <v>74</v>
      </c>
      <c r="E67" s="1430">
        <v>123</v>
      </c>
      <c r="F67" s="1430">
        <v>126.1</v>
      </c>
      <c r="G67" s="1430"/>
      <c r="H67" s="1430">
        <f t="shared" si="10"/>
        <v>126.1</v>
      </c>
      <c r="I67" s="1430">
        <v>70</v>
      </c>
      <c r="J67" s="1280">
        <f t="shared" si="11"/>
        <v>8610</v>
      </c>
      <c r="K67" s="1430">
        <f>F67*I67</f>
        <v>8827</v>
      </c>
      <c r="L67" s="1280">
        <f t="shared" si="4"/>
        <v>0</v>
      </c>
      <c r="M67" s="1296">
        <f>L67+K67</f>
        <v>8827</v>
      </c>
    </row>
    <row r="68" spans="2:13">
      <c r="B68" s="1808">
        <v>4.3</v>
      </c>
      <c r="C68" s="1293" t="s">
        <v>1927</v>
      </c>
      <c r="D68" s="1430"/>
      <c r="E68" s="1430"/>
      <c r="F68" s="1430"/>
      <c r="G68" s="1430"/>
      <c r="H68" s="1430"/>
      <c r="I68" s="1430"/>
      <c r="J68" s="1280"/>
      <c r="K68" s="1430"/>
      <c r="L68" s="1280"/>
      <c r="M68" s="1296"/>
    </row>
    <row r="69" spans="2:13" hidden="1">
      <c r="B69" s="1420"/>
      <c r="C69" s="1279" t="s">
        <v>1928</v>
      </c>
      <c r="D69" s="1430" t="s">
        <v>72</v>
      </c>
      <c r="E69" s="1430">
        <v>2</v>
      </c>
      <c r="F69" s="1430">
        <v>0</v>
      </c>
      <c r="G69" s="1430"/>
      <c r="H69" s="1430">
        <f t="shared" si="10"/>
        <v>0</v>
      </c>
      <c r="I69" s="1430">
        <v>7182</v>
      </c>
      <c r="J69" s="1280">
        <f t="shared" ref="J69:J76" si="12">I69*E69</f>
        <v>14364</v>
      </c>
      <c r="K69" s="1430">
        <f t="shared" ref="K69:K76" si="13">F69*I69</f>
        <v>0</v>
      </c>
      <c r="L69" s="1280">
        <f t="shared" ref="L69:L76" si="14">I69*G69</f>
        <v>0</v>
      </c>
      <c r="M69" s="1296">
        <f t="shared" ref="M69:M76" si="15">L69+K69</f>
        <v>0</v>
      </c>
    </row>
    <row r="70" spans="2:13">
      <c r="B70" s="1420"/>
      <c r="C70" s="1279" t="s">
        <v>1929</v>
      </c>
      <c r="D70" s="1430" t="s">
        <v>72</v>
      </c>
      <c r="E70" s="1430">
        <v>15</v>
      </c>
      <c r="F70" s="1430">
        <v>0</v>
      </c>
      <c r="G70" s="1430">
        <f>'OR TOS'!H24</f>
        <v>8</v>
      </c>
      <c r="H70" s="1430">
        <f t="shared" si="10"/>
        <v>8</v>
      </c>
      <c r="I70" s="1430">
        <v>2793</v>
      </c>
      <c r="J70" s="1280">
        <f t="shared" si="12"/>
        <v>41895</v>
      </c>
      <c r="K70" s="1430">
        <f t="shared" si="13"/>
        <v>0</v>
      </c>
      <c r="L70" s="1280">
        <f t="shared" si="14"/>
        <v>22344</v>
      </c>
      <c r="M70" s="1296">
        <f t="shared" si="15"/>
        <v>22344</v>
      </c>
    </row>
    <row r="71" spans="2:13">
      <c r="B71" s="1420"/>
      <c r="C71" s="1279" t="s">
        <v>1930</v>
      </c>
      <c r="D71" s="1430" t="s">
        <v>72</v>
      </c>
      <c r="E71" s="1430">
        <v>1</v>
      </c>
      <c r="F71" s="1430">
        <v>0</v>
      </c>
      <c r="G71" s="1430">
        <f>'OR TOS'!H28</f>
        <v>1</v>
      </c>
      <c r="H71" s="1430">
        <f t="shared" si="10"/>
        <v>1</v>
      </c>
      <c r="I71" s="1430">
        <v>4104</v>
      </c>
      <c r="J71" s="1280">
        <f t="shared" si="12"/>
        <v>4104</v>
      </c>
      <c r="K71" s="1430">
        <f t="shared" si="13"/>
        <v>0</v>
      </c>
      <c r="L71" s="1280">
        <f t="shared" si="14"/>
        <v>4104</v>
      </c>
      <c r="M71" s="1296">
        <f t="shared" si="15"/>
        <v>4104</v>
      </c>
    </row>
    <row r="72" spans="2:13" hidden="1">
      <c r="B72" s="1420"/>
      <c r="C72" s="1279" t="s">
        <v>1931</v>
      </c>
      <c r="D72" s="1430" t="s">
        <v>72</v>
      </c>
      <c r="E72" s="1430">
        <v>2</v>
      </c>
      <c r="F72" s="1430">
        <v>0</v>
      </c>
      <c r="G72" s="1430"/>
      <c r="H72" s="1430">
        <f t="shared" si="10"/>
        <v>0</v>
      </c>
      <c r="I72" s="1430">
        <v>8208</v>
      </c>
      <c r="J72" s="1280">
        <f t="shared" si="12"/>
        <v>16416</v>
      </c>
      <c r="K72" s="1430">
        <f t="shared" si="13"/>
        <v>0</v>
      </c>
      <c r="L72" s="1280">
        <f t="shared" si="14"/>
        <v>0</v>
      </c>
      <c r="M72" s="1296">
        <f t="shared" si="15"/>
        <v>0</v>
      </c>
    </row>
    <row r="73" spans="2:13">
      <c r="B73" s="1420"/>
      <c r="C73" s="1279" t="s">
        <v>1932</v>
      </c>
      <c r="D73" s="1430" t="s">
        <v>72</v>
      </c>
      <c r="E73" s="1430">
        <v>5</v>
      </c>
      <c r="F73" s="1430">
        <v>0</v>
      </c>
      <c r="G73" s="1430">
        <f>'OR TOS'!H32</f>
        <v>7</v>
      </c>
      <c r="H73" s="1430">
        <f t="shared" si="10"/>
        <v>7</v>
      </c>
      <c r="I73" s="1430">
        <v>7182</v>
      </c>
      <c r="J73" s="1280">
        <f t="shared" si="12"/>
        <v>35910</v>
      </c>
      <c r="K73" s="1430">
        <f t="shared" si="13"/>
        <v>0</v>
      </c>
      <c r="L73" s="1280">
        <f t="shared" si="14"/>
        <v>50274</v>
      </c>
      <c r="M73" s="1296">
        <f t="shared" si="15"/>
        <v>50274</v>
      </c>
    </row>
    <row r="74" spans="2:13">
      <c r="B74" s="1420"/>
      <c r="C74" s="1279" t="s">
        <v>1933</v>
      </c>
      <c r="D74" s="1430" t="s">
        <v>72</v>
      </c>
      <c r="E74" s="1430">
        <v>9</v>
      </c>
      <c r="F74" s="1430">
        <v>0</v>
      </c>
      <c r="G74" s="1430">
        <f>'OR TOS'!H36</f>
        <v>10</v>
      </c>
      <c r="H74" s="1430">
        <f t="shared" si="10"/>
        <v>10</v>
      </c>
      <c r="I74" s="1430">
        <v>3192</v>
      </c>
      <c r="J74" s="1280">
        <f t="shared" si="12"/>
        <v>28728</v>
      </c>
      <c r="K74" s="1430">
        <f t="shared" si="13"/>
        <v>0</v>
      </c>
      <c r="L74" s="1280">
        <f t="shared" si="14"/>
        <v>31920</v>
      </c>
      <c r="M74" s="1296">
        <f t="shared" si="15"/>
        <v>31920</v>
      </c>
    </row>
    <row r="75" spans="2:13">
      <c r="B75" s="1420"/>
      <c r="C75" s="1279" t="s">
        <v>1934</v>
      </c>
      <c r="D75" s="1430" t="s">
        <v>72</v>
      </c>
      <c r="E75" s="1430">
        <v>15</v>
      </c>
      <c r="F75" s="1430">
        <v>0</v>
      </c>
      <c r="G75" s="1430">
        <f>'OR TOS'!H40</f>
        <v>14</v>
      </c>
      <c r="H75" s="1430">
        <f t="shared" si="10"/>
        <v>14</v>
      </c>
      <c r="I75" s="1430">
        <v>4617</v>
      </c>
      <c r="J75" s="1280">
        <f t="shared" si="12"/>
        <v>69255</v>
      </c>
      <c r="K75" s="1430">
        <f t="shared" si="13"/>
        <v>0</v>
      </c>
      <c r="L75" s="1280">
        <f t="shared" si="14"/>
        <v>64638</v>
      </c>
      <c r="M75" s="1296">
        <f t="shared" si="15"/>
        <v>64638</v>
      </c>
    </row>
    <row r="76" spans="2:13">
      <c r="B76" s="1420"/>
      <c r="C76" s="1279" t="s">
        <v>1935</v>
      </c>
      <c r="D76" s="1430" t="s">
        <v>72</v>
      </c>
      <c r="E76" s="1430">
        <v>2</v>
      </c>
      <c r="F76" s="1430">
        <v>0</v>
      </c>
      <c r="G76" s="1430">
        <f>'OR TOS'!H44</f>
        <v>2</v>
      </c>
      <c r="H76" s="1430">
        <f t="shared" si="10"/>
        <v>2</v>
      </c>
      <c r="I76" s="1430">
        <v>5187</v>
      </c>
      <c r="J76" s="1280">
        <f t="shared" si="12"/>
        <v>10374</v>
      </c>
      <c r="K76" s="1430">
        <f t="shared" si="13"/>
        <v>0</v>
      </c>
      <c r="L76" s="1280">
        <f t="shared" si="14"/>
        <v>10374</v>
      </c>
      <c r="M76" s="1296">
        <f t="shared" si="15"/>
        <v>10374</v>
      </c>
    </row>
    <row r="77" spans="2:13">
      <c r="B77" s="1420"/>
      <c r="C77" s="1279" t="s">
        <v>1948</v>
      </c>
      <c r="D77" s="1430" t="s">
        <v>72</v>
      </c>
      <c r="E77" s="1430">
        <v>0</v>
      </c>
      <c r="F77" s="1430"/>
      <c r="G77" s="1430">
        <f>'OR TOS'!H48</f>
        <v>2</v>
      </c>
      <c r="H77" s="1430">
        <f t="shared" si="10"/>
        <v>2</v>
      </c>
      <c r="I77" s="1430"/>
      <c r="J77" s="1280">
        <f t="shared" ref="J77" si="16">I77*E77</f>
        <v>0</v>
      </c>
      <c r="K77" s="1430">
        <f t="shared" ref="K77" si="17">F77*I77</f>
        <v>0</v>
      </c>
      <c r="L77" s="1280">
        <f t="shared" ref="L77" si="18">I77*G77</f>
        <v>0</v>
      </c>
      <c r="M77" s="1296">
        <f t="shared" ref="M77" si="19">L77+K77</f>
        <v>0</v>
      </c>
    </row>
    <row r="78" spans="2:13">
      <c r="B78" s="1990" t="s">
        <v>46</v>
      </c>
      <c r="C78" s="1991"/>
      <c r="D78" s="1991"/>
      <c r="E78" s="1991"/>
      <c r="F78" s="1811"/>
      <c r="G78" s="1811"/>
      <c r="H78" s="1811"/>
      <c r="I78" s="1811"/>
      <c r="J78" s="1811">
        <f>SUM(J64:J77)</f>
        <v>304685.86</v>
      </c>
      <c r="K78" s="1811">
        <f t="shared" ref="K78:M78" si="20">SUM(K64:K77)</f>
        <v>120150.18</v>
      </c>
      <c r="L78" s="1811">
        <f t="shared" si="20"/>
        <v>183654</v>
      </c>
      <c r="M78" s="1811">
        <f t="shared" si="20"/>
        <v>303804.18</v>
      </c>
    </row>
    <row r="79" spans="2:13">
      <c r="B79" s="1418"/>
      <c r="C79" s="1423" t="s">
        <v>563</v>
      </c>
      <c r="D79" s="1294"/>
      <c r="E79" s="1294"/>
      <c r="F79" s="1294"/>
      <c r="G79" s="1294"/>
      <c r="H79" s="1294"/>
      <c r="I79" s="1294"/>
      <c r="J79" s="1294"/>
      <c r="K79" s="1294"/>
      <c r="L79" s="1294"/>
      <c r="M79" s="1295"/>
    </row>
    <row r="80" spans="2:13">
      <c r="B80" s="1831">
        <v>5.0999999999999996</v>
      </c>
      <c r="C80" s="1279" t="s">
        <v>601</v>
      </c>
      <c r="D80" s="1280"/>
      <c r="E80" s="1280"/>
      <c r="F80" s="1280"/>
      <c r="G80" s="1280"/>
      <c r="H80" s="1280"/>
      <c r="I80" s="1280"/>
      <c r="J80" s="1280"/>
      <c r="K80" s="1280"/>
      <c r="L80" s="1280"/>
      <c r="M80" s="1296"/>
    </row>
    <row r="81" spans="2:13">
      <c r="B81" s="1831"/>
      <c r="C81" s="1279" t="s">
        <v>619</v>
      </c>
      <c r="D81" s="1280" t="s">
        <v>603</v>
      </c>
      <c r="E81" s="1280">
        <v>4</v>
      </c>
      <c r="F81" s="1280">
        <v>3</v>
      </c>
      <c r="G81" s="1280"/>
      <c r="H81" s="1280">
        <f>F81+G81</f>
        <v>3</v>
      </c>
      <c r="I81" s="1280">
        <v>2496</v>
      </c>
      <c r="J81" s="1280">
        <f t="shared" si="11"/>
        <v>9984</v>
      </c>
      <c r="K81" s="1280">
        <f>I81*F81</f>
        <v>7488</v>
      </c>
      <c r="L81" s="1280">
        <f t="shared" si="4"/>
        <v>0</v>
      </c>
      <c r="M81" s="1296">
        <f>L81+K81</f>
        <v>7488</v>
      </c>
    </row>
    <row r="82" spans="2:13">
      <c r="B82" s="1831"/>
      <c r="C82" s="1279" t="s">
        <v>564</v>
      </c>
      <c r="D82" s="1280" t="s">
        <v>603</v>
      </c>
      <c r="E82" s="1280">
        <v>20</v>
      </c>
      <c r="F82" s="1280">
        <v>22</v>
      </c>
      <c r="G82" s="1280"/>
      <c r="H82" s="1280">
        <f t="shared" ref="H82:H90" si="21">F82+G82</f>
        <v>22</v>
      </c>
      <c r="I82" s="1280">
        <v>3120</v>
      </c>
      <c r="J82" s="1280">
        <f t="shared" si="11"/>
        <v>62400</v>
      </c>
      <c r="K82" s="1280">
        <f t="shared" ref="K82:K90" si="22">I82*F82</f>
        <v>68640</v>
      </c>
      <c r="L82" s="1280">
        <f t="shared" si="4"/>
        <v>0</v>
      </c>
      <c r="M82" s="1296">
        <f>L82+K82</f>
        <v>68640</v>
      </c>
    </row>
    <row r="83" spans="2:13">
      <c r="B83" s="1831"/>
      <c r="C83" s="1279" t="s">
        <v>568</v>
      </c>
      <c r="D83" s="1280" t="s">
        <v>603</v>
      </c>
      <c r="E83" s="1280">
        <v>1</v>
      </c>
      <c r="F83" s="1280">
        <v>2</v>
      </c>
      <c r="G83" s="1280"/>
      <c r="H83" s="1280">
        <f t="shared" si="21"/>
        <v>2</v>
      </c>
      <c r="I83" s="1280">
        <v>858</v>
      </c>
      <c r="J83" s="1280">
        <f t="shared" si="11"/>
        <v>858</v>
      </c>
      <c r="K83" s="1280">
        <f t="shared" si="22"/>
        <v>1716</v>
      </c>
      <c r="L83" s="1280">
        <f t="shared" si="4"/>
        <v>0</v>
      </c>
      <c r="M83" s="1296">
        <f>L83+K83</f>
        <v>1716</v>
      </c>
    </row>
    <row r="84" spans="2:13">
      <c r="B84" s="1831"/>
      <c r="C84" s="1279" t="s">
        <v>569</v>
      </c>
      <c r="D84" s="1280" t="s">
        <v>603</v>
      </c>
      <c r="E84" s="1280">
        <v>7</v>
      </c>
      <c r="F84" s="1280">
        <v>7</v>
      </c>
      <c r="G84" s="1280"/>
      <c r="H84" s="1280">
        <f t="shared" si="21"/>
        <v>7</v>
      </c>
      <c r="I84" s="1280">
        <v>1170</v>
      </c>
      <c r="J84" s="1280">
        <f t="shared" si="11"/>
        <v>8190</v>
      </c>
      <c r="K84" s="1280">
        <f t="shared" si="22"/>
        <v>8190</v>
      </c>
      <c r="L84" s="1280">
        <f t="shared" si="4"/>
        <v>0</v>
      </c>
      <c r="M84" s="1296">
        <f>L84+K84</f>
        <v>8190</v>
      </c>
    </row>
    <row r="85" spans="2:13">
      <c r="B85" s="1831"/>
      <c r="C85" s="1279" t="s">
        <v>570</v>
      </c>
      <c r="D85" s="1280" t="s">
        <v>603</v>
      </c>
      <c r="E85" s="1280">
        <v>4</v>
      </c>
      <c r="F85" s="1280">
        <v>2</v>
      </c>
      <c r="G85" s="1280"/>
      <c r="H85" s="1280">
        <f t="shared" si="21"/>
        <v>2</v>
      </c>
      <c r="I85" s="1280">
        <v>780</v>
      </c>
      <c r="J85" s="1280">
        <f t="shared" si="11"/>
        <v>3120</v>
      </c>
      <c r="K85" s="1280">
        <f t="shared" si="22"/>
        <v>1560</v>
      </c>
      <c r="L85" s="1280">
        <f t="shared" si="4"/>
        <v>0</v>
      </c>
      <c r="M85" s="1296">
        <f>L85+K85</f>
        <v>1560</v>
      </c>
    </row>
    <row r="86" spans="2:13">
      <c r="B86" s="1831">
        <v>5.2</v>
      </c>
      <c r="C86" s="1279" t="s">
        <v>610</v>
      </c>
      <c r="D86" s="1280"/>
      <c r="E86" s="1280"/>
      <c r="F86" s="1280"/>
      <c r="G86" s="1280"/>
      <c r="H86" s="1280"/>
      <c r="I86" s="1280"/>
      <c r="J86" s="1280"/>
      <c r="K86" s="1280"/>
      <c r="L86" s="1280"/>
      <c r="M86" s="1296"/>
    </row>
    <row r="87" spans="2:13">
      <c r="B87" s="1424"/>
      <c r="C87" s="1279" t="s">
        <v>565</v>
      </c>
      <c r="D87" s="1280" t="s">
        <v>603</v>
      </c>
      <c r="E87" s="1280">
        <v>3</v>
      </c>
      <c r="F87" s="1280">
        <v>3</v>
      </c>
      <c r="G87" s="1280"/>
      <c r="H87" s="1280">
        <f t="shared" si="21"/>
        <v>3</v>
      </c>
      <c r="I87" s="1280">
        <v>3159</v>
      </c>
      <c r="J87" s="1280">
        <f t="shared" si="11"/>
        <v>9477</v>
      </c>
      <c r="K87" s="1280">
        <f t="shared" si="22"/>
        <v>9477</v>
      </c>
      <c r="L87" s="1280">
        <f t="shared" ref="L87:L97" si="23">I87*G87</f>
        <v>0</v>
      </c>
      <c r="M87" s="1296">
        <f>L87+K87</f>
        <v>9477</v>
      </c>
    </row>
    <row r="88" spans="2:13">
      <c r="B88" s="1424"/>
      <c r="C88" s="1279" t="s">
        <v>566</v>
      </c>
      <c r="D88" s="1280" t="s">
        <v>603</v>
      </c>
      <c r="E88" s="1280">
        <v>1</v>
      </c>
      <c r="F88" s="1280">
        <v>1</v>
      </c>
      <c r="G88" s="1280"/>
      <c r="H88" s="1280">
        <f t="shared" si="21"/>
        <v>1</v>
      </c>
      <c r="I88" s="1280">
        <v>4914</v>
      </c>
      <c r="J88" s="1280">
        <f t="shared" si="11"/>
        <v>4914</v>
      </c>
      <c r="K88" s="1280">
        <f t="shared" si="22"/>
        <v>4914</v>
      </c>
      <c r="L88" s="1280">
        <f t="shared" si="23"/>
        <v>0</v>
      </c>
      <c r="M88" s="1296">
        <f>L88+K88</f>
        <v>4914</v>
      </c>
    </row>
    <row r="89" spans="2:13">
      <c r="B89" s="1424"/>
      <c r="C89" s="1279" t="s">
        <v>567</v>
      </c>
      <c r="D89" s="1280" t="s">
        <v>603</v>
      </c>
      <c r="E89" s="1280">
        <v>2</v>
      </c>
      <c r="F89" s="1280">
        <v>2</v>
      </c>
      <c r="G89" s="1280"/>
      <c r="H89" s="1280">
        <f t="shared" si="21"/>
        <v>2</v>
      </c>
      <c r="I89" s="1280">
        <v>2808</v>
      </c>
      <c r="J89" s="1280">
        <f t="shared" si="11"/>
        <v>5616</v>
      </c>
      <c r="K89" s="1280">
        <f t="shared" si="22"/>
        <v>5616</v>
      </c>
      <c r="L89" s="1280">
        <f t="shared" si="23"/>
        <v>0</v>
      </c>
      <c r="M89" s="1296">
        <f>L89+K89</f>
        <v>5616</v>
      </c>
    </row>
    <row r="90" spans="2:13">
      <c r="B90" s="1425"/>
      <c r="C90" s="1324" t="s">
        <v>571</v>
      </c>
      <c r="D90" s="1325" t="s">
        <v>603</v>
      </c>
      <c r="E90" s="1325">
        <v>1</v>
      </c>
      <c r="F90" s="1325">
        <v>1</v>
      </c>
      <c r="G90" s="1325"/>
      <c r="H90" s="1325">
        <f t="shared" si="21"/>
        <v>1</v>
      </c>
      <c r="I90" s="1325">
        <v>5616</v>
      </c>
      <c r="J90" s="1325">
        <f t="shared" si="11"/>
        <v>5616</v>
      </c>
      <c r="K90" s="1325">
        <f t="shared" si="22"/>
        <v>5616</v>
      </c>
      <c r="L90" s="1325">
        <f t="shared" si="23"/>
        <v>0</v>
      </c>
      <c r="M90" s="1327">
        <f>L90+K90</f>
        <v>5616</v>
      </c>
    </row>
    <row r="91" spans="2:13">
      <c r="B91" s="1990" t="s">
        <v>46</v>
      </c>
      <c r="C91" s="1991"/>
      <c r="D91" s="1991"/>
      <c r="E91" s="1991"/>
      <c r="F91" s="1811"/>
      <c r="G91" s="1811"/>
      <c r="H91" s="1811"/>
      <c r="I91" s="1811"/>
      <c r="J91" s="1811">
        <f>SUM(J81:J90)</f>
        <v>110175</v>
      </c>
      <c r="K91" s="1811">
        <f>SUM(K81:K90)</f>
        <v>113217</v>
      </c>
      <c r="L91" s="1811">
        <f>SUM(L81:L90)</f>
        <v>0</v>
      </c>
      <c r="M91" s="1811">
        <f>SUM(M81:M90)</f>
        <v>113217</v>
      </c>
    </row>
    <row r="92" spans="2:13" ht="16.5">
      <c r="B92" s="1426"/>
      <c r="C92" s="1427" t="s">
        <v>213</v>
      </c>
      <c r="D92" s="1428"/>
      <c r="E92" s="1431"/>
      <c r="F92" s="1428"/>
      <c r="G92" s="1428"/>
      <c r="H92" s="1432"/>
      <c r="I92" s="1432"/>
      <c r="J92" s="1294"/>
      <c r="K92" s="1432"/>
      <c r="L92" s="1294"/>
      <c r="M92" s="1295"/>
    </row>
    <row r="93" spans="2:13" ht="31.5">
      <c r="B93" s="1831">
        <v>6.1</v>
      </c>
      <c r="C93" s="1279" t="s">
        <v>1488</v>
      </c>
      <c r="D93" s="1280" t="s">
        <v>73</v>
      </c>
      <c r="E93" s="1280">
        <v>833</v>
      </c>
      <c r="F93" s="1280">
        <v>272.27999999999997</v>
      </c>
      <c r="G93" s="1280"/>
      <c r="H93" s="1280">
        <f t="shared" ref="H93:H103" si="24">F93+G93</f>
        <v>272.27999999999997</v>
      </c>
      <c r="I93" s="1280">
        <v>90</v>
      </c>
      <c r="J93" s="1280">
        <f t="shared" si="11"/>
        <v>74970</v>
      </c>
      <c r="K93" s="1280">
        <f t="shared" ref="K93:K97" si="25">F93*I93</f>
        <v>24505.200000000001</v>
      </c>
      <c r="L93" s="1280">
        <f t="shared" si="23"/>
        <v>0</v>
      </c>
      <c r="M93" s="1296">
        <f t="shared" ref="M93:M97" si="26">L93+K93</f>
        <v>24505.200000000001</v>
      </c>
    </row>
    <row r="94" spans="2:13" ht="31.5">
      <c r="B94" s="1831">
        <v>6.2</v>
      </c>
      <c r="C94" s="1279" t="s">
        <v>1489</v>
      </c>
      <c r="D94" s="1280" t="s">
        <v>73</v>
      </c>
      <c r="E94" s="1280">
        <v>1671</v>
      </c>
      <c r="F94" s="1280">
        <v>946.7</v>
      </c>
      <c r="G94" s="1280"/>
      <c r="H94" s="1280">
        <f t="shared" si="24"/>
        <v>946.7</v>
      </c>
      <c r="I94" s="1280">
        <v>100</v>
      </c>
      <c r="J94" s="1280">
        <f t="shared" si="11"/>
        <v>167100</v>
      </c>
      <c r="K94" s="1280">
        <f t="shared" si="25"/>
        <v>94670</v>
      </c>
      <c r="L94" s="1280">
        <f t="shared" si="23"/>
        <v>0</v>
      </c>
      <c r="M94" s="1296">
        <f t="shared" si="26"/>
        <v>94670</v>
      </c>
    </row>
    <row r="95" spans="2:13">
      <c r="B95" s="1831">
        <v>6.3</v>
      </c>
      <c r="C95" s="1279" t="s">
        <v>741</v>
      </c>
      <c r="D95" s="1280" t="s">
        <v>222</v>
      </c>
      <c r="E95" s="1280">
        <v>625</v>
      </c>
      <c r="F95" s="1280">
        <v>600.44000000000005</v>
      </c>
      <c r="G95" s="1280"/>
      <c r="H95" s="1280">
        <f t="shared" si="24"/>
        <v>600.44000000000005</v>
      </c>
      <c r="I95" s="1280">
        <v>270</v>
      </c>
      <c r="J95" s="1280">
        <f t="shared" si="11"/>
        <v>168750</v>
      </c>
      <c r="K95" s="1280">
        <f t="shared" si="25"/>
        <v>162118.79999999999</v>
      </c>
      <c r="L95" s="1280">
        <f t="shared" si="23"/>
        <v>0</v>
      </c>
      <c r="M95" s="1296">
        <f t="shared" si="26"/>
        <v>162118.79999999999</v>
      </c>
    </row>
    <row r="96" spans="2:13">
      <c r="B96" s="1808">
        <v>6.4</v>
      </c>
      <c r="C96" s="1285" t="s">
        <v>1197</v>
      </c>
      <c r="D96" s="1280" t="s">
        <v>73</v>
      </c>
      <c r="E96" s="1280">
        <v>422</v>
      </c>
      <c r="F96" s="1280">
        <v>250</v>
      </c>
      <c r="G96" s="1280">
        <f>'OR TOS'!H126</f>
        <v>57.88</v>
      </c>
      <c r="H96" s="1280">
        <f t="shared" si="24"/>
        <v>307.88</v>
      </c>
      <c r="I96" s="1280">
        <v>290</v>
      </c>
      <c r="J96" s="1280">
        <f t="shared" si="11"/>
        <v>122380</v>
      </c>
      <c r="K96" s="1280">
        <f>F96*I96</f>
        <v>72500</v>
      </c>
      <c r="L96" s="1280">
        <f>I96*G96</f>
        <v>16785.2</v>
      </c>
      <c r="M96" s="1296">
        <f>L96+K96</f>
        <v>89285.2</v>
      </c>
    </row>
    <row r="97" spans="2:13">
      <c r="B97" s="1831">
        <v>6.5</v>
      </c>
      <c r="C97" s="1279" t="s">
        <v>1184</v>
      </c>
      <c r="D97" s="1280" t="s">
        <v>73</v>
      </c>
      <c r="E97" s="1280">
        <v>625</v>
      </c>
      <c r="F97" s="1280">
        <v>625.4</v>
      </c>
      <c r="G97" s="1280"/>
      <c r="H97" s="1280">
        <f t="shared" si="24"/>
        <v>625.4</v>
      </c>
      <c r="I97" s="1280">
        <v>300</v>
      </c>
      <c r="J97" s="1280">
        <f t="shared" si="11"/>
        <v>187500</v>
      </c>
      <c r="K97" s="1280">
        <f t="shared" si="25"/>
        <v>187620</v>
      </c>
      <c r="L97" s="1280">
        <f t="shared" si="23"/>
        <v>0</v>
      </c>
      <c r="M97" s="1296">
        <f t="shared" si="26"/>
        <v>187620</v>
      </c>
    </row>
    <row r="98" spans="2:13">
      <c r="B98" s="1808">
        <v>6.6</v>
      </c>
      <c r="C98" s="1279" t="s">
        <v>1185</v>
      </c>
      <c r="D98" s="1280" t="s">
        <v>189</v>
      </c>
      <c r="E98" s="1280">
        <v>610</v>
      </c>
      <c r="F98" s="1280">
        <v>215.34</v>
      </c>
      <c r="G98" s="1280">
        <f>'OR TOS'!D198</f>
        <v>203.75</v>
      </c>
      <c r="H98" s="1280">
        <f t="shared" si="24"/>
        <v>419.09</v>
      </c>
      <c r="I98" s="1280">
        <v>100</v>
      </c>
      <c r="J98" s="1280">
        <f t="shared" si="11"/>
        <v>61000</v>
      </c>
      <c r="K98" s="1280">
        <f t="shared" ref="K98:K103" si="27">F98*I98</f>
        <v>21534</v>
      </c>
      <c r="L98" s="1280">
        <f t="shared" ref="L98:L103" si="28">I98*G98</f>
        <v>20375</v>
      </c>
      <c r="M98" s="1296">
        <f t="shared" ref="M98:M103" si="29">L98+K98</f>
        <v>41909</v>
      </c>
    </row>
    <row r="99" spans="2:13">
      <c r="B99" s="1808">
        <v>6.7</v>
      </c>
      <c r="C99" s="1279" t="s">
        <v>1191</v>
      </c>
      <c r="D99" s="1280" t="s">
        <v>189</v>
      </c>
      <c r="E99" s="1280">
        <v>73</v>
      </c>
      <c r="F99" s="1280">
        <v>38.799999999999997</v>
      </c>
      <c r="G99" s="1280"/>
      <c r="H99" s="1280">
        <f t="shared" si="24"/>
        <v>38.799999999999997</v>
      </c>
      <c r="I99" s="1280">
        <v>150</v>
      </c>
      <c r="J99" s="1280">
        <f t="shared" si="11"/>
        <v>10950</v>
      </c>
      <c r="K99" s="1280">
        <f t="shared" si="27"/>
        <v>5820</v>
      </c>
      <c r="L99" s="1280">
        <f t="shared" si="28"/>
        <v>0</v>
      </c>
      <c r="M99" s="1296">
        <f t="shared" si="29"/>
        <v>5820</v>
      </c>
    </row>
    <row r="100" spans="2:13" hidden="1">
      <c r="B100" s="1808">
        <v>6.8</v>
      </c>
      <c r="C100" s="1279" t="s">
        <v>1186</v>
      </c>
      <c r="D100" s="1280" t="s">
        <v>222</v>
      </c>
      <c r="E100" s="1280">
        <v>3.6</v>
      </c>
      <c r="F100" s="1280">
        <v>0</v>
      </c>
      <c r="G100" s="1280"/>
      <c r="H100" s="1280">
        <f t="shared" si="24"/>
        <v>0</v>
      </c>
      <c r="I100" s="1280">
        <v>70</v>
      </c>
      <c r="J100" s="1280">
        <f t="shared" si="11"/>
        <v>252</v>
      </c>
      <c r="K100" s="1280">
        <f t="shared" si="27"/>
        <v>0</v>
      </c>
      <c r="L100" s="1280">
        <f t="shared" si="28"/>
        <v>0</v>
      </c>
      <c r="M100" s="1296">
        <f t="shared" si="29"/>
        <v>0</v>
      </c>
    </row>
    <row r="101" spans="2:13">
      <c r="B101" s="1831">
        <v>6.9</v>
      </c>
      <c r="C101" s="1279" t="s">
        <v>701</v>
      </c>
      <c r="D101" s="1280" t="s">
        <v>73</v>
      </c>
      <c r="E101" s="1280">
        <v>148</v>
      </c>
      <c r="F101" s="1280">
        <v>120.28</v>
      </c>
      <c r="G101" s="1280"/>
      <c r="H101" s="1280">
        <f t="shared" si="24"/>
        <v>120.28</v>
      </c>
      <c r="I101" s="1280">
        <v>320</v>
      </c>
      <c r="J101" s="1280">
        <f t="shared" si="11"/>
        <v>47360</v>
      </c>
      <c r="K101" s="1280">
        <f t="shared" si="27"/>
        <v>38489.599999999999</v>
      </c>
      <c r="L101" s="1280">
        <f t="shared" si="28"/>
        <v>0</v>
      </c>
      <c r="M101" s="1296">
        <f t="shared" si="29"/>
        <v>38489.599999999999</v>
      </c>
    </row>
    <row r="102" spans="2:13">
      <c r="B102" s="1278">
        <v>6.1</v>
      </c>
      <c r="C102" s="1285" t="s">
        <v>1270</v>
      </c>
      <c r="D102" s="1280" t="s">
        <v>189</v>
      </c>
      <c r="E102" s="1280">
        <v>154</v>
      </c>
      <c r="F102" s="1280">
        <v>78</v>
      </c>
      <c r="G102" s="1280"/>
      <c r="H102" s="1280">
        <f t="shared" si="24"/>
        <v>78</v>
      </c>
      <c r="I102" s="1280">
        <v>100</v>
      </c>
      <c r="J102" s="1280">
        <f t="shared" si="11"/>
        <v>15400</v>
      </c>
      <c r="K102" s="1280">
        <f t="shared" si="27"/>
        <v>7800</v>
      </c>
      <c r="L102" s="1280">
        <f t="shared" si="28"/>
        <v>0</v>
      </c>
      <c r="M102" s="1296">
        <f t="shared" si="29"/>
        <v>7800</v>
      </c>
    </row>
    <row r="103" spans="2:13" hidden="1">
      <c r="B103" s="1415">
        <v>6.11</v>
      </c>
      <c r="C103" s="1414" t="s">
        <v>1193</v>
      </c>
      <c r="D103" s="1325" t="s">
        <v>189</v>
      </c>
      <c r="E103" s="1325">
        <v>154</v>
      </c>
      <c r="F103" s="1325">
        <v>0</v>
      </c>
      <c r="G103" s="1325"/>
      <c r="H103" s="1325">
        <f t="shared" si="24"/>
        <v>0</v>
      </c>
      <c r="I103" s="1325">
        <v>105</v>
      </c>
      <c r="J103" s="1325">
        <f t="shared" si="11"/>
        <v>16170</v>
      </c>
      <c r="K103" s="1325">
        <f t="shared" si="27"/>
        <v>0</v>
      </c>
      <c r="L103" s="1325">
        <f t="shared" si="28"/>
        <v>0</v>
      </c>
      <c r="M103" s="1327">
        <f t="shared" si="29"/>
        <v>0</v>
      </c>
    </row>
    <row r="104" spans="2:13">
      <c r="B104" s="1990" t="s">
        <v>46</v>
      </c>
      <c r="C104" s="1991"/>
      <c r="D104" s="1991"/>
      <c r="E104" s="1991"/>
      <c r="F104" s="1811"/>
      <c r="G104" s="1811"/>
      <c r="H104" s="1811"/>
      <c r="I104" s="1811"/>
      <c r="J104" s="1811">
        <f>SUM(J93:J103)</f>
        <v>871832</v>
      </c>
      <c r="K104" s="1811">
        <f>SUM(K93:K103)</f>
        <v>615057.6</v>
      </c>
      <c r="L104" s="1811">
        <f>SUM(L93:L103)</f>
        <v>37160.199999999997</v>
      </c>
      <c r="M104" s="1811">
        <f>SUM(M93:M103)</f>
        <v>652217.80000000005</v>
      </c>
    </row>
    <row r="105" spans="2:13">
      <c r="B105" s="1417"/>
      <c r="C105" s="1274" t="s">
        <v>1154</v>
      </c>
      <c r="D105" s="1294"/>
      <c r="E105" s="1294"/>
      <c r="F105" s="1294"/>
      <c r="G105" s="1294"/>
      <c r="H105" s="1294"/>
      <c r="I105" s="1294"/>
      <c r="J105" s="1294"/>
      <c r="K105" s="1294"/>
      <c r="L105" s="1294"/>
      <c r="M105" s="1295"/>
    </row>
    <row r="106" spans="2:13">
      <c r="B106" s="1808">
        <v>7.1</v>
      </c>
      <c r="C106" s="1279" t="s">
        <v>1201</v>
      </c>
      <c r="D106" s="1280" t="s">
        <v>222</v>
      </c>
      <c r="E106" s="1280">
        <v>835</v>
      </c>
      <c r="F106" s="1280">
        <v>473.35</v>
      </c>
      <c r="G106" s="1280"/>
      <c r="H106" s="1280">
        <f>F106+G106</f>
        <v>473.35</v>
      </c>
      <c r="I106" s="1280">
        <v>26</v>
      </c>
      <c r="J106" s="1280">
        <f>I106*E106</f>
        <v>21710</v>
      </c>
      <c r="K106" s="1280">
        <f>F106*I106</f>
        <v>12307.1</v>
      </c>
      <c r="L106" s="1280">
        <f>I106*G106</f>
        <v>0</v>
      </c>
      <c r="M106" s="1296">
        <f>L106+K106</f>
        <v>12307.1</v>
      </c>
    </row>
    <row r="107" spans="2:13" hidden="1">
      <c r="B107" s="1808">
        <v>7.2</v>
      </c>
      <c r="C107" s="1279" t="s">
        <v>1200</v>
      </c>
      <c r="D107" s="1280" t="s">
        <v>222</v>
      </c>
      <c r="E107" s="1280">
        <v>835</v>
      </c>
      <c r="F107" s="1280">
        <v>0</v>
      </c>
      <c r="G107" s="1280"/>
      <c r="H107" s="1280">
        <f>F107+G107</f>
        <v>0</v>
      </c>
      <c r="I107" s="1280">
        <v>26</v>
      </c>
      <c r="J107" s="1280">
        <f>I107*E107</f>
        <v>21710</v>
      </c>
      <c r="K107" s="1280">
        <f>F107*I107</f>
        <v>0</v>
      </c>
      <c r="L107" s="1280">
        <f>I107*G107</f>
        <v>0</v>
      </c>
      <c r="M107" s="1296">
        <f>L107+K107</f>
        <v>0</v>
      </c>
    </row>
    <row r="108" spans="2:13">
      <c r="B108" s="1830">
        <v>7.3</v>
      </c>
      <c r="C108" s="1324" t="s">
        <v>1187</v>
      </c>
      <c r="D108" s="1325" t="s">
        <v>222</v>
      </c>
      <c r="E108" s="1325">
        <v>835</v>
      </c>
      <c r="F108" s="1325">
        <v>272.27999999999997</v>
      </c>
      <c r="G108" s="1325"/>
      <c r="H108" s="1325">
        <f>F108+G108</f>
        <v>272.27999999999997</v>
      </c>
      <c r="I108" s="1325">
        <v>26</v>
      </c>
      <c r="J108" s="1325">
        <f>I108*E108</f>
        <v>21710</v>
      </c>
      <c r="K108" s="1325">
        <f>F108*I108</f>
        <v>7079.28</v>
      </c>
      <c r="L108" s="1325">
        <f>I108*G108</f>
        <v>0</v>
      </c>
      <c r="M108" s="1327">
        <f>L108+K108</f>
        <v>7079.28</v>
      </c>
    </row>
    <row r="109" spans="2:13">
      <c r="B109" s="1990" t="s">
        <v>46</v>
      </c>
      <c r="C109" s="1991"/>
      <c r="D109" s="1991"/>
      <c r="E109" s="1991"/>
      <c r="F109" s="1811"/>
      <c r="G109" s="1811"/>
      <c r="H109" s="1811"/>
      <c r="I109" s="1811"/>
      <c r="J109" s="1811">
        <f>SUM(J106:J108)</f>
        <v>65130</v>
      </c>
      <c r="K109" s="1811">
        <f>SUM(K106:K108)</f>
        <v>19386.38</v>
      </c>
      <c r="L109" s="1811">
        <f>SUM(L106:L108)</f>
        <v>0</v>
      </c>
      <c r="M109" s="1811">
        <f>SUM(M106:M108)</f>
        <v>19386.38</v>
      </c>
    </row>
    <row r="110" spans="2:13">
      <c r="B110" s="1371"/>
      <c r="C110" s="1364" t="s">
        <v>1158</v>
      </c>
      <c r="D110" s="1371"/>
      <c r="E110" s="1371"/>
      <c r="F110" s="1371"/>
      <c r="G110" s="1371"/>
      <c r="H110" s="1371"/>
      <c r="I110" s="1371"/>
      <c r="J110" s="1371"/>
      <c r="K110" s="1371"/>
      <c r="L110" s="1371"/>
      <c r="M110" s="1371"/>
    </row>
    <row r="111" spans="2:13" ht="31.5">
      <c r="B111" s="1365"/>
      <c r="C111" s="1366" t="s">
        <v>1483</v>
      </c>
      <c r="D111" s="1365"/>
      <c r="E111" s="1365"/>
      <c r="F111" s="1365"/>
      <c r="G111" s="1365"/>
      <c r="H111" s="1365"/>
      <c r="I111" s="1365"/>
      <c r="J111" s="1365"/>
      <c r="K111" s="1365"/>
      <c r="L111" s="1365"/>
      <c r="M111" s="1365"/>
    </row>
    <row r="112" spans="2:13">
      <c r="B112" s="1740">
        <v>8.1</v>
      </c>
      <c r="C112" s="1366" t="s">
        <v>1160</v>
      </c>
      <c r="D112" s="1365" t="s">
        <v>222</v>
      </c>
      <c r="E112" s="1365">
        <v>11</v>
      </c>
      <c r="F112" s="1365">
        <v>46.72</v>
      </c>
      <c r="G112" s="1365"/>
      <c r="H112" s="1368">
        <f>F112+G112</f>
        <v>46.72</v>
      </c>
      <c r="I112" s="1365">
        <v>220</v>
      </c>
      <c r="J112" s="1365">
        <f>I112*E112</f>
        <v>2420</v>
      </c>
      <c r="K112" s="1365">
        <f>F112*I112</f>
        <v>10278.4</v>
      </c>
      <c r="L112" s="1365">
        <f>I112*G112</f>
        <v>0</v>
      </c>
      <c r="M112" s="1365">
        <f>L112+K112</f>
        <v>10278.4</v>
      </c>
    </row>
    <row r="113" spans="2:13" hidden="1">
      <c r="B113" s="1365">
        <v>8.1999999999999993</v>
      </c>
      <c r="C113" s="1366" t="s">
        <v>1482</v>
      </c>
      <c r="D113" s="1365" t="s">
        <v>222</v>
      </c>
      <c r="E113" s="1365">
        <v>71</v>
      </c>
      <c r="F113" s="1365"/>
      <c r="G113" s="1365"/>
      <c r="H113" s="1368">
        <f>F113+G113</f>
        <v>0</v>
      </c>
      <c r="I113" s="1365">
        <v>360</v>
      </c>
      <c r="J113" s="1365">
        <f>I113*E113</f>
        <v>25560</v>
      </c>
      <c r="K113" s="1365">
        <f>F113*I113</f>
        <v>0</v>
      </c>
      <c r="L113" s="1365">
        <f>I113*G113</f>
        <v>0</v>
      </c>
      <c r="M113" s="1365">
        <f>L113+K113</f>
        <v>0</v>
      </c>
    </row>
    <row r="114" spans="2:13">
      <c r="B114" s="1990" t="s">
        <v>46</v>
      </c>
      <c r="C114" s="1991"/>
      <c r="D114" s="1991"/>
      <c r="E114" s="1991"/>
      <c r="F114" s="1811"/>
      <c r="G114" s="1811"/>
      <c r="H114" s="1811"/>
      <c r="I114" s="1811"/>
      <c r="J114" s="1811">
        <f>SUM(J112:J113)</f>
        <v>27980</v>
      </c>
      <c r="K114" s="1811">
        <f>SUM(K112:K113)</f>
        <v>10278.4</v>
      </c>
      <c r="L114" s="1811">
        <f>SUM(L112:L113)</f>
        <v>0</v>
      </c>
      <c r="M114" s="1811">
        <f>SUM(M112:M113)</f>
        <v>10278.4</v>
      </c>
    </row>
    <row r="115" spans="2:13">
      <c r="B115" s="1321"/>
      <c r="C115" s="1274" t="s">
        <v>1299</v>
      </c>
      <c r="D115" s="1294"/>
      <c r="E115" s="1294"/>
      <c r="F115" s="1294"/>
      <c r="G115" s="1294"/>
      <c r="H115" s="1294"/>
      <c r="I115" s="1294"/>
      <c r="J115" s="1294"/>
      <c r="K115" s="1294"/>
      <c r="L115" s="1294"/>
      <c r="M115" s="1295"/>
    </row>
    <row r="116" spans="2:13">
      <c r="B116" s="1278">
        <v>9.1</v>
      </c>
      <c r="C116" s="1279" t="s">
        <v>1302</v>
      </c>
      <c r="D116" s="1280"/>
      <c r="E116" s="1280"/>
      <c r="F116" s="1280"/>
      <c r="G116" s="1280"/>
      <c r="H116" s="1280"/>
      <c r="I116" s="1280"/>
      <c r="J116" s="1280"/>
      <c r="K116" s="1280"/>
      <c r="L116" s="1280"/>
      <c r="M116" s="1296"/>
    </row>
    <row r="117" spans="2:13">
      <c r="B117" s="1278"/>
      <c r="C117" s="1279" t="s">
        <v>1300</v>
      </c>
      <c r="D117" s="1280" t="s">
        <v>1303</v>
      </c>
      <c r="E117" s="1280">
        <v>156</v>
      </c>
      <c r="F117" s="1280">
        <v>19.8</v>
      </c>
      <c r="G117" s="1280"/>
      <c r="H117" s="1280">
        <f>F117+G117</f>
        <v>19.8</v>
      </c>
      <c r="I117" s="1280">
        <v>65</v>
      </c>
      <c r="J117" s="1280">
        <f>I117*E117</f>
        <v>10140</v>
      </c>
      <c r="K117" s="1280">
        <f>F117*I117</f>
        <v>1287</v>
      </c>
      <c r="L117" s="1280">
        <f>I117*G117</f>
        <v>0</v>
      </c>
      <c r="M117" s="1296">
        <f>L117+K117</f>
        <v>1287</v>
      </c>
    </row>
    <row r="118" spans="2:13">
      <c r="B118" s="1278"/>
      <c r="C118" s="1279" t="s">
        <v>1292</v>
      </c>
      <c r="D118" s="1280" t="s">
        <v>1303</v>
      </c>
      <c r="E118" s="1280">
        <v>16</v>
      </c>
      <c r="F118" s="1280">
        <v>112.2</v>
      </c>
      <c r="G118" s="1280"/>
      <c r="H118" s="1280">
        <f>F118+G118</f>
        <v>112.2</v>
      </c>
      <c r="I118" s="1280">
        <v>75</v>
      </c>
      <c r="J118" s="1280">
        <f>I118*E118</f>
        <v>1200</v>
      </c>
      <c r="K118" s="1280">
        <f>F118*I118</f>
        <v>8415</v>
      </c>
      <c r="L118" s="1280">
        <f>I118*G118</f>
        <v>0</v>
      </c>
      <c r="M118" s="1296">
        <f>L118+K118</f>
        <v>8415</v>
      </c>
    </row>
    <row r="119" spans="2:13" ht="31.5">
      <c r="B119" s="1278">
        <v>9.5</v>
      </c>
      <c r="C119" s="1279" t="s">
        <v>1304</v>
      </c>
      <c r="D119" s="1280"/>
      <c r="E119" s="1280"/>
      <c r="F119" s="1280"/>
      <c r="G119" s="1280"/>
      <c r="H119" s="1280"/>
      <c r="I119" s="1280"/>
      <c r="J119" s="1280"/>
      <c r="K119" s="1280"/>
      <c r="L119" s="1280"/>
      <c r="M119" s="1296"/>
    </row>
    <row r="120" spans="2:13">
      <c r="B120" s="1278"/>
      <c r="C120" s="1279" t="s">
        <v>1305</v>
      </c>
      <c r="D120" s="1280" t="s">
        <v>1303</v>
      </c>
      <c r="E120" s="1280">
        <v>10</v>
      </c>
      <c r="F120" s="1280">
        <v>51.75</v>
      </c>
      <c r="G120" s="1280"/>
      <c r="H120" s="1280">
        <f>F120+G120</f>
        <v>51.75</v>
      </c>
      <c r="I120" s="1280">
        <v>60</v>
      </c>
      <c r="J120" s="1280">
        <f>I120*E120</f>
        <v>600</v>
      </c>
      <c r="K120" s="1280">
        <f>F120*I120</f>
        <v>3105</v>
      </c>
      <c r="L120" s="1280">
        <f>I120*G120</f>
        <v>0</v>
      </c>
      <c r="M120" s="1296">
        <f>L120+K120</f>
        <v>3105</v>
      </c>
    </row>
    <row r="121" spans="2:13">
      <c r="B121" s="1278"/>
      <c r="C121" s="1279" t="s">
        <v>1306</v>
      </c>
      <c r="D121" s="1280" t="s">
        <v>1303</v>
      </c>
      <c r="E121" s="1280">
        <v>25</v>
      </c>
      <c r="F121" s="1280">
        <v>27.1</v>
      </c>
      <c r="G121" s="1280"/>
      <c r="H121" s="1280">
        <f>F121+G121</f>
        <v>27.1</v>
      </c>
      <c r="I121" s="1280">
        <v>90</v>
      </c>
      <c r="J121" s="1280">
        <f>I121*E121</f>
        <v>2250</v>
      </c>
      <c r="K121" s="1280">
        <f>F121*I121</f>
        <v>2439</v>
      </c>
      <c r="L121" s="1280">
        <f>I121*G121</f>
        <v>0</v>
      </c>
      <c r="M121" s="1296">
        <f>L121+K121</f>
        <v>2439</v>
      </c>
    </row>
    <row r="122" spans="2:13">
      <c r="B122" s="1278"/>
      <c r="C122" s="1279" t="s">
        <v>1307</v>
      </c>
      <c r="D122" s="1280" t="s">
        <v>1303</v>
      </c>
      <c r="E122" s="1280">
        <v>120</v>
      </c>
      <c r="F122" s="1280">
        <v>38.799999999999997</v>
      </c>
      <c r="G122" s="1280"/>
      <c r="H122" s="1280">
        <f>F122+G122</f>
        <v>38.799999999999997</v>
      </c>
      <c r="I122" s="1280">
        <v>120</v>
      </c>
      <c r="J122" s="1280">
        <f>I122*E122</f>
        <v>14400</v>
      </c>
      <c r="K122" s="1280">
        <f>F122*I122</f>
        <v>4656</v>
      </c>
      <c r="L122" s="1280">
        <f>I122*G122</f>
        <v>0</v>
      </c>
      <c r="M122" s="1296">
        <f>L122+K122</f>
        <v>4656</v>
      </c>
    </row>
    <row r="123" spans="2:13" ht="31.5">
      <c r="B123" s="1323">
        <v>9.6</v>
      </c>
      <c r="C123" s="1324" t="s">
        <v>1887</v>
      </c>
      <c r="D123" s="1325" t="s">
        <v>72</v>
      </c>
      <c r="E123" s="1325">
        <v>19</v>
      </c>
      <c r="F123" s="1325"/>
      <c r="G123" s="1325">
        <f>'OR TOS'!D203</f>
        <v>19</v>
      </c>
      <c r="H123" s="1280">
        <f t="shared" ref="H123:H126" si="30">F123+G123</f>
        <v>19</v>
      </c>
      <c r="I123" s="1325">
        <v>600</v>
      </c>
      <c r="J123" s="1280">
        <f t="shared" ref="J123:J126" si="31">I123*E123</f>
        <v>11400</v>
      </c>
      <c r="K123" s="1280">
        <f t="shared" ref="K123:K126" si="32">F123*I123</f>
        <v>0</v>
      </c>
      <c r="L123" s="1280">
        <f t="shared" ref="L123:L126" si="33">I123*G123</f>
        <v>11400</v>
      </c>
      <c r="M123" s="1296">
        <f t="shared" ref="M123:M126" si="34">L123+K123</f>
        <v>11400</v>
      </c>
    </row>
    <row r="124" spans="2:13">
      <c r="B124" s="1323">
        <v>9.6999999999999993</v>
      </c>
      <c r="C124" s="1324" t="s">
        <v>1767</v>
      </c>
      <c r="D124" s="1325" t="s">
        <v>72</v>
      </c>
      <c r="E124" s="1325">
        <v>8</v>
      </c>
      <c r="F124" s="1325"/>
      <c r="G124" s="1325">
        <f>'OR TOS'!D207</f>
        <v>10</v>
      </c>
      <c r="H124" s="1280">
        <f t="shared" si="30"/>
        <v>10</v>
      </c>
      <c r="I124" s="1325">
        <v>900</v>
      </c>
      <c r="J124" s="1280">
        <f t="shared" si="31"/>
        <v>7200</v>
      </c>
      <c r="K124" s="1280">
        <f t="shared" si="32"/>
        <v>0</v>
      </c>
      <c r="L124" s="1280">
        <f t="shared" si="33"/>
        <v>9000</v>
      </c>
      <c r="M124" s="1296">
        <f t="shared" si="34"/>
        <v>9000</v>
      </c>
    </row>
    <row r="125" spans="2:13">
      <c r="B125" s="1323">
        <v>9.9</v>
      </c>
      <c r="C125" s="1324" t="s">
        <v>1888</v>
      </c>
      <c r="D125" s="1325" t="s">
        <v>72</v>
      </c>
      <c r="E125" s="1325">
        <v>9</v>
      </c>
      <c r="F125" s="1325"/>
      <c r="G125" s="1325">
        <f>'OR TOS'!D211</f>
        <v>10</v>
      </c>
      <c r="H125" s="1280">
        <f t="shared" si="30"/>
        <v>10</v>
      </c>
      <c r="I125" s="1325">
        <v>90</v>
      </c>
      <c r="J125" s="1280">
        <f t="shared" si="31"/>
        <v>810</v>
      </c>
      <c r="K125" s="1280">
        <f t="shared" si="32"/>
        <v>0</v>
      </c>
      <c r="L125" s="1280">
        <f t="shared" si="33"/>
        <v>900</v>
      </c>
      <c r="M125" s="1296">
        <f t="shared" si="34"/>
        <v>900</v>
      </c>
    </row>
    <row r="126" spans="2:13">
      <c r="B126" s="1323">
        <v>9.1</v>
      </c>
      <c r="C126" s="1324" t="s">
        <v>1889</v>
      </c>
      <c r="D126" s="1325" t="s">
        <v>72</v>
      </c>
      <c r="E126" s="1325">
        <v>8</v>
      </c>
      <c r="F126" s="1325"/>
      <c r="G126" s="1325">
        <f>'OR TOS'!D215</f>
        <v>19</v>
      </c>
      <c r="H126" s="1280">
        <f t="shared" si="30"/>
        <v>19</v>
      </c>
      <c r="I126" s="1325">
        <v>200</v>
      </c>
      <c r="J126" s="1280">
        <f t="shared" si="31"/>
        <v>1600</v>
      </c>
      <c r="K126" s="1280">
        <f t="shared" si="32"/>
        <v>0</v>
      </c>
      <c r="L126" s="1280">
        <f t="shared" si="33"/>
        <v>3800</v>
      </c>
      <c r="M126" s="1296">
        <f t="shared" si="34"/>
        <v>3800</v>
      </c>
    </row>
    <row r="127" spans="2:13" ht="31.5">
      <c r="B127" s="1323">
        <v>9.11</v>
      </c>
      <c r="C127" s="1324" t="s">
        <v>1313</v>
      </c>
      <c r="D127" s="1325" t="s">
        <v>72</v>
      </c>
      <c r="E127" s="1325">
        <v>11</v>
      </c>
      <c r="F127" s="1325">
        <v>7</v>
      </c>
      <c r="G127" s="1325"/>
      <c r="H127" s="1325">
        <f>F127+G127</f>
        <v>7</v>
      </c>
      <c r="I127" s="1325">
        <v>1700</v>
      </c>
      <c r="J127" s="1325">
        <f>I127*E127</f>
        <v>18700</v>
      </c>
      <c r="K127" s="1325">
        <f>F127*I127</f>
        <v>11900</v>
      </c>
      <c r="L127" s="1325">
        <f>I127*G127</f>
        <v>0</v>
      </c>
      <c r="M127" s="1327">
        <f>L127+K127</f>
        <v>11900</v>
      </c>
    </row>
    <row r="128" spans="2:13">
      <c r="B128" s="1323">
        <v>9.1199999999999992</v>
      </c>
      <c r="C128" s="1324" t="s">
        <v>1890</v>
      </c>
      <c r="D128" s="1325" t="s">
        <v>72</v>
      </c>
      <c r="E128" s="1325">
        <v>7</v>
      </c>
      <c r="F128" s="1325"/>
      <c r="G128" s="1325">
        <f>'OR TOS'!D219</f>
        <v>7</v>
      </c>
      <c r="H128" s="1280">
        <f t="shared" ref="H128:H132" si="35">F128+G128</f>
        <v>7</v>
      </c>
      <c r="I128" s="1325">
        <v>120</v>
      </c>
      <c r="J128" s="1280">
        <f t="shared" ref="J128:J131" si="36">I128*E128</f>
        <v>840</v>
      </c>
      <c r="K128" s="1280">
        <f t="shared" ref="K128:K131" si="37">F128*I128</f>
        <v>0</v>
      </c>
      <c r="L128" s="1280">
        <f t="shared" ref="L128:L131" si="38">I128*G128</f>
        <v>840</v>
      </c>
      <c r="M128" s="1296">
        <f t="shared" ref="M128:M131" si="39">L128+K128</f>
        <v>840</v>
      </c>
    </row>
    <row r="129" spans="2:13">
      <c r="B129" s="1323">
        <v>9.14</v>
      </c>
      <c r="C129" s="1324" t="s">
        <v>1892</v>
      </c>
      <c r="D129" s="1325" t="s">
        <v>72</v>
      </c>
      <c r="E129" s="1325">
        <v>7</v>
      </c>
      <c r="F129" s="1325"/>
      <c r="G129" s="1325">
        <f>'OR TOS'!D223</f>
        <v>7</v>
      </c>
      <c r="H129" s="1280">
        <f t="shared" si="35"/>
        <v>7</v>
      </c>
      <c r="I129" s="1325">
        <v>2000</v>
      </c>
      <c r="J129" s="1280">
        <f t="shared" si="36"/>
        <v>14000</v>
      </c>
      <c r="K129" s="1280">
        <f t="shared" si="37"/>
        <v>0</v>
      </c>
      <c r="L129" s="1280">
        <f t="shared" si="38"/>
        <v>14000</v>
      </c>
      <c r="M129" s="1296">
        <f t="shared" si="39"/>
        <v>14000</v>
      </c>
    </row>
    <row r="130" spans="2:13">
      <c r="B130" s="1323">
        <v>9.16</v>
      </c>
      <c r="C130" s="1324" t="s">
        <v>1768</v>
      </c>
      <c r="D130" s="1325" t="s">
        <v>72</v>
      </c>
      <c r="E130" s="1325">
        <v>8</v>
      </c>
      <c r="F130" s="1325"/>
      <c r="G130" s="1325">
        <f>'OR TOS'!D227</f>
        <v>12</v>
      </c>
      <c r="H130" s="1280">
        <f t="shared" si="35"/>
        <v>12</v>
      </c>
      <c r="I130" s="1325">
        <v>120</v>
      </c>
      <c r="J130" s="1325">
        <f t="shared" si="36"/>
        <v>960</v>
      </c>
      <c r="K130" s="1280">
        <f t="shared" si="37"/>
        <v>0</v>
      </c>
      <c r="L130" s="1280">
        <f t="shared" si="38"/>
        <v>1440</v>
      </c>
      <c r="M130" s="1296">
        <f t="shared" si="39"/>
        <v>1440</v>
      </c>
    </row>
    <row r="131" spans="2:13" ht="31.5">
      <c r="B131" s="1323">
        <v>9.18</v>
      </c>
      <c r="C131" s="1324" t="s">
        <v>1893</v>
      </c>
      <c r="D131" s="1325" t="s">
        <v>1303</v>
      </c>
      <c r="E131" s="1325">
        <v>60</v>
      </c>
      <c r="F131" s="1325"/>
      <c r="G131" s="1325">
        <f>'OR TOS'!D231</f>
        <v>67.2</v>
      </c>
      <c r="H131" s="1280">
        <f t="shared" si="35"/>
        <v>67.2</v>
      </c>
      <c r="I131" s="1325">
        <v>90</v>
      </c>
      <c r="J131" s="1325">
        <f t="shared" si="36"/>
        <v>5400</v>
      </c>
      <c r="K131" s="1280">
        <f t="shared" si="37"/>
        <v>0</v>
      </c>
      <c r="L131" s="1280">
        <f t="shared" si="38"/>
        <v>6048</v>
      </c>
      <c r="M131" s="1296">
        <f t="shared" si="39"/>
        <v>6048</v>
      </c>
    </row>
    <row r="132" spans="2:13" ht="31.5">
      <c r="B132" s="1323">
        <v>9.1999999999999993</v>
      </c>
      <c r="C132" s="1324" t="s">
        <v>1941</v>
      </c>
      <c r="D132" s="1325" t="s">
        <v>72</v>
      </c>
      <c r="E132" s="1325">
        <v>2</v>
      </c>
      <c r="F132" s="1325"/>
      <c r="G132" s="1325">
        <f>'OR TOS'!H178</f>
        <v>3</v>
      </c>
      <c r="H132" s="1280">
        <f t="shared" si="35"/>
        <v>3</v>
      </c>
      <c r="I132" s="1325">
        <v>900</v>
      </c>
      <c r="J132" s="1325">
        <f t="shared" ref="J132" si="40">I132*E132</f>
        <v>1800</v>
      </c>
      <c r="K132" s="1280">
        <f t="shared" ref="K132" si="41">F132*I132</f>
        <v>0</v>
      </c>
      <c r="L132" s="1280">
        <f t="shared" ref="L132" si="42">I132*G132</f>
        <v>2700</v>
      </c>
      <c r="M132" s="1296">
        <f t="shared" ref="M132" si="43">L132+K132</f>
        <v>2700</v>
      </c>
    </row>
    <row r="133" spans="2:13">
      <c r="B133" s="1990" t="s">
        <v>46</v>
      </c>
      <c r="C133" s="1991"/>
      <c r="D133" s="1991"/>
      <c r="E133" s="1992"/>
      <c r="F133" s="1811"/>
      <c r="G133" s="1811"/>
      <c r="H133" s="1811"/>
      <c r="I133" s="1811"/>
      <c r="J133" s="1811">
        <f>SUM(J117:J132)</f>
        <v>91300</v>
      </c>
      <c r="K133" s="1811">
        <f>SUM(K117:K132)</f>
        <v>31802</v>
      </c>
      <c r="L133" s="1811">
        <f>SUM(L117:L132)</f>
        <v>50128</v>
      </c>
      <c r="M133" s="1811">
        <f>SUM(M117:M132)</f>
        <v>81930</v>
      </c>
    </row>
    <row r="134" spans="2:13">
      <c r="B134" s="1321"/>
      <c r="C134" s="1274" t="s">
        <v>1188</v>
      </c>
      <c r="D134" s="1294"/>
      <c r="E134" s="1294"/>
      <c r="F134" s="1294"/>
      <c r="G134" s="1294"/>
      <c r="H134" s="1294"/>
      <c r="I134" s="1294"/>
      <c r="J134" s="1294"/>
      <c r="K134" s="1294"/>
      <c r="L134" s="1294"/>
      <c r="M134" s="1295"/>
    </row>
    <row r="135" spans="2:13">
      <c r="B135" s="1278">
        <v>2</v>
      </c>
      <c r="C135" s="1279" t="s">
        <v>1189</v>
      </c>
      <c r="D135" s="1280"/>
      <c r="E135" s="1280"/>
      <c r="F135" s="1280"/>
      <c r="G135" s="1280"/>
      <c r="H135" s="1280"/>
      <c r="I135" s="1280"/>
      <c r="J135" s="1280"/>
      <c r="K135" s="1280"/>
      <c r="L135" s="1280"/>
      <c r="M135" s="1296"/>
    </row>
    <row r="136" spans="2:13" ht="31.5">
      <c r="B136" s="1278">
        <v>2.0099999999999998</v>
      </c>
      <c r="C136" s="1279" t="s">
        <v>1926</v>
      </c>
      <c r="D136" s="1280" t="s">
        <v>1150</v>
      </c>
      <c r="E136" s="1280">
        <v>138</v>
      </c>
      <c r="F136" s="1280">
        <v>138</v>
      </c>
      <c r="G136" s="1280"/>
      <c r="H136" s="1280">
        <f t="shared" ref="H136:H160" si="44">F136+G136</f>
        <v>138</v>
      </c>
      <c r="I136" s="1280">
        <v>200</v>
      </c>
      <c r="J136" s="1280">
        <f>I136*E136</f>
        <v>27600</v>
      </c>
      <c r="K136" s="1280">
        <f>F136*I136</f>
        <v>27600</v>
      </c>
      <c r="L136" s="1280">
        <f>I136*G136</f>
        <v>0</v>
      </c>
      <c r="M136" s="1296">
        <f>L136+K136</f>
        <v>27600</v>
      </c>
    </row>
    <row r="137" spans="2:13">
      <c r="B137" s="1278">
        <v>3</v>
      </c>
      <c r="C137" s="1279" t="s">
        <v>2015</v>
      </c>
      <c r="D137" s="1280"/>
      <c r="E137" s="1280"/>
      <c r="F137" s="1280"/>
      <c r="G137" s="1280"/>
      <c r="H137" s="1280"/>
      <c r="I137" s="1280"/>
      <c r="J137" s="1280"/>
      <c r="K137" s="1280"/>
      <c r="L137" s="1280"/>
      <c r="M137" s="1296"/>
    </row>
    <row r="138" spans="2:13">
      <c r="B138" s="1278">
        <v>3.01</v>
      </c>
      <c r="C138" s="1279" t="s">
        <v>2014</v>
      </c>
      <c r="D138" s="1280" t="s">
        <v>1150</v>
      </c>
      <c r="E138" s="1280">
        <v>45</v>
      </c>
      <c r="F138" s="1280"/>
      <c r="G138" s="1280">
        <f>'OR TOS'!H184</f>
        <v>45</v>
      </c>
      <c r="H138" s="1280">
        <f t="shared" si="44"/>
        <v>45</v>
      </c>
      <c r="I138" s="1280">
        <v>75</v>
      </c>
      <c r="J138" s="1280">
        <f t="shared" ref="J138:J139" si="45">I138*E138</f>
        <v>3375</v>
      </c>
      <c r="K138" s="1280">
        <f t="shared" ref="K138:K139" si="46">F138*I138</f>
        <v>0</v>
      </c>
      <c r="L138" s="1280">
        <f t="shared" ref="L138:L139" si="47">I138*G138</f>
        <v>3375</v>
      </c>
      <c r="M138" s="1296">
        <f t="shared" ref="M138:M139" si="48">L138+K138</f>
        <v>3375</v>
      </c>
    </row>
    <row r="139" spans="2:13">
      <c r="B139" s="1278">
        <v>3.02</v>
      </c>
      <c r="C139" s="1279" t="s">
        <v>1309</v>
      </c>
      <c r="D139" s="1280" t="s">
        <v>1150</v>
      </c>
      <c r="E139" s="1280">
        <v>20</v>
      </c>
      <c r="F139" s="1280"/>
      <c r="G139" s="1280">
        <f>'OR TOS'!H188</f>
        <v>20</v>
      </c>
      <c r="H139" s="1280">
        <f t="shared" si="44"/>
        <v>20</v>
      </c>
      <c r="I139" s="1280">
        <v>120</v>
      </c>
      <c r="J139" s="1280">
        <f t="shared" si="45"/>
        <v>2400</v>
      </c>
      <c r="K139" s="1280">
        <f t="shared" si="46"/>
        <v>0</v>
      </c>
      <c r="L139" s="1280">
        <f t="shared" si="47"/>
        <v>2400</v>
      </c>
      <c r="M139" s="1296">
        <f t="shared" si="48"/>
        <v>2400</v>
      </c>
    </row>
    <row r="140" spans="2:13">
      <c r="B140" s="1278">
        <v>4</v>
      </c>
      <c r="C140" s="1279" t="s">
        <v>1190</v>
      </c>
      <c r="D140" s="1280"/>
      <c r="E140" s="1280"/>
      <c r="F140" s="1280"/>
      <c r="G140" s="1280"/>
      <c r="H140" s="1280"/>
      <c r="I140" s="1280"/>
      <c r="J140" s="1280"/>
      <c r="K140" s="1280"/>
      <c r="L140" s="1280"/>
      <c r="M140" s="1296"/>
    </row>
    <row r="141" spans="2:13">
      <c r="B141" s="1278">
        <v>4.01</v>
      </c>
      <c r="C141" s="1279" t="s">
        <v>1902</v>
      </c>
      <c r="D141" s="1280" t="s">
        <v>1150</v>
      </c>
      <c r="E141" s="1280">
        <v>78</v>
      </c>
      <c r="F141" s="1280">
        <v>78</v>
      </c>
      <c r="G141" s="1280"/>
      <c r="H141" s="1280">
        <f>F141+G141</f>
        <v>78</v>
      </c>
      <c r="I141" s="1280">
        <v>200</v>
      </c>
      <c r="J141" s="1280">
        <f>I141*E141</f>
        <v>15600</v>
      </c>
      <c r="K141" s="1280">
        <f>F141*I141</f>
        <v>15600</v>
      </c>
      <c r="L141" s="1280">
        <f>I141*G141</f>
        <v>0</v>
      </c>
      <c r="M141" s="1296">
        <f>L141+K141</f>
        <v>15600</v>
      </c>
    </row>
    <row r="142" spans="2:13">
      <c r="B142" s="1278">
        <v>4.2</v>
      </c>
      <c r="C142" s="1279" t="s">
        <v>1202</v>
      </c>
      <c r="D142" s="1280" t="s">
        <v>1150</v>
      </c>
      <c r="E142" s="1280">
        <v>13</v>
      </c>
      <c r="F142" s="1280">
        <v>13</v>
      </c>
      <c r="G142" s="1280"/>
      <c r="H142" s="1280">
        <f>F142+G142</f>
        <v>13</v>
      </c>
      <c r="I142" s="1280">
        <v>200</v>
      </c>
      <c r="J142" s="1280">
        <f>I142*E142</f>
        <v>2600</v>
      </c>
      <c r="K142" s="1280">
        <f>F142*I142</f>
        <v>2600</v>
      </c>
      <c r="L142" s="1280">
        <f>I142*G142</f>
        <v>0</v>
      </c>
      <c r="M142" s="1296">
        <f>L142+K142</f>
        <v>2600</v>
      </c>
    </row>
    <row r="143" spans="2:13">
      <c r="B143" s="1278">
        <v>5</v>
      </c>
      <c r="C143" s="1279" t="s">
        <v>1162</v>
      </c>
      <c r="D143" s="1280"/>
      <c r="E143" s="1280"/>
      <c r="F143" s="1280"/>
      <c r="G143" s="1280"/>
      <c r="H143" s="1280"/>
      <c r="I143" s="1280"/>
      <c r="J143" s="1280"/>
      <c r="K143" s="1280"/>
      <c r="L143" s="1280"/>
      <c r="M143" s="1296"/>
    </row>
    <row r="144" spans="2:13">
      <c r="B144" s="1278">
        <v>5.01</v>
      </c>
      <c r="C144" s="1279" t="s">
        <v>1311</v>
      </c>
      <c r="D144" s="1280" t="s">
        <v>1150</v>
      </c>
      <c r="E144" s="1280">
        <v>78</v>
      </c>
      <c r="F144" s="1280">
        <v>19</v>
      </c>
      <c r="G144" s="1280">
        <f>'OR TOS'!H193</f>
        <v>59</v>
      </c>
      <c r="H144" s="1280">
        <f>F144+G144</f>
        <v>78</v>
      </c>
      <c r="I144" s="1280">
        <v>100</v>
      </c>
      <c r="J144" s="1280">
        <f>I144*E144</f>
        <v>7800</v>
      </c>
      <c r="K144" s="1280">
        <f>F144*I144</f>
        <v>1900</v>
      </c>
      <c r="L144" s="1280">
        <f>I144*G144</f>
        <v>5900</v>
      </c>
      <c r="M144" s="1296">
        <f>L144+K144</f>
        <v>7800</v>
      </c>
    </row>
    <row r="145" spans="2:13">
      <c r="B145" s="1278">
        <v>5.0199999999999996</v>
      </c>
      <c r="C145" s="1279" t="s">
        <v>1903</v>
      </c>
      <c r="D145" s="1280" t="s">
        <v>1150</v>
      </c>
      <c r="E145" s="1280">
        <v>13</v>
      </c>
      <c r="F145" s="1280"/>
      <c r="G145" s="1280">
        <f>'OR TOS'!H197</f>
        <v>13</v>
      </c>
      <c r="H145" s="1280">
        <f>F145+G145</f>
        <v>13</v>
      </c>
      <c r="I145" s="1280">
        <v>150</v>
      </c>
      <c r="J145" s="1280">
        <f>I145*E145</f>
        <v>1950</v>
      </c>
      <c r="K145" s="1280">
        <f>F145*I145</f>
        <v>0</v>
      </c>
      <c r="L145" s="1280">
        <f>I145*G145</f>
        <v>1950</v>
      </c>
      <c r="M145" s="1296">
        <f>L145+K145</f>
        <v>1950</v>
      </c>
    </row>
    <row r="146" spans="2:13">
      <c r="B146" s="1278">
        <v>5.3</v>
      </c>
      <c r="C146" s="1279" t="s">
        <v>2016</v>
      </c>
      <c r="D146" s="1280" t="s">
        <v>1150</v>
      </c>
      <c r="E146" s="1280">
        <v>8</v>
      </c>
      <c r="F146" s="1280"/>
      <c r="G146" s="1280">
        <f>'OR TOS'!H201</f>
        <v>18</v>
      </c>
      <c r="H146" s="1280">
        <f>F146+G146</f>
        <v>18</v>
      </c>
      <c r="I146" s="1280">
        <v>250</v>
      </c>
      <c r="J146" s="1280">
        <f>I146*E146</f>
        <v>2000</v>
      </c>
      <c r="K146" s="1280">
        <f>F146*I146</f>
        <v>0</v>
      </c>
      <c r="L146" s="1280">
        <f>I146*G146</f>
        <v>4500</v>
      </c>
      <c r="M146" s="1296">
        <f>L146+K146</f>
        <v>4500</v>
      </c>
    </row>
    <row r="147" spans="2:13">
      <c r="B147" s="1278">
        <v>6</v>
      </c>
      <c r="C147" s="1279" t="s">
        <v>1782</v>
      </c>
      <c r="D147" s="1280"/>
      <c r="E147" s="1280"/>
      <c r="F147" s="1280"/>
      <c r="G147" s="1280"/>
      <c r="H147" s="1280"/>
      <c r="I147" s="1280"/>
      <c r="J147" s="1280"/>
      <c r="K147" s="1280"/>
      <c r="L147" s="1280"/>
      <c r="M147" s="1296"/>
    </row>
    <row r="148" spans="2:13">
      <c r="B148" s="1278">
        <v>6.01</v>
      </c>
      <c r="C148" s="1279" t="s">
        <v>1783</v>
      </c>
      <c r="D148" s="1280" t="s">
        <v>1150</v>
      </c>
      <c r="E148" s="1280">
        <v>13</v>
      </c>
      <c r="F148" s="1280"/>
      <c r="G148" s="1280">
        <f>'OR TOS'!H206</f>
        <v>13</v>
      </c>
      <c r="H148" s="1280">
        <f>F148+G148</f>
        <v>13</v>
      </c>
      <c r="I148" s="1280">
        <v>130</v>
      </c>
      <c r="J148" s="1280">
        <f>I148*E148</f>
        <v>1690</v>
      </c>
      <c r="K148" s="1280">
        <f>F148*I148</f>
        <v>0</v>
      </c>
      <c r="L148" s="1280">
        <f>I148*G148</f>
        <v>1690</v>
      </c>
      <c r="M148" s="1296">
        <f>L148+K148</f>
        <v>1690</v>
      </c>
    </row>
    <row r="149" spans="2:13">
      <c r="B149" s="1278">
        <v>7</v>
      </c>
      <c r="C149" s="1279" t="s">
        <v>1314</v>
      </c>
      <c r="D149" s="1280"/>
      <c r="E149" s="1280"/>
      <c r="F149" s="1280"/>
      <c r="G149" s="1280"/>
      <c r="H149" s="1280"/>
      <c r="I149" s="1280"/>
      <c r="J149" s="1280"/>
      <c r="K149" s="1280"/>
      <c r="L149" s="1280"/>
      <c r="M149" s="1296"/>
    </row>
    <row r="150" spans="2:13">
      <c r="B150" s="1278">
        <v>7.01</v>
      </c>
      <c r="C150" s="1279" t="s">
        <v>1315</v>
      </c>
      <c r="D150" s="1280" t="s">
        <v>1150</v>
      </c>
      <c r="E150" s="1280">
        <v>24</v>
      </c>
      <c r="F150" s="1280">
        <v>24</v>
      </c>
      <c r="G150" s="1280"/>
      <c r="H150" s="1280">
        <f t="shared" si="44"/>
        <v>24</v>
      </c>
      <c r="I150" s="1280">
        <v>450</v>
      </c>
      <c r="J150" s="1280">
        <f>I150*E150</f>
        <v>10800</v>
      </c>
      <c r="K150" s="1280">
        <f>F150*I150</f>
        <v>10800</v>
      </c>
      <c r="L150" s="1280">
        <f>I150*G150</f>
        <v>0</v>
      </c>
      <c r="M150" s="1296">
        <f>L150+K150</f>
        <v>10800</v>
      </c>
    </row>
    <row r="151" spans="2:13">
      <c r="B151" s="1278">
        <v>7.02</v>
      </c>
      <c r="C151" s="1279" t="s">
        <v>2017</v>
      </c>
      <c r="D151" s="1280" t="s">
        <v>1150</v>
      </c>
      <c r="E151" s="1280">
        <v>70</v>
      </c>
      <c r="F151" s="1280"/>
      <c r="G151" s="1280">
        <f>'OR TOS'!H211</f>
        <v>70</v>
      </c>
      <c r="H151" s="1280">
        <f t="shared" si="44"/>
        <v>70</v>
      </c>
      <c r="I151" s="1280">
        <v>700</v>
      </c>
      <c r="J151" s="1280">
        <f>I151*E151</f>
        <v>49000</v>
      </c>
      <c r="K151" s="1280">
        <f>F151*I151</f>
        <v>0</v>
      </c>
      <c r="L151" s="1280">
        <f>I151*G151</f>
        <v>49000</v>
      </c>
      <c r="M151" s="1296">
        <f>L151+K151</f>
        <v>49000</v>
      </c>
    </row>
    <row r="152" spans="2:13">
      <c r="B152" s="1278">
        <v>7.03</v>
      </c>
      <c r="C152" s="1279" t="s">
        <v>1316</v>
      </c>
      <c r="D152" s="1280" t="s">
        <v>1150</v>
      </c>
      <c r="E152" s="1280">
        <v>19</v>
      </c>
      <c r="F152" s="1280">
        <v>11</v>
      </c>
      <c r="G152" s="1280">
        <f>'OR TOS'!H215</f>
        <v>8</v>
      </c>
      <c r="H152" s="1280">
        <f t="shared" si="44"/>
        <v>19</v>
      </c>
      <c r="I152" s="1280">
        <v>250</v>
      </c>
      <c r="J152" s="1280">
        <f>I152*E152</f>
        <v>4750</v>
      </c>
      <c r="K152" s="1280">
        <f>F152*I152</f>
        <v>2750</v>
      </c>
      <c r="L152" s="1280">
        <f>I152*G152</f>
        <v>2000</v>
      </c>
      <c r="M152" s="1296">
        <f>L152+K152</f>
        <v>4750</v>
      </c>
    </row>
    <row r="153" spans="2:13">
      <c r="B153" s="1278">
        <v>7.04</v>
      </c>
      <c r="C153" s="1279" t="s">
        <v>2018</v>
      </c>
      <c r="D153" s="1280" t="s">
        <v>1150</v>
      </c>
      <c r="E153" s="1280">
        <v>11</v>
      </c>
      <c r="F153" s="1280"/>
      <c r="G153" s="1280">
        <f>'OR TOS'!H219</f>
        <v>11</v>
      </c>
      <c r="H153" s="1280"/>
      <c r="I153" s="1280"/>
      <c r="J153" s="1280"/>
      <c r="K153" s="1280"/>
      <c r="L153" s="1280"/>
      <c r="M153" s="1296"/>
    </row>
    <row r="154" spans="2:13">
      <c r="B154" s="1278">
        <v>7.5</v>
      </c>
      <c r="C154" s="1279" t="s">
        <v>1905</v>
      </c>
      <c r="D154" s="1280" t="s">
        <v>1150</v>
      </c>
      <c r="E154" s="1280">
        <v>14</v>
      </c>
      <c r="F154" s="1280"/>
      <c r="G154" s="1280">
        <f>'OR TOS'!H223</f>
        <v>14</v>
      </c>
      <c r="H154" s="1280">
        <f t="shared" si="44"/>
        <v>14</v>
      </c>
      <c r="I154" s="1280">
        <v>275</v>
      </c>
      <c r="J154" s="1280">
        <f>I154*E154</f>
        <v>3850</v>
      </c>
      <c r="K154" s="1280">
        <f>F154*I154</f>
        <v>0</v>
      </c>
      <c r="L154" s="1280">
        <f>I154*G154</f>
        <v>3850</v>
      </c>
      <c r="M154" s="1296">
        <f>L154+K154</f>
        <v>3850</v>
      </c>
    </row>
    <row r="155" spans="2:13">
      <c r="B155" s="1278">
        <v>8</v>
      </c>
      <c r="C155" s="1279" t="s">
        <v>1787</v>
      </c>
      <c r="D155" s="1280"/>
      <c r="E155" s="1280"/>
      <c r="F155" s="1280"/>
      <c r="G155" s="1280"/>
      <c r="H155" s="1280"/>
      <c r="I155" s="1280"/>
      <c r="J155" s="1280"/>
      <c r="K155" s="1280"/>
      <c r="L155" s="1280"/>
      <c r="M155" s="1296"/>
    </row>
    <row r="156" spans="2:13">
      <c r="B156" s="1278">
        <v>8.01</v>
      </c>
      <c r="C156" s="1279" t="s">
        <v>1788</v>
      </c>
      <c r="D156" s="1280" t="s">
        <v>1805</v>
      </c>
      <c r="E156" s="1280">
        <v>1</v>
      </c>
      <c r="F156" s="1280"/>
      <c r="G156" s="1280">
        <f>'OR TOS'!H228</f>
        <v>1</v>
      </c>
      <c r="H156" s="1280">
        <f t="shared" si="44"/>
        <v>1</v>
      </c>
      <c r="I156" s="1280">
        <v>130</v>
      </c>
      <c r="J156" s="1280">
        <f>I156*E156</f>
        <v>130</v>
      </c>
      <c r="K156" s="1280">
        <f>F156*I156</f>
        <v>0</v>
      </c>
      <c r="L156" s="1280">
        <f>I156*G156</f>
        <v>130</v>
      </c>
      <c r="M156" s="1296">
        <f>L156+K156</f>
        <v>130</v>
      </c>
    </row>
    <row r="157" spans="2:13">
      <c r="B157" s="1278">
        <v>11</v>
      </c>
      <c r="C157" s="1279" t="s">
        <v>1804</v>
      </c>
      <c r="D157" s="1280"/>
      <c r="E157" s="1280"/>
      <c r="F157" s="1280"/>
      <c r="G157" s="1280"/>
      <c r="H157" s="1280"/>
      <c r="I157" s="1280"/>
      <c r="J157" s="1280"/>
      <c r="K157" s="1280"/>
      <c r="L157" s="1280"/>
      <c r="M157" s="1296"/>
    </row>
    <row r="158" spans="2:13">
      <c r="B158" s="1278">
        <v>11.01</v>
      </c>
      <c r="C158" s="1279" t="s">
        <v>2028</v>
      </c>
      <c r="D158" s="1280" t="s">
        <v>1150</v>
      </c>
      <c r="E158" s="1280">
        <v>2</v>
      </c>
      <c r="F158" s="1280"/>
      <c r="G158" s="1280">
        <f>'OR TOS'!D236</f>
        <v>2</v>
      </c>
      <c r="H158" s="1280">
        <f t="shared" si="44"/>
        <v>2</v>
      </c>
      <c r="I158" s="1280">
        <v>2000</v>
      </c>
      <c r="J158" s="1280">
        <f>I158*E158</f>
        <v>4000</v>
      </c>
      <c r="K158" s="1280">
        <f>F158*I158</f>
        <v>0</v>
      </c>
      <c r="L158" s="1280">
        <f>I158*G158</f>
        <v>4000</v>
      </c>
      <c r="M158" s="1296">
        <f>L158+K158</f>
        <v>4000</v>
      </c>
    </row>
    <row r="159" spans="2:13">
      <c r="B159" s="1278">
        <v>11.02</v>
      </c>
      <c r="C159" s="1279" t="s">
        <v>1909</v>
      </c>
      <c r="D159" s="1280" t="s">
        <v>189</v>
      </c>
      <c r="E159" s="1280">
        <v>35</v>
      </c>
      <c r="F159" s="1280"/>
      <c r="G159" s="1280">
        <f>'OR TOS'!D240</f>
        <v>37.200000000000003</v>
      </c>
      <c r="H159" s="1280">
        <f t="shared" si="44"/>
        <v>37.200000000000003</v>
      </c>
      <c r="I159" s="1280">
        <v>120</v>
      </c>
      <c r="J159" s="1280">
        <f t="shared" ref="J159:J160" si="49">I159*E159</f>
        <v>4200</v>
      </c>
      <c r="K159" s="1280">
        <f t="shared" ref="K159:K160" si="50">F159*I159</f>
        <v>0</v>
      </c>
      <c r="L159" s="1280">
        <f t="shared" ref="L159:L160" si="51">I159*G159</f>
        <v>4464</v>
      </c>
      <c r="M159" s="1296">
        <f t="shared" ref="M159:M160" si="52">L159+K159</f>
        <v>4464</v>
      </c>
    </row>
    <row r="160" spans="2:13">
      <c r="B160" s="1278">
        <v>11.03</v>
      </c>
      <c r="C160" s="1279" t="s">
        <v>2019</v>
      </c>
      <c r="D160" s="1280" t="s">
        <v>189</v>
      </c>
      <c r="E160" s="1280">
        <v>25</v>
      </c>
      <c r="F160" s="1280"/>
      <c r="G160" s="1280">
        <f>'OR TOS'!D244</f>
        <v>28.3</v>
      </c>
      <c r="H160" s="1280">
        <f t="shared" si="44"/>
        <v>28.3</v>
      </c>
      <c r="I160" s="1280">
        <v>105</v>
      </c>
      <c r="J160" s="1280">
        <f t="shared" si="49"/>
        <v>2625</v>
      </c>
      <c r="K160" s="1280">
        <f t="shared" si="50"/>
        <v>0</v>
      </c>
      <c r="L160" s="1280">
        <f t="shared" si="51"/>
        <v>2971.5</v>
      </c>
      <c r="M160" s="1296">
        <f t="shared" si="52"/>
        <v>2971.5</v>
      </c>
    </row>
    <row r="161" spans="2:13">
      <c r="B161" s="1990" t="s">
        <v>46</v>
      </c>
      <c r="C161" s="1991"/>
      <c r="D161" s="1991"/>
      <c r="E161" s="1991"/>
      <c r="F161" s="1811"/>
      <c r="G161" s="1811"/>
      <c r="H161" s="1811"/>
      <c r="I161" s="1811"/>
      <c r="J161" s="1811">
        <f>SUM(J135:J160)</f>
        <v>144370</v>
      </c>
      <c r="K161" s="1811">
        <f>SUM(K135:K160)</f>
        <v>61250</v>
      </c>
      <c r="L161" s="1811">
        <f>SUM(L135:L160)</f>
        <v>86230.5</v>
      </c>
      <c r="M161" s="1811">
        <f>SUM(M135:M160)</f>
        <v>147480.5</v>
      </c>
    </row>
  </sheetData>
  <mergeCells count="27">
    <mergeCell ref="B114:E114"/>
    <mergeCell ref="B133:E133"/>
    <mergeCell ref="B161:E161"/>
    <mergeCell ref="B19:E19"/>
    <mergeCell ref="B33:E33"/>
    <mergeCell ref="B91:E91"/>
    <mergeCell ref="B104:E104"/>
    <mergeCell ref="B109:E109"/>
    <mergeCell ref="B37:E37"/>
    <mergeCell ref="B53:E53"/>
    <mergeCell ref="B57:E57"/>
    <mergeCell ref="B62:E62"/>
    <mergeCell ref="B78:E78"/>
    <mergeCell ref="J9:J10"/>
    <mergeCell ref="K9:M9"/>
    <mergeCell ref="B9:B10"/>
    <mergeCell ref="C9:C10"/>
    <mergeCell ref="D9:D10"/>
    <mergeCell ref="E9:E10"/>
    <mergeCell ref="F9:H9"/>
    <mergeCell ref="I9:I10"/>
    <mergeCell ref="B1:C1"/>
    <mergeCell ref="B2:C2"/>
    <mergeCell ref="B3:C3"/>
    <mergeCell ref="B4:C4"/>
    <mergeCell ref="B7:M7"/>
    <mergeCell ref="F4:M4"/>
  </mergeCells>
  <printOptions horizontalCentered="1"/>
  <pageMargins left="0.25" right="0.25" top="0.5" bottom="0.5" header="0.75" footer="0.3"/>
  <pageSetup paperSize="9" scale="75" orientation="landscape" r:id="rId1"/>
  <headerFooter>
    <oddHeader>Page &amp;P of &amp;N</oddHeader>
    <oddFooter>&amp;LContractor: - &amp;USelam D.
Office Engineer&amp;CConsultant: - &amp;U ______________&amp;RClient: -___________________</oddFooter>
  </headerFooter>
  <rowBreaks count="4" manualBreakCount="4">
    <brk id="37" max="13" man="1"/>
    <brk id="78" max="13" man="1"/>
    <brk id="109" max="13" man="1"/>
    <brk id="133" max="1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opLeftCell="A146" zoomScale="70" zoomScaleNormal="100" zoomScaleSheetLayoutView="70" workbookViewId="0">
      <selection activeCell="H193" sqref="A131:H193"/>
    </sheetView>
  </sheetViews>
  <sheetFormatPr defaultRowHeight="15"/>
  <cols>
    <col min="1" max="1" width="7.28515625" bestFit="1" customWidth="1"/>
    <col min="2" max="2" width="8.28515625" customWidth="1"/>
    <col min="3" max="3" width="14.42578125" customWidth="1"/>
    <col min="4" max="4" width="42" customWidth="1"/>
    <col min="5" max="5" width="6.5703125" customWidth="1"/>
    <col min="6" max="6" width="13.7109375" customWidth="1"/>
    <col min="7" max="7" width="9.28515625" customWidth="1"/>
    <col min="8" max="8" width="38.5703125" customWidth="1"/>
  </cols>
  <sheetData>
    <row r="1" spans="1:8" s="654" customFormat="1" ht="18.75">
      <c r="A1" s="2041" t="s">
        <v>889</v>
      </c>
      <c r="B1" s="2041"/>
      <c r="C1" s="2041"/>
      <c r="D1" s="2041"/>
      <c r="E1" s="2041"/>
      <c r="F1" s="2041"/>
      <c r="G1" s="2041"/>
      <c r="H1" s="2041"/>
    </row>
    <row r="2" spans="1:8" s="654" customFormat="1" ht="15.75">
      <c r="A2" s="2040" t="s">
        <v>753</v>
      </c>
      <c r="B2" s="2040"/>
      <c r="C2" s="2040" t="s">
        <v>179</v>
      </c>
      <c r="D2" s="2040"/>
      <c r="E2" s="387"/>
      <c r="F2" s="387"/>
      <c r="G2" s="387"/>
      <c r="H2" s="388"/>
    </row>
    <row r="3" spans="1:8" s="654" customFormat="1" ht="15.75">
      <c r="A3" s="2040" t="s">
        <v>754</v>
      </c>
      <c r="B3" s="2040"/>
      <c r="C3" s="2040"/>
      <c r="D3" s="2040"/>
      <c r="E3" s="387"/>
      <c r="F3" s="387"/>
      <c r="G3" s="2042"/>
      <c r="H3" s="2042"/>
    </row>
    <row r="4" spans="1:8" ht="15.75">
      <c r="A4" s="2049" t="s">
        <v>770</v>
      </c>
      <c r="B4" s="2049"/>
      <c r="C4" s="2049"/>
      <c r="D4" s="2049"/>
      <c r="E4" s="237"/>
      <c r="F4" s="237"/>
      <c r="G4" s="237" t="s">
        <v>771</v>
      </c>
      <c r="H4" s="219"/>
    </row>
    <row r="5" spans="1:8" ht="15.75">
      <c r="A5" s="2049" t="s">
        <v>197</v>
      </c>
      <c r="B5" s="2049"/>
      <c r="C5" s="2049"/>
      <c r="D5" s="2049"/>
      <c r="E5" s="237"/>
      <c r="F5" s="237"/>
      <c r="G5" s="237" t="s">
        <v>919</v>
      </c>
      <c r="H5" s="219"/>
    </row>
    <row r="6" spans="1:8" ht="15.75">
      <c r="A6" s="2049" t="s">
        <v>126</v>
      </c>
      <c r="B6" s="2049"/>
      <c r="C6" s="2049"/>
      <c r="D6" s="2049"/>
      <c r="E6" s="237"/>
      <c r="F6" s="237"/>
      <c r="G6" s="237"/>
      <c r="H6" s="219"/>
    </row>
    <row r="7" spans="1:8" ht="15.75">
      <c r="A7" s="416"/>
      <c r="B7" s="417"/>
      <c r="C7" s="339"/>
      <c r="D7" s="417"/>
      <c r="E7" s="417"/>
      <c r="F7" s="417"/>
      <c r="G7" s="417"/>
      <c r="H7" s="338"/>
    </row>
    <row r="8" spans="1:8" ht="15.75">
      <c r="A8" s="418" t="s">
        <v>174</v>
      </c>
      <c r="B8" s="341" t="s">
        <v>175</v>
      </c>
      <c r="C8" s="341" t="s">
        <v>176</v>
      </c>
      <c r="D8" s="341" t="s">
        <v>7</v>
      </c>
      <c r="E8" s="341" t="s">
        <v>174</v>
      </c>
      <c r="F8" s="341" t="s">
        <v>175</v>
      </c>
      <c r="G8" s="341" t="s">
        <v>176</v>
      </c>
      <c r="H8" s="419" t="s">
        <v>7</v>
      </c>
    </row>
    <row r="9" spans="1:8" ht="21.75" thickBot="1">
      <c r="A9" s="539"/>
      <c r="B9" s="718"/>
      <c r="C9" s="393"/>
      <c r="D9" s="714" t="s">
        <v>768</v>
      </c>
      <c r="E9" s="393"/>
      <c r="F9" s="393"/>
      <c r="G9" s="393"/>
      <c r="H9" s="719" t="s">
        <v>955</v>
      </c>
    </row>
    <row r="10" spans="1:8" ht="20.25" thickTop="1" thickBot="1">
      <c r="A10" s="420">
        <v>2</v>
      </c>
      <c r="B10" s="355">
        <v>45.15</v>
      </c>
      <c r="C10" s="549">
        <f>A10*B10</f>
        <v>90.3</v>
      </c>
      <c r="D10" s="687" t="s">
        <v>920</v>
      </c>
      <c r="E10" s="351">
        <v>1</v>
      </c>
      <c r="F10" s="355">
        <v>4.5</v>
      </c>
      <c r="G10" s="356"/>
      <c r="H10" s="651" t="s">
        <v>966</v>
      </c>
    </row>
    <row r="11" spans="1:8" ht="17.25" thickTop="1" thickBot="1">
      <c r="A11" s="546"/>
      <c r="B11" s="355"/>
      <c r="C11" s="546"/>
      <c r="D11" s="546"/>
      <c r="E11" s="351"/>
      <c r="F11" s="355">
        <v>5.85</v>
      </c>
      <c r="G11" s="356"/>
      <c r="H11" s="546"/>
    </row>
    <row r="12" spans="1:8" ht="17.25" thickTop="1" thickBot="1">
      <c r="A12" s="546">
        <v>2</v>
      </c>
      <c r="B12" s="355">
        <v>17.899999999999999</v>
      </c>
      <c r="C12" s="549">
        <f>A12*B12</f>
        <v>35.799999999999997</v>
      </c>
      <c r="D12" s="546"/>
      <c r="E12" s="351"/>
      <c r="F12" s="355"/>
      <c r="G12" s="716">
        <f>F10*F11*E10</f>
        <v>26.33</v>
      </c>
      <c r="H12" s="546"/>
    </row>
    <row r="13" spans="1:8" ht="20.25" thickTop="1" thickBot="1">
      <c r="A13" s="546"/>
      <c r="B13" s="355"/>
      <c r="C13" s="715">
        <f>SUM(C10:C12)</f>
        <v>126.1</v>
      </c>
      <c r="D13" s="708" t="s">
        <v>946</v>
      </c>
      <c r="E13" s="351">
        <v>1</v>
      </c>
      <c r="F13" s="355">
        <v>0.9</v>
      </c>
      <c r="G13" s="358"/>
      <c r="H13" s="351"/>
    </row>
    <row r="14" spans="1:8" ht="22.5" thickTop="1" thickBot="1">
      <c r="A14" s="546"/>
      <c r="B14" s="355"/>
      <c r="C14" s="546"/>
      <c r="D14" s="714" t="s">
        <v>772</v>
      </c>
      <c r="E14" s="351"/>
      <c r="F14" s="355">
        <v>0.2</v>
      </c>
      <c r="G14" s="356"/>
      <c r="H14" s="351"/>
    </row>
    <row r="15" spans="1:8" ht="20.25" thickTop="1" thickBot="1">
      <c r="A15" s="351"/>
      <c r="B15" s="355"/>
      <c r="C15" s="358"/>
      <c r="D15" s="687" t="s">
        <v>775</v>
      </c>
      <c r="E15" s="351"/>
      <c r="F15" s="355"/>
      <c r="G15" s="716">
        <f>F13*F14*E13</f>
        <v>0.18</v>
      </c>
      <c r="H15" s="351"/>
    </row>
    <row r="16" spans="1:8" ht="17.25" thickTop="1" thickBot="1">
      <c r="A16" s="351">
        <v>1</v>
      </c>
      <c r="B16" s="355">
        <v>4.45</v>
      </c>
      <c r="C16" s="356"/>
      <c r="D16" s="353" t="s">
        <v>776</v>
      </c>
      <c r="E16" s="546"/>
      <c r="F16" s="569"/>
      <c r="G16" s="717">
        <f>SUM(G12:G15)</f>
        <v>26.51</v>
      </c>
      <c r="H16" s="353" t="s">
        <v>947</v>
      </c>
    </row>
    <row r="17" spans="1:8" ht="17.25" thickTop="1" thickBot="1">
      <c r="A17" s="351"/>
      <c r="B17" s="355">
        <v>2.4</v>
      </c>
      <c r="C17" s="358"/>
      <c r="D17" s="351"/>
      <c r="E17" s="351">
        <v>1</v>
      </c>
      <c r="F17" s="355">
        <v>5.7</v>
      </c>
      <c r="G17" s="356"/>
      <c r="H17" s="423" t="s">
        <v>949</v>
      </c>
    </row>
    <row r="18" spans="1:8" ht="17.25" thickTop="1" thickBot="1">
      <c r="A18" s="351"/>
      <c r="B18" s="355"/>
      <c r="C18" s="426">
        <f>B16*B17*A16</f>
        <v>10.68</v>
      </c>
      <c r="D18" s="351"/>
      <c r="E18" s="351"/>
      <c r="F18" s="355">
        <v>5.85</v>
      </c>
      <c r="G18" s="356"/>
      <c r="H18" s="423"/>
    </row>
    <row r="19" spans="1:8" ht="17.25" thickTop="1" thickBot="1">
      <c r="A19" s="351">
        <v>1</v>
      </c>
      <c r="B19" s="355">
        <v>2</v>
      </c>
      <c r="C19" s="358"/>
      <c r="D19" s="351"/>
      <c r="E19" s="351"/>
      <c r="F19" s="355"/>
      <c r="G19" s="716">
        <f>F17*F18*E17</f>
        <v>33.35</v>
      </c>
      <c r="H19" s="423"/>
    </row>
    <row r="20" spans="1:8" ht="17.25" thickTop="1" thickBot="1">
      <c r="A20" s="351"/>
      <c r="B20" s="355">
        <v>2.4</v>
      </c>
      <c r="C20" s="356"/>
      <c r="D20" s="351"/>
      <c r="E20" s="351">
        <v>1</v>
      </c>
      <c r="F20" s="355">
        <v>2.25</v>
      </c>
      <c r="G20" s="356"/>
      <c r="H20" s="546"/>
    </row>
    <row r="21" spans="1:8" ht="17.25" thickTop="1" thickBot="1">
      <c r="A21" s="351"/>
      <c r="B21" s="355"/>
      <c r="C21" s="426">
        <f>B19*B20*A19</f>
        <v>4.8</v>
      </c>
      <c r="D21" s="351"/>
      <c r="E21" s="351"/>
      <c r="F21" s="355">
        <v>0.2</v>
      </c>
      <c r="G21" s="356"/>
      <c r="H21" s="546"/>
    </row>
    <row r="22" spans="1:8" ht="17.25" thickTop="1" thickBot="1">
      <c r="A22" s="351">
        <v>1</v>
      </c>
      <c r="B22" s="355">
        <v>3.45</v>
      </c>
      <c r="C22" s="356"/>
      <c r="D22" s="351"/>
      <c r="E22" s="351"/>
      <c r="F22" s="355"/>
      <c r="G22" s="716">
        <f>F20*F21*E20</f>
        <v>0.45</v>
      </c>
      <c r="H22" s="546"/>
    </row>
    <row r="23" spans="1:8" ht="17.25" thickTop="1" thickBot="1">
      <c r="A23" s="351"/>
      <c r="B23" s="355">
        <v>2.4</v>
      </c>
      <c r="C23" s="356"/>
      <c r="D23" s="351"/>
      <c r="E23" s="351">
        <v>1</v>
      </c>
      <c r="F23" s="355">
        <v>1.4</v>
      </c>
      <c r="G23" s="358"/>
      <c r="H23" s="351"/>
    </row>
    <row r="24" spans="1:8" ht="17.25" thickTop="1" thickBot="1">
      <c r="A24" s="351"/>
      <c r="B24" s="355"/>
      <c r="C24" s="426">
        <f>B22*B23*A22</f>
        <v>8.2799999999999994</v>
      </c>
      <c r="D24" s="353"/>
      <c r="E24" s="351"/>
      <c r="F24" s="355">
        <v>0.25</v>
      </c>
      <c r="G24" s="356"/>
      <c r="H24" s="351"/>
    </row>
    <row r="25" spans="1:8" ht="17.25" thickTop="1" thickBot="1">
      <c r="A25" s="351">
        <v>2</v>
      </c>
      <c r="B25" s="355">
        <v>5.7</v>
      </c>
      <c r="C25" s="358"/>
      <c r="D25" s="351"/>
      <c r="E25" s="351"/>
      <c r="F25" s="355"/>
      <c r="G25" s="716">
        <f>F23*F24*E23</f>
        <v>0.35</v>
      </c>
      <c r="H25" s="351"/>
    </row>
    <row r="26" spans="1:8" ht="17.25" thickTop="1" thickBot="1">
      <c r="A26" s="351"/>
      <c r="B26" s="355">
        <v>2.4</v>
      </c>
      <c r="C26" s="356"/>
      <c r="D26" s="351"/>
      <c r="E26" s="546"/>
      <c r="F26" s="569"/>
      <c r="G26" s="717">
        <f>SUM(G17:G25)</f>
        <v>34.15</v>
      </c>
      <c r="H26" s="353" t="s">
        <v>947</v>
      </c>
    </row>
    <row r="27" spans="1:8" ht="17.25" thickTop="1" thickBot="1">
      <c r="A27" s="351"/>
      <c r="B27" s="355"/>
      <c r="C27" s="426">
        <f>B25*B26*A25</f>
        <v>27.36</v>
      </c>
      <c r="D27" s="351"/>
      <c r="E27" s="351">
        <v>1</v>
      </c>
      <c r="F27" s="355">
        <v>2.9</v>
      </c>
      <c r="G27" s="356"/>
      <c r="H27" s="651" t="s">
        <v>965</v>
      </c>
    </row>
    <row r="28" spans="1:8" ht="17.25" thickTop="1" thickBot="1">
      <c r="A28" s="351">
        <v>1</v>
      </c>
      <c r="B28" s="355">
        <v>2.1</v>
      </c>
      <c r="C28" s="356"/>
      <c r="D28" s="351"/>
      <c r="E28" s="351"/>
      <c r="F28" s="355">
        <v>5.85</v>
      </c>
      <c r="G28" s="356"/>
      <c r="H28" s="546"/>
    </row>
    <row r="29" spans="1:8" ht="17.25" thickTop="1" thickBot="1">
      <c r="A29" s="351"/>
      <c r="B29" s="355">
        <v>2.4</v>
      </c>
      <c r="C29" s="358"/>
      <c r="D29" s="546"/>
      <c r="E29" s="351"/>
      <c r="F29" s="355"/>
      <c r="G29" s="716">
        <f>F27*F28*E27</f>
        <v>16.97</v>
      </c>
      <c r="H29" s="546"/>
    </row>
    <row r="30" spans="1:8" ht="17.25" thickTop="1" thickBot="1">
      <c r="A30" s="351"/>
      <c r="B30" s="355"/>
      <c r="C30" s="716">
        <f>B28*B29*A28</f>
        <v>5.04</v>
      </c>
      <c r="D30" s="546"/>
      <c r="E30" s="351">
        <v>2</v>
      </c>
      <c r="F30" s="355">
        <v>0.9</v>
      </c>
      <c r="G30" s="358"/>
      <c r="H30" s="351"/>
    </row>
    <row r="31" spans="1:8" ht="17.25" thickTop="1" thickBot="1">
      <c r="A31" s="351">
        <v>1</v>
      </c>
      <c r="B31" s="355">
        <v>2.4500000000000002</v>
      </c>
      <c r="C31" s="358"/>
      <c r="D31" s="546"/>
      <c r="E31" s="351"/>
      <c r="F31" s="355">
        <v>0.25</v>
      </c>
      <c r="G31" s="356"/>
      <c r="H31" s="351"/>
    </row>
    <row r="32" spans="1:8" ht="17.25" thickTop="1" thickBot="1">
      <c r="A32" s="351"/>
      <c r="B32" s="355">
        <v>2.4</v>
      </c>
      <c r="C32" s="356"/>
      <c r="D32" s="546"/>
      <c r="E32" s="351"/>
      <c r="F32" s="355"/>
      <c r="G32" s="716">
        <f>F30*F31*E30</f>
        <v>0.45</v>
      </c>
      <c r="H32" s="351"/>
    </row>
    <row r="33" spans="1:14" ht="17.25" thickTop="1" thickBot="1">
      <c r="A33" s="351"/>
      <c r="B33" s="355"/>
      <c r="C33" s="716">
        <f>B31*B32*A31</f>
        <v>5.88</v>
      </c>
      <c r="D33" s="546"/>
      <c r="E33" s="546"/>
      <c r="F33" s="569"/>
      <c r="G33" s="717">
        <f>SUM(G29:G32)</f>
        <v>17.420000000000002</v>
      </c>
      <c r="H33" s="353" t="s">
        <v>947</v>
      </c>
    </row>
    <row r="34" spans="1:14" ht="16.5" thickTop="1">
      <c r="A34" s="351">
        <v>1</v>
      </c>
      <c r="B34" s="355">
        <v>4.92</v>
      </c>
      <c r="C34" s="356"/>
      <c r="D34" s="546"/>
      <c r="E34" s="351">
        <v>1</v>
      </c>
      <c r="F34" s="355">
        <v>2.6</v>
      </c>
      <c r="G34" s="356"/>
      <c r="H34" s="651" t="s">
        <v>964</v>
      </c>
      <c r="N34" s="86">
        <f>C28+5.04+5.88+11.76+11.64+9.72+26.03+33.64+16.97+15.5+33.93+12.29+20.18+15.8</f>
        <v>218.38</v>
      </c>
    </row>
    <row r="35" spans="1:14" ht="16.5" thickBot="1">
      <c r="A35" s="351"/>
      <c r="B35" s="355">
        <v>4.8499999999999996</v>
      </c>
      <c r="C35" s="356"/>
      <c r="D35" s="546"/>
      <c r="E35" s="351"/>
      <c r="F35" s="355">
        <v>5.85</v>
      </c>
      <c r="G35" s="356"/>
      <c r="H35" s="546"/>
    </row>
    <row r="36" spans="1:14" ht="17.25" thickTop="1" thickBot="1">
      <c r="A36" s="351"/>
      <c r="B36" s="355"/>
      <c r="C36" s="716">
        <f>B34*B35*A34</f>
        <v>23.86</v>
      </c>
      <c r="D36" s="546"/>
      <c r="E36" s="351"/>
      <c r="F36" s="355"/>
      <c r="G36" s="716">
        <f>F34*F35*E34</f>
        <v>15.21</v>
      </c>
      <c r="H36" s="546"/>
    </row>
    <row r="37" spans="1:14" ht="16.5" thickTop="1">
      <c r="A37" s="351">
        <v>1</v>
      </c>
      <c r="B37" s="355">
        <v>4.05</v>
      </c>
      <c r="C37" s="358"/>
      <c r="D37" s="351"/>
      <c r="E37" s="351">
        <v>1</v>
      </c>
      <c r="F37" s="355">
        <v>0.9</v>
      </c>
      <c r="G37" s="358"/>
      <c r="H37" s="351"/>
    </row>
    <row r="38" spans="1:14" ht="16.5" thickBot="1">
      <c r="A38" s="351"/>
      <c r="B38" s="355">
        <v>2.4</v>
      </c>
      <c r="C38" s="356"/>
      <c r="D38" s="351"/>
      <c r="E38" s="351"/>
      <c r="F38" s="355">
        <v>0.25</v>
      </c>
      <c r="G38" s="356"/>
      <c r="H38" s="351"/>
    </row>
    <row r="39" spans="1:14" ht="17.25" thickTop="1" thickBot="1">
      <c r="A39" s="351"/>
      <c r="B39" s="355"/>
      <c r="C39" s="716">
        <f>B37*B38*A37</f>
        <v>9.7200000000000006</v>
      </c>
      <c r="D39" s="351"/>
      <c r="E39" s="351"/>
      <c r="F39" s="355"/>
      <c r="G39" s="716">
        <f>F37*F38*E37</f>
        <v>0.23</v>
      </c>
      <c r="H39" s="351"/>
    </row>
    <row r="40" spans="1:14" ht="17.25" thickTop="1" thickBot="1">
      <c r="A40" s="546"/>
      <c r="B40" s="569"/>
      <c r="C40" s="717">
        <f>SUM(C18:C39)</f>
        <v>95.62</v>
      </c>
      <c r="D40" s="353" t="s">
        <v>947</v>
      </c>
      <c r="E40" s="546"/>
      <c r="F40" s="569"/>
      <c r="G40" s="717">
        <f>SUM(G36:G39)</f>
        <v>15.44</v>
      </c>
      <c r="H40" s="353" t="s">
        <v>947</v>
      </c>
    </row>
    <row r="41" spans="1:14" ht="16.5" thickTop="1">
      <c r="A41" s="351">
        <v>1</v>
      </c>
      <c r="B41" s="355">
        <v>5.85</v>
      </c>
      <c r="C41" s="358"/>
      <c r="D41" s="645" t="s">
        <v>948</v>
      </c>
      <c r="E41" s="351">
        <v>1</v>
      </c>
      <c r="F41" s="355">
        <v>5.8</v>
      </c>
      <c r="G41" s="356"/>
      <c r="H41" s="651" t="s">
        <v>951</v>
      </c>
    </row>
    <row r="42" spans="1:14" ht="16.5" thickBot="1">
      <c r="A42" s="351"/>
      <c r="B42" s="355">
        <v>4.45</v>
      </c>
      <c r="C42" s="356"/>
      <c r="D42" s="645"/>
      <c r="E42" s="351"/>
      <c r="F42" s="355">
        <v>5.85</v>
      </c>
      <c r="G42" s="356"/>
      <c r="H42" s="546"/>
    </row>
    <row r="43" spans="1:14" ht="17.25" thickTop="1" thickBot="1">
      <c r="A43" s="351"/>
      <c r="B43" s="355"/>
      <c r="C43" s="717">
        <f>B41*B42*A41</f>
        <v>26.03</v>
      </c>
      <c r="D43" s="353" t="s">
        <v>947</v>
      </c>
      <c r="E43" s="351"/>
      <c r="F43" s="355"/>
      <c r="G43" s="716">
        <f>F41*F42*E41</f>
        <v>33.93</v>
      </c>
      <c r="H43" s="546"/>
    </row>
    <row r="44" spans="1:14" ht="16.5" thickTop="1">
      <c r="A44" s="351">
        <v>1</v>
      </c>
      <c r="B44" s="355">
        <v>5.85</v>
      </c>
      <c r="C44" s="358"/>
      <c r="D44" s="645" t="s">
        <v>949</v>
      </c>
      <c r="E44" s="351">
        <v>1</v>
      </c>
      <c r="F44" s="355">
        <v>1.4</v>
      </c>
      <c r="G44" s="358"/>
      <c r="H44" s="351"/>
    </row>
    <row r="45" spans="1:14" ht="16.5" thickBot="1">
      <c r="A45" s="351"/>
      <c r="B45" s="355">
        <v>5.75</v>
      </c>
      <c r="C45" s="356"/>
      <c r="D45" s="645"/>
      <c r="E45" s="351"/>
      <c r="F45" s="355">
        <v>0.25</v>
      </c>
      <c r="G45" s="356"/>
      <c r="H45" s="351"/>
    </row>
    <row r="46" spans="1:14" ht="17.25" thickTop="1" thickBot="1">
      <c r="A46" s="351"/>
      <c r="B46" s="355"/>
      <c r="C46" s="717">
        <f>B44*B45*A44</f>
        <v>33.64</v>
      </c>
      <c r="D46" s="353" t="s">
        <v>947</v>
      </c>
      <c r="E46" s="351"/>
      <c r="F46" s="355"/>
      <c r="G46" s="716">
        <f>F44*F45*E44</f>
        <v>0.35</v>
      </c>
      <c r="H46" s="351"/>
    </row>
    <row r="47" spans="1:14" ht="17.25" thickTop="1" thickBot="1">
      <c r="A47" s="351">
        <v>1</v>
      </c>
      <c r="B47" s="355">
        <v>5.85</v>
      </c>
      <c r="C47" s="358"/>
      <c r="D47" s="645" t="s">
        <v>933</v>
      </c>
      <c r="E47" s="546"/>
      <c r="F47" s="569"/>
      <c r="G47" s="717">
        <f>SUM(G43:G46)</f>
        <v>34.28</v>
      </c>
      <c r="H47" s="353" t="s">
        <v>947</v>
      </c>
    </row>
    <row r="48" spans="1:14" ht="17.25" thickTop="1" thickBot="1">
      <c r="A48" s="351"/>
      <c r="B48" s="355">
        <v>2.9</v>
      </c>
      <c r="C48" s="356"/>
      <c r="D48" s="645"/>
      <c r="E48" s="351">
        <v>1</v>
      </c>
      <c r="F48" s="355">
        <v>2.1</v>
      </c>
      <c r="G48" s="356"/>
      <c r="H48" s="651" t="s">
        <v>952</v>
      </c>
    </row>
    <row r="49" spans="1:8" ht="17.25" thickTop="1" thickBot="1">
      <c r="A49" s="351"/>
      <c r="B49" s="355"/>
      <c r="C49" s="717">
        <f>B47*B48*A47</f>
        <v>16.97</v>
      </c>
      <c r="D49" s="353" t="s">
        <v>947</v>
      </c>
      <c r="E49" s="351"/>
      <c r="F49" s="355">
        <v>5.85</v>
      </c>
      <c r="G49" s="356"/>
      <c r="H49" s="546"/>
    </row>
    <row r="50" spans="1:8" ht="17.25" thickTop="1" thickBot="1">
      <c r="A50" s="351">
        <v>1</v>
      </c>
      <c r="B50" s="355">
        <v>5.85</v>
      </c>
      <c r="C50" s="358"/>
      <c r="D50" s="645" t="s">
        <v>950</v>
      </c>
      <c r="E50" s="351"/>
      <c r="F50" s="355"/>
      <c r="G50" s="716">
        <f>F48*F49*E48</f>
        <v>12.29</v>
      </c>
      <c r="H50" s="546"/>
    </row>
    <row r="51" spans="1:8" ht="17.25" thickTop="1" thickBot="1">
      <c r="A51" s="351"/>
      <c r="B51" s="355">
        <v>2.65</v>
      </c>
      <c r="C51" s="356"/>
      <c r="D51" s="645"/>
      <c r="E51" s="351">
        <v>1</v>
      </c>
      <c r="F51" s="355">
        <v>0.9</v>
      </c>
      <c r="G51" s="358"/>
      <c r="H51" s="351"/>
    </row>
    <row r="52" spans="1:8" ht="17.25" thickTop="1" thickBot="1">
      <c r="A52" s="351"/>
      <c r="B52" s="355"/>
      <c r="C52" s="717">
        <f>B50*B51*A50</f>
        <v>15.5</v>
      </c>
      <c r="D52" s="353" t="s">
        <v>947</v>
      </c>
      <c r="E52" s="351"/>
      <c r="F52" s="355">
        <v>0.2</v>
      </c>
      <c r="G52" s="356"/>
      <c r="H52" s="351"/>
    </row>
    <row r="53" spans="1:8" ht="17.25" thickTop="1" thickBot="1">
      <c r="A53" s="351">
        <v>1</v>
      </c>
      <c r="B53" s="355">
        <v>5.85</v>
      </c>
      <c r="C53" s="358"/>
      <c r="D53" s="645" t="s">
        <v>951</v>
      </c>
      <c r="E53" s="351"/>
      <c r="F53" s="355"/>
      <c r="G53" s="716">
        <f>F51*F52*E51</f>
        <v>0.18</v>
      </c>
      <c r="H53" s="351"/>
    </row>
    <row r="54" spans="1:8" ht="17.25" thickTop="1" thickBot="1">
      <c r="A54" s="351"/>
      <c r="B54" s="355">
        <v>5.8</v>
      </c>
      <c r="C54" s="356"/>
      <c r="D54" s="645"/>
      <c r="E54" s="546"/>
      <c r="F54" s="569"/>
      <c r="G54" s="717">
        <f>SUM(G50:G53)</f>
        <v>12.47</v>
      </c>
      <c r="H54" s="353" t="s">
        <v>947</v>
      </c>
    </row>
    <row r="55" spans="1:8" ht="17.25" thickTop="1" thickBot="1">
      <c r="A55" s="351"/>
      <c r="B55" s="355"/>
      <c r="C55" s="717">
        <f>B53*B54*A53</f>
        <v>33.93</v>
      </c>
      <c r="D55" s="353" t="s">
        <v>947</v>
      </c>
      <c r="E55" s="351">
        <v>1</v>
      </c>
      <c r="F55" s="355">
        <v>3.45</v>
      </c>
      <c r="G55" s="356"/>
      <c r="H55" s="651" t="s">
        <v>963</v>
      </c>
    </row>
    <row r="56" spans="1:8" ht="17.25" thickTop="1" thickBot="1">
      <c r="A56" s="351">
        <v>1</v>
      </c>
      <c r="B56" s="355">
        <v>5.85</v>
      </c>
      <c r="C56" s="358"/>
      <c r="D56" s="645" t="s">
        <v>952</v>
      </c>
      <c r="E56" s="351"/>
      <c r="F56" s="355">
        <v>5.85</v>
      </c>
      <c r="G56" s="356"/>
      <c r="H56" s="546"/>
    </row>
    <row r="57" spans="1:8" ht="17.25" thickTop="1" thickBot="1">
      <c r="A57" s="351"/>
      <c r="B57" s="355">
        <v>2.1</v>
      </c>
      <c r="C57" s="356"/>
      <c r="D57" s="645"/>
      <c r="E57" s="351"/>
      <c r="F57" s="355"/>
      <c r="G57" s="716">
        <f>F55*F56*E55</f>
        <v>20.18</v>
      </c>
      <c r="H57" s="546"/>
    </row>
    <row r="58" spans="1:8" ht="17.25" thickTop="1" thickBot="1">
      <c r="A58" s="351"/>
      <c r="B58" s="355"/>
      <c r="C58" s="717">
        <f>B56*B57*A56</f>
        <v>12.29</v>
      </c>
      <c r="D58" s="353" t="s">
        <v>947</v>
      </c>
      <c r="E58" s="351">
        <v>1</v>
      </c>
      <c r="F58" s="355">
        <v>0.9</v>
      </c>
      <c r="G58" s="358"/>
      <c r="H58" s="351"/>
    </row>
    <row r="59" spans="1:8" ht="17.25" thickTop="1" thickBot="1">
      <c r="A59" s="351">
        <v>1</v>
      </c>
      <c r="B59" s="355">
        <v>5.85</v>
      </c>
      <c r="C59" s="358"/>
      <c r="D59" s="645" t="s">
        <v>953</v>
      </c>
      <c r="E59" s="351"/>
      <c r="F59" s="355">
        <v>0.2</v>
      </c>
      <c r="G59" s="356"/>
      <c r="H59" s="351"/>
    </row>
    <row r="60" spans="1:8" ht="17.25" thickTop="1" thickBot="1">
      <c r="A60" s="351"/>
      <c r="B60" s="355">
        <v>3.45</v>
      </c>
      <c r="C60" s="356"/>
      <c r="D60" s="645"/>
      <c r="E60" s="351"/>
      <c r="F60" s="355"/>
      <c r="G60" s="716">
        <f>F58*F59*E58</f>
        <v>0.18</v>
      </c>
      <c r="H60" s="351"/>
    </row>
    <row r="61" spans="1:8" ht="17.25" thickTop="1" thickBot="1">
      <c r="A61" s="351"/>
      <c r="B61" s="355"/>
      <c r="C61" s="717">
        <f>B59*B60*A59</f>
        <v>20.18</v>
      </c>
      <c r="D61" s="353" t="s">
        <v>947</v>
      </c>
      <c r="E61" s="546"/>
      <c r="F61" s="569"/>
      <c r="G61" s="717">
        <f>SUM(G57:G60)</f>
        <v>20.36</v>
      </c>
      <c r="H61" s="353" t="s">
        <v>947</v>
      </c>
    </row>
    <row r="62" spans="1:8" ht="16.5" thickTop="1">
      <c r="A62" s="351">
        <v>1</v>
      </c>
      <c r="B62" s="355">
        <v>4.45</v>
      </c>
      <c r="C62" s="358"/>
      <c r="D62" s="645" t="s">
        <v>954</v>
      </c>
      <c r="E62" s="351">
        <v>1</v>
      </c>
      <c r="F62" s="355">
        <v>2.4500000000000002</v>
      </c>
      <c r="G62" s="356"/>
      <c r="H62" s="651" t="s">
        <v>962</v>
      </c>
    </row>
    <row r="63" spans="1:8" ht="16.5" thickBot="1">
      <c r="A63" s="546"/>
      <c r="B63" s="355">
        <v>3.55</v>
      </c>
      <c r="C63" s="356"/>
      <c r="D63" s="645"/>
      <c r="E63" s="351"/>
      <c r="F63" s="355">
        <v>2.2999999999999998</v>
      </c>
      <c r="G63" s="356"/>
      <c r="H63" s="546"/>
    </row>
    <row r="64" spans="1:8" ht="17.25" thickTop="1" thickBot="1">
      <c r="A64" s="546"/>
      <c r="B64" s="355"/>
      <c r="C64" s="717">
        <f>B62*B63*A62</f>
        <v>15.8</v>
      </c>
      <c r="D64" s="353" t="s">
        <v>947</v>
      </c>
      <c r="E64" s="351"/>
      <c r="F64" s="355"/>
      <c r="G64" s="716">
        <f>F62*F63*E62</f>
        <v>5.64</v>
      </c>
      <c r="H64" s="546"/>
    </row>
    <row r="65" spans="1:8" ht="19.5" thickTop="1">
      <c r="A65" s="674"/>
      <c r="B65" s="589"/>
      <c r="C65" s="720">
        <f>SUM(C40:C64)</f>
        <v>269.95999999999998</v>
      </c>
      <c r="D65" s="721" t="s">
        <v>969</v>
      </c>
      <c r="E65" s="674"/>
      <c r="F65" s="674"/>
      <c r="G65" s="674"/>
      <c r="H65" s="674"/>
    </row>
    <row r="66" spans="1:8" ht="18.75">
      <c r="A66" s="2041" t="s">
        <v>889</v>
      </c>
      <c r="B66" s="2041"/>
      <c r="C66" s="2041"/>
      <c r="D66" s="2041"/>
      <c r="E66" s="2041"/>
      <c r="F66" s="2041"/>
      <c r="G66" s="2041"/>
      <c r="H66" s="2041"/>
    </row>
    <row r="67" spans="1:8" ht="15.75">
      <c r="A67" s="2040" t="s">
        <v>753</v>
      </c>
      <c r="B67" s="2040"/>
      <c r="C67" s="2040" t="s">
        <v>179</v>
      </c>
      <c r="D67" s="2040"/>
      <c r="E67" s="387"/>
      <c r="F67" s="387"/>
      <c r="G67" s="387"/>
      <c r="H67" s="388"/>
    </row>
    <row r="68" spans="1:8" ht="15.75">
      <c r="A68" s="2040" t="s">
        <v>754</v>
      </c>
      <c r="B68" s="2040"/>
      <c r="C68" s="2040"/>
      <c r="D68" s="2040"/>
      <c r="E68" s="387"/>
      <c r="F68" s="387"/>
      <c r="G68" s="2042"/>
      <c r="H68" s="2042"/>
    </row>
    <row r="69" spans="1:8" ht="15.75">
      <c r="A69" s="2049" t="s">
        <v>770</v>
      </c>
      <c r="B69" s="2049"/>
      <c r="C69" s="2049"/>
      <c r="D69" s="2049"/>
      <c r="E69" s="237"/>
      <c r="F69" s="237"/>
      <c r="G69" s="237" t="s">
        <v>771</v>
      </c>
      <c r="H69" s="219"/>
    </row>
    <row r="70" spans="1:8" ht="15.75">
      <c r="A70" s="2049" t="s">
        <v>197</v>
      </c>
      <c r="B70" s="2049"/>
      <c r="C70" s="2049"/>
      <c r="D70" s="2049"/>
      <c r="E70" s="237"/>
      <c r="F70" s="237"/>
      <c r="G70" s="237" t="s">
        <v>945</v>
      </c>
      <c r="H70" s="219"/>
    </row>
    <row r="71" spans="1:8" ht="15.75">
      <c r="A71" s="2049" t="s">
        <v>126</v>
      </c>
      <c r="B71" s="2049"/>
      <c r="C71" s="2049"/>
      <c r="D71" s="2049"/>
      <c r="E71" s="237"/>
      <c r="F71" s="237"/>
      <c r="G71" s="237"/>
      <c r="H71" s="219"/>
    </row>
    <row r="72" spans="1:8" ht="15.75">
      <c r="A72" s="416"/>
      <c r="B72" s="417"/>
      <c r="C72" s="339"/>
      <c r="D72" s="417"/>
      <c r="E72" s="417"/>
      <c r="F72" s="417"/>
      <c r="G72" s="417"/>
      <c r="H72" s="338"/>
    </row>
    <row r="73" spans="1:8" ht="15.75">
      <c r="A73" s="418" t="s">
        <v>174</v>
      </c>
      <c r="B73" s="341" t="s">
        <v>175</v>
      </c>
      <c r="C73" s="341" t="s">
        <v>176</v>
      </c>
      <c r="D73" s="341" t="s">
        <v>7</v>
      </c>
      <c r="E73" s="341" t="s">
        <v>174</v>
      </c>
      <c r="F73" s="341" t="s">
        <v>175</v>
      </c>
      <c r="G73" s="341" t="s">
        <v>176</v>
      </c>
      <c r="H73" s="419" t="s">
        <v>7</v>
      </c>
    </row>
    <row r="74" spans="1:8" ht="15.75">
      <c r="A74" s="351">
        <v>1</v>
      </c>
      <c r="B74" s="355">
        <v>0.9</v>
      </c>
      <c r="C74" s="358"/>
      <c r="D74" s="351"/>
      <c r="E74" s="351">
        <v>1</v>
      </c>
      <c r="F74" s="355">
        <v>3.5</v>
      </c>
      <c r="G74" s="356"/>
      <c r="H74" s="546"/>
    </row>
    <row r="75" spans="1:8" ht="16.5" thickBot="1">
      <c r="A75" s="351"/>
      <c r="B75" s="355">
        <v>0.2</v>
      </c>
      <c r="C75" s="356"/>
      <c r="D75" s="351"/>
      <c r="E75" s="351"/>
      <c r="F75" s="355">
        <v>3.5</v>
      </c>
      <c r="G75" s="356"/>
      <c r="H75" s="546"/>
    </row>
    <row r="76" spans="1:8" ht="17.25" thickTop="1" thickBot="1">
      <c r="A76" s="351"/>
      <c r="B76" s="355"/>
      <c r="C76" s="716">
        <f>B74*B75*A74</f>
        <v>0.18</v>
      </c>
      <c r="D76" s="351"/>
      <c r="E76" s="351"/>
      <c r="F76" s="355"/>
      <c r="G76" s="716">
        <f>F74*F75*E74</f>
        <v>12.25</v>
      </c>
      <c r="H76" s="546"/>
    </row>
    <row r="77" spans="1:8" ht="17.25" thickTop="1" thickBot="1">
      <c r="A77" s="546"/>
      <c r="B77" s="569"/>
      <c r="C77" s="717">
        <f>SUM(G64)+C76</f>
        <v>5.82</v>
      </c>
      <c r="D77" s="353" t="s">
        <v>947</v>
      </c>
      <c r="E77" s="351">
        <v>1</v>
      </c>
      <c r="F77" s="355">
        <v>0.9</v>
      </c>
      <c r="G77" s="358"/>
      <c r="H77" s="351"/>
    </row>
    <row r="78" spans="1:8" ht="20.25" thickTop="1" thickBot="1">
      <c r="A78" s="351">
        <v>1</v>
      </c>
      <c r="B78" s="355">
        <v>4.45</v>
      </c>
      <c r="C78" s="358"/>
      <c r="D78" s="687" t="s">
        <v>967</v>
      </c>
      <c r="E78" s="351"/>
      <c r="F78" s="355">
        <v>0.2</v>
      </c>
      <c r="G78" s="356"/>
      <c r="H78" s="351"/>
    </row>
    <row r="79" spans="1:8" ht="20.25" thickTop="1" thickBot="1">
      <c r="A79" s="351"/>
      <c r="B79" s="355">
        <v>2.4</v>
      </c>
      <c r="C79" s="356"/>
      <c r="D79" s="687"/>
      <c r="E79" s="351"/>
      <c r="F79" s="355"/>
      <c r="G79" s="716">
        <f>F77*F78*E77</f>
        <v>0.18</v>
      </c>
      <c r="H79" s="351"/>
    </row>
    <row r="80" spans="1:8" ht="20.25" thickTop="1" thickBot="1">
      <c r="A80" s="351"/>
      <c r="B80" s="355"/>
      <c r="C80" s="716">
        <f>B78*B79*A78</f>
        <v>10.68</v>
      </c>
      <c r="D80" s="687"/>
      <c r="E80" s="546"/>
      <c r="F80" s="569"/>
      <c r="G80" s="717">
        <f>SUM(G74:G79)+SUM(C127:C130)</f>
        <v>28.24</v>
      </c>
      <c r="H80" s="353" t="s">
        <v>947</v>
      </c>
    </row>
    <row r="81" spans="1:8" ht="19.5" thickTop="1">
      <c r="A81" s="351">
        <v>1</v>
      </c>
      <c r="B81" s="355">
        <v>0.8</v>
      </c>
      <c r="C81" s="356"/>
      <c r="D81" s="546"/>
      <c r="E81" s="351">
        <v>1</v>
      </c>
      <c r="F81" s="355">
        <v>7.25</v>
      </c>
      <c r="G81" s="356"/>
      <c r="H81" s="687" t="s">
        <v>968</v>
      </c>
    </row>
    <row r="82" spans="1:8" ht="16.5" thickBot="1">
      <c r="A82" s="351"/>
      <c r="B82" s="355">
        <v>0.2</v>
      </c>
      <c r="C82" s="356"/>
      <c r="D82" s="546"/>
      <c r="E82" s="351"/>
      <c r="F82" s="355">
        <v>4.8499999999999996</v>
      </c>
      <c r="G82" s="356"/>
      <c r="H82" s="423"/>
    </row>
    <row r="83" spans="1:8" ht="17.25" thickTop="1" thickBot="1">
      <c r="A83" s="351"/>
      <c r="B83" s="355"/>
      <c r="C83" s="716">
        <f>B81*B82*A81</f>
        <v>0.16</v>
      </c>
      <c r="D83" s="546"/>
      <c r="E83" s="351"/>
      <c r="F83" s="355"/>
      <c r="G83" s="716">
        <f>F81*F82*E81</f>
        <v>35.159999999999997</v>
      </c>
      <c r="H83" s="423"/>
    </row>
    <row r="84" spans="1:8" ht="16.5" thickTop="1">
      <c r="A84" s="351">
        <v>1</v>
      </c>
      <c r="B84" s="355">
        <v>0.9</v>
      </c>
      <c r="C84" s="358"/>
      <c r="D84" s="351"/>
      <c r="E84" s="351">
        <v>1</v>
      </c>
      <c r="F84" s="355">
        <v>0.9</v>
      </c>
      <c r="G84" s="356"/>
      <c r="H84" s="546"/>
    </row>
    <row r="85" spans="1:8" ht="16.5" thickBot="1">
      <c r="A85" s="351"/>
      <c r="B85" s="355">
        <v>0.25</v>
      </c>
      <c r="C85" s="356"/>
      <c r="D85" s="351"/>
      <c r="E85" s="351"/>
      <c r="F85" s="355">
        <v>0.25</v>
      </c>
      <c r="G85" s="356"/>
      <c r="H85" s="546"/>
    </row>
    <row r="86" spans="1:8" ht="17.25" thickTop="1" thickBot="1">
      <c r="A86" s="351"/>
      <c r="B86" s="355"/>
      <c r="C86" s="716">
        <f>B84*B85*A84</f>
        <v>0.23</v>
      </c>
      <c r="D86" s="351"/>
      <c r="E86" s="351"/>
      <c r="F86" s="355"/>
      <c r="G86" s="716">
        <f>F84*F85*E84</f>
        <v>0.23</v>
      </c>
      <c r="H86" s="546"/>
    </row>
    <row r="87" spans="1:8" ht="17.25" thickTop="1" thickBot="1">
      <c r="A87" s="546"/>
      <c r="B87" s="569"/>
      <c r="C87" s="717">
        <f>SUM(C78:C86)</f>
        <v>11.07</v>
      </c>
      <c r="D87" s="353" t="s">
        <v>947</v>
      </c>
      <c r="E87" s="351">
        <v>1</v>
      </c>
      <c r="F87" s="355">
        <v>1.4</v>
      </c>
      <c r="G87" s="358"/>
      <c r="H87" s="351"/>
    </row>
    <row r="88" spans="1:8" ht="17.25" thickTop="1" thickBot="1">
      <c r="A88" s="351">
        <v>1</v>
      </c>
      <c r="B88" s="355">
        <v>4.45</v>
      </c>
      <c r="C88" s="356"/>
      <c r="D88" s="645" t="s">
        <v>107</v>
      </c>
      <c r="E88" s="351"/>
      <c r="F88" s="355">
        <v>0.25</v>
      </c>
      <c r="G88" s="356"/>
      <c r="H88" s="351"/>
    </row>
    <row r="89" spans="1:8" ht="17.25" thickTop="1" thickBot="1">
      <c r="A89" s="351"/>
      <c r="B89" s="355">
        <v>3.25</v>
      </c>
      <c r="C89" s="356"/>
      <c r="D89" s="546"/>
      <c r="E89" s="351"/>
      <c r="F89" s="355"/>
      <c r="G89" s="716">
        <f>F87*F88*E87</f>
        <v>0.35</v>
      </c>
      <c r="H89" s="351"/>
    </row>
    <row r="90" spans="1:8" ht="17.25" thickTop="1" thickBot="1">
      <c r="A90" s="351"/>
      <c r="B90" s="355"/>
      <c r="C90" s="716">
        <f>B88*B89*A88</f>
        <v>14.46</v>
      </c>
      <c r="D90" s="546"/>
      <c r="E90" s="546"/>
      <c r="F90" s="569"/>
      <c r="G90" s="717">
        <f>SUM(G81:G89)</f>
        <v>35.74</v>
      </c>
      <c r="H90" s="353" t="s">
        <v>947</v>
      </c>
    </row>
    <row r="91" spans="1:8" ht="16.5" thickTop="1">
      <c r="A91" s="351">
        <v>1</v>
      </c>
      <c r="B91" s="355">
        <v>0.9</v>
      </c>
      <c r="C91" s="358"/>
      <c r="D91" s="351"/>
      <c r="E91" s="351">
        <v>1</v>
      </c>
      <c r="F91" s="355">
        <v>2.2999999999999998</v>
      </c>
      <c r="G91" s="358"/>
      <c r="H91" s="353" t="s">
        <v>901</v>
      </c>
    </row>
    <row r="92" spans="1:8" ht="16.5" thickBot="1">
      <c r="A92" s="351"/>
      <c r="B92" s="355">
        <v>0.25</v>
      </c>
      <c r="C92" s="356"/>
      <c r="D92" s="351"/>
      <c r="E92" s="351"/>
      <c r="F92" s="355">
        <v>4.1500000000000004</v>
      </c>
      <c r="G92" s="356"/>
      <c r="H92" s="351"/>
    </row>
    <row r="93" spans="1:8" ht="17.25" thickTop="1" thickBot="1">
      <c r="A93" s="351"/>
      <c r="B93" s="355"/>
      <c r="C93" s="716">
        <f>B91*B92*A91</f>
        <v>0.23</v>
      </c>
      <c r="D93" s="351"/>
      <c r="E93" s="351"/>
      <c r="F93" s="355"/>
      <c r="G93" s="717">
        <f>F91*F92*E91</f>
        <v>9.5500000000000007</v>
      </c>
      <c r="H93" s="353" t="s">
        <v>947</v>
      </c>
    </row>
    <row r="94" spans="1:8" ht="17.25" thickTop="1" thickBot="1">
      <c r="A94" s="546"/>
      <c r="B94" s="569"/>
      <c r="C94" s="717">
        <f>SUM(C90:C93)</f>
        <v>14.69</v>
      </c>
      <c r="D94" s="353" t="s">
        <v>947</v>
      </c>
      <c r="E94" s="351">
        <v>1</v>
      </c>
      <c r="F94" s="355">
        <v>7.25</v>
      </c>
      <c r="G94" s="356"/>
      <c r="H94" s="645" t="s">
        <v>958</v>
      </c>
    </row>
    <row r="95" spans="1:8" ht="17.25" thickTop="1" thickBot="1">
      <c r="A95" s="351">
        <v>4</v>
      </c>
      <c r="B95" s="355">
        <v>1.4</v>
      </c>
      <c r="C95" s="356"/>
      <c r="D95" s="645" t="s">
        <v>901</v>
      </c>
      <c r="E95" s="351"/>
      <c r="F95" s="355">
        <v>3.35</v>
      </c>
      <c r="G95" s="356"/>
      <c r="H95" s="546"/>
    </row>
    <row r="96" spans="1:8" ht="17.25" thickTop="1" thickBot="1">
      <c r="A96" s="351"/>
      <c r="B96" s="355">
        <v>0.25</v>
      </c>
      <c r="C96" s="356"/>
      <c r="D96" s="546"/>
      <c r="E96" s="351"/>
      <c r="F96" s="355"/>
      <c r="G96" s="716">
        <f>F94*F95*E94</f>
        <v>24.29</v>
      </c>
      <c r="H96" s="546"/>
    </row>
    <row r="97" spans="1:8" ht="17.25" thickTop="1" thickBot="1">
      <c r="A97" s="351"/>
      <c r="B97" s="355"/>
      <c r="C97" s="716">
        <f>B95*B96*A95</f>
        <v>1.4</v>
      </c>
      <c r="D97" s="546"/>
      <c r="E97" s="351">
        <v>1</v>
      </c>
      <c r="F97" s="355">
        <v>1.4</v>
      </c>
      <c r="G97" s="358"/>
      <c r="H97" s="351"/>
    </row>
    <row r="98" spans="1:8" ht="17.25" thickTop="1" thickBot="1">
      <c r="A98" s="351">
        <v>1</v>
      </c>
      <c r="B98" s="355">
        <v>17</v>
      </c>
      <c r="C98" s="358"/>
      <c r="D98" s="546"/>
      <c r="E98" s="351"/>
      <c r="F98" s="355">
        <v>0.25</v>
      </c>
      <c r="G98" s="356"/>
      <c r="H98" s="351"/>
    </row>
    <row r="99" spans="1:8" ht="17.25" thickTop="1" thickBot="1">
      <c r="A99" s="351"/>
      <c r="B99" s="355">
        <v>2.4500000000000002</v>
      </c>
      <c r="C99" s="356"/>
      <c r="D99" s="546"/>
      <c r="E99" s="351"/>
      <c r="F99" s="355"/>
      <c r="G99" s="716">
        <f>F97*F98*E97</f>
        <v>0.35</v>
      </c>
      <c r="H99" s="351"/>
    </row>
    <row r="100" spans="1:8" ht="17.25" thickTop="1" thickBot="1">
      <c r="A100" s="351"/>
      <c r="B100" s="355"/>
      <c r="C100" s="716">
        <f>B98*B99*A98</f>
        <v>41.65</v>
      </c>
      <c r="D100" s="546"/>
      <c r="E100" s="546"/>
      <c r="F100" s="569"/>
      <c r="G100" s="717">
        <f>SUM(G96:G99)</f>
        <v>24.64</v>
      </c>
      <c r="H100" s="353" t="s">
        <v>947</v>
      </c>
    </row>
    <row r="101" spans="1:8" ht="16.5" thickTop="1">
      <c r="A101" s="351">
        <v>1</v>
      </c>
      <c r="B101" s="355">
        <v>17.850000000000001</v>
      </c>
      <c r="C101" s="356"/>
      <c r="D101" s="546"/>
      <c r="E101" s="351">
        <v>1</v>
      </c>
      <c r="F101" s="355">
        <v>7.25</v>
      </c>
      <c r="G101" s="356"/>
      <c r="H101" s="645" t="s">
        <v>957</v>
      </c>
    </row>
    <row r="102" spans="1:8" ht="16.5" thickBot="1">
      <c r="A102" s="351"/>
      <c r="B102" s="355">
        <v>2.4500000000000002</v>
      </c>
      <c r="C102" s="356"/>
      <c r="D102" s="546"/>
      <c r="E102" s="351"/>
      <c r="F102" s="355">
        <v>5</v>
      </c>
      <c r="G102" s="356"/>
      <c r="H102" s="546"/>
    </row>
    <row r="103" spans="1:8" ht="17.25" thickTop="1" thickBot="1">
      <c r="A103" s="351"/>
      <c r="B103" s="355"/>
      <c r="C103" s="716">
        <f>B101*B102*A101</f>
        <v>43.73</v>
      </c>
      <c r="D103" s="546"/>
      <c r="E103" s="351"/>
      <c r="F103" s="355"/>
      <c r="G103" s="716">
        <f>F101*F102*E101</f>
        <v>36.25</v>
      </c>
      <c r="H103" s="546"/>
    </row>
    <row r="104" spans="1:8" ht="16.5" thickTop="1">
      <c r="A104" s="351">
        <v>1</v>
      </c>
      <c r="B104" s="355">
        <v>6.75</v>
      </c>
      <c r="C104" s="358"/>
      <c r="D104" s="351"/>
      <c r="E104" s="351">
        <v>1</v>
      </c>
      <c r="F104" s="355">
        <v>1.4</v>
      </c>
      <c r="G104" s="358"/>
      <c r="H104" s="351"/>
    </row>
    <row r="105" spans="1:8" ht="16.5" thickBot="1">
      <c r="A105" s="351"/>
      <c r="B105" s="355">
        <v>2.4500000000000002</v>
      </c>
      <c r="C105" s="356"/>
      <c r="D105" s="351"/>
      <c r="E105" s="351"/>
      <c r="F105" s="355">
        <v>0.25</v>
      </c>
      <c r="G105" s="356"/>
      <c r="H105" s="351"/>
    </row>
    <row r="106" spans="1:8" ht="17.25" thickTop="1" thickBot="1">
      <c r="A106" s="351"/>
      <c r="B106" s="355"/>
      <c r="C106" s="716">
        <f>B104*B105*A104</f>
        <v>16.54</v>
      </c>
      <c r="D106" s="351"/>
      <c r="E106" s="351"/>
      <c r="F106" s="355"/>
      <c r="G106" s="716">
        <f>F104*F105*E104</f>
        <v>0.35</v>
      </c>
      <c r="H106" s="351"/>
    </row>
    <row r="107" spans="1:8" ht="17.25" thickTop="1" thickBot="1">
      <c r="A107" s="546"/>
      <c r="B107" s="569"/>
      <c r="C107" s="717">
        <f>SUM(C95:C106)</f>
        <v>103.32</v>
      </c>
      <c r="D107" s="353" t="s">
        <v>947</v>
      </c>
      <c r="E107" s="546"/>
      <c r="F107" s="569"/>
      <c r="G107" s="717">
        <f>SUM(G103:G106)</f>
        <v>36.6</v>
      </c>
      <c r="H107" s="353" t="s">
        <v>947</v>
      </c>
    </row>
    <row r="108" spans="1:8" ht="19.5" thickTop="1">
      <c r="A108" s="351">
        <v>1</v>
      </c>
      <c r="B108" s="355">
        <v>4.45</v>
      </c>
      <c r="C108" s="358"/>
      <c r="D108" s="687" t="s">
        <v>961</v>
      </c>
      <c r="E108" s="351">
        <v>1</v>
      </c>
      <c r="F108" s="355">
        <v>4.8499999999999996</v>
      </c>
      <c r="G108" s="356"/>
      <c r="H108" s="423" t="s">
        <v>956</v>
      </c>
    </row>
    <row r="109" spans="1:8" ht="19.5" thickBot="1">
      <c r="A109" s="351"/>
      <c r="B109" s="355">
        <v>3.5</v>
      </c>
      <c r="C109" s="356"/>
      <c r="D109" s="687"/>
      <c r="E109" s="351"/>
      <c r="F109" s="355">
        <v>4.9000000000000004</v>
      </c>
      <c r="G109" s="356"/>
      <c r="H109" s="423"/>
    </row>
    <row r="110" spans="1:8" ht="20.25" thickTop="1" thickBot="1">
      <c r="A110" s="351"/>
      <c r="B110" s="355"/>
      <c r="C110" s="716">
        <f>B108*B109*A108</f>
        <v>15.58</v>
      </c>
      <c r="D110" s="687"/>
      <c r="E110" s="351"/>
      <c r="F110" s="355"/>
      <c r="G110" s="716">
        <f>F108*F109*E108</f>
        <v>23.77</v>
      </c>
      <c r="H110" s="423"/>
    </row>
    <row r="111" spans="1:8" ht="16.5" thickTop="1">
      <c r="A111" s="351">
        <v>1</v>
      </c>
      <c r="B111" s="355">
        <v>1.3</v>
      </c>
      <c r="C111" s="356"/>
      <c r="D111" s="546"/>
      <c r="E111" s="351">
        <v>1</v>
      </c>
      <c r="F111" s="355">
        <v>1.4</v>
      </c>
      <c r="G111" s="356"/>
      <c r="H111" s="546"/>
    </row>
    <row r="112" spans="1:8" ht="16.5" thickBot="1">
      <c r="A112" s="351"/>
      <c r="B112" s="355">
        <v>0.2</v>
      </c>
      <c r="C112" s="356"/>
      <c r="D112" s="546"/>
      <c r="E112" s="351"/>
      <c r="F112" s="355">
        <v>0.25</v>
      </c>
      <c r="G112" s="356"/>
      <c r="H112" s="546"/>
    </row>
    <row r="113" spans="1:8" ht="17.25" thickTop="1" thickBot="1">
      <c r="A113" s="351"/>
      <c r="B113" s="355"/>
      <c r="C113" s="716">
        <f>B111*B112*A111</f>
        <v>0.26</v>
      </c>
      <c r="D113" s="546"/>
      <c r="E113" s="351"/>
      <c r="F113" s="355"/>
      <c r="G113" s="716">
        <f>F111*F112*E111</f>
        <v>0.35</v>
      </c>
      <c r="H113" s="546"/>
    </row>
    <row r="114" spans="1:8" ht="16.5" thickTop="1">
      <c r="A114" s="351">
        <v>1</v>
      </c>
      <c r="B114" s="355">
        <v>0.9</v>
      </c>
      <c r="C114" s="358"/>
      <c r="D114" s="351"/>
      <c r="E114" s="351">
        <v>1</v>
      </c>
      <c r="F114" s="355">
        <v>2.15</v>
      </c>
      <c r="G114" s="358"/>
      <c r="H114" s="351"/>
    </row>
    <row r="115" spans="1:8" ht="16.5" thickBot="1">
      <c r="A115" s="351"/>
      <c r="B115" s="355">
        <v>0.25</v>
      </c>
      <c r="C115" s="356"/>
      <c r="D115" s="351"/>
      <c r="E115" s="351"/>
      <c r="F115" s="355">
        <v>2.2999999999999998</v>
      </c>
      <c r="G115" s="356"/>
      <c r="H115" s="351"/>
    </row>
    <row r="116" spans="1:8" ht="17.25" thickTop="1" thickBot="1">
      <c r="A116" s="351"/>
      <c r="B116" s="355"/>
      <c r="C116" s="716">
        <f>B114*B115*A114</f>
        <v>0.23</v>
      </c>
      <c r="D116" s="351"/>
      <c r="E116" s="351"/>
      <c r="F116" s="355"/>
      <c r="G116" s="716">
        <f>F114*F115*E114</f>
        <v>4.95</v>
      </c>
      <c r="H116" s="351"/>
    </row>
    <row r="117" spans="1:8" ht="17.25" thickTop="1" thickBot="1">
      <c r="A117" s="546"/>
      <c r="B117" s="569"/>
      <c r="C117" s="717">
        <f>SUM(C108:C116)</f>
        <v>16.07</v>
      </c>
      <c r="D117" s="353" t="s">
        <v>947</v>
      </c>
      <c r="E117" s="546"/>
      <c r="F117" s="569"/>
      <c r="G117" s="722">
        <f>SUM(G108:G116)</f>
        <v>29.07</v>
      </c>
      <c r="H117" s="353" t="s">
        <v>947</v>
      </c>
    </row>
    <row r="118" spans="1:8" ht="19.5" thickTop="1">
      <c r="A118" s="351">
        <v>1</v>
      </c>
      <c r="B118" s="355">
        <v>3.45</v>
      </c>
      <c r="C118" s="356"/>
      <c r="D118" s="645" t="s">
        <v>960</v>
      </c>
      <c r="E118" s="546"/>
      <c r="F118" s="546"/>
      <c r="G118" s="720">
        <f>G117+G107+G100+G93+G90+G80+C124+C117+C107+C94+C87+C77+G61+G54+G47+G40+G33+G26+G16</f>
        <v>487.75</v>
      </c>
      <c r="H118" s="721" t="s">
        <v>970</v>
      </c>
    </row>
    <row r="119" spans="1:8" ht="19.5" thickBot="1">
      <c r="A119" s="351"/>
      <c r="B119" s="355">
        <v>3.5</v>
      </c>
      <c r="C119" s="356"/>
      <c r="D119" s="546"/>
      <c r="E119" s="368">
        <v>2</v>
      </c>
      <c r="F119" s="355">
        <v>46.15</v>
      </c>
      <c r="G119" s="368"/>
      <c r="H119" s="687" t="s">
        <v>773</v>
      </c>
    </row>
    <row r="120" spans="1:8" ht="17.25" thickTop="1" thickBot="1">
      <c r="A120" s="351"/>
      <c r="B120" s="355"/>
      <c r="C120" s="716">
        <f>B118*B119*A118</f>
        <v>12.08</v>
      </c>
      <c r="D120" s="546"/>
      <c r="E120" s="368"/>
      <c r="F120" s="355">
        <v>1.2</v>
      </c>
      <c r="G120" s="368"/>
      <c r="H120" s="368"/>
    </row>
    <row r="121" spans="1:8" ht="17.25" thickTop="1" thickBot="1">
      <c r="A121" s="351">
        <v>1</v>
      </c>
      <c r="B121" s="355">
        <v>0.9</v>
      </c>
      <c r="C121" s="358"/>
      <c r="D121" s="351"/>
      <c r="E121" s="368"/>
      <c r="F121" s="355"/>
      <c r="G121" s="381">
        <f>E119*F119*F120</f>
        <v>110.76</v>
      </c>
      <c r="H121" s="362"/>
    </row>
    <row r="122" spans="1:8" ht="17.25" thickTop="1" thickBot="1">
      <c r="A122" s="351"/>
      <c r="B122" s="355">
        <v>0.25</v>
      </c>
      <c r="C122" s="356"/>
      <c r="D122" s="351"/>
      <c r="E122" s="420">
        <v>2</v>
      </c>
      <c r="F122" s="355">
        <v>16.5</v>
      </c>
      <c r="G122" s="395"/>
      <c r="H122" s="350"/>
    </row>
    <row r="123" spans="1:8" ht="17.25" thickTop="1" thickBot="1">
      <c r="A123" s="351"/>
      <c r="B123" s="355"/>
      <c r="C123" s="716">
        <f>B121*B122*A121</f>
        <v>0.23</v>
      </c>
      <c r="D123" s="351"/>
      <c r="E123" s="362" t="s">
        <v>774</v>
      </c>
      <c r="F123" s="355">
        <v>1.2</v>
      </c>
      <c r="G123" s="424"/>
      <c r="H123" s="364"/>
    </row>
    <row r="124" spans="1:8" ht="17.25" thickTop="1" thickBot="1">
      <c r="A124" s="546"/>
      <c r="B124" s="569"/>
      <c r="C124" s="717">
        <f>SUM(C118:C123)</f>
        <v>12.31</v>
      </c>
      <c r="D124" s="353" t="s">
        <v>947</v>
      </c>
      <c r="E124" s="362"/>
      <c r="F124" s="713"/>
      <c r="G124" s="381">
        <f>E122*F122*F123</f>
        <v>39.6</v>
      </c>
      <c r="H124" s="364"/>
    </row>
    <row r="125" spans="1:8" ht="20.25" thickTop="1" thickBot="1">
      <c r="A125" s="351">
        <v>1</v>
      </c>
      <c r="B125" s="355">
        <v>3.5</v>
      </c>
      <c r="C125" s="356"/>
      <c r="D125" s="645" t="s">
        <v>959</v>
      </c>
      <c r="E125" s="362"/>
      <c r="F125" s="713"/>
      <c r="G125" s="715">
        <f>SUM(G121:G124)</f>
        <v>150.36000000000001</v>
      </c>
      <c r="H125" s="708" t="s">
        <v>971</v>
      </c>
    </row>
    <row r="126" spans="1:8" ht="17.25" thickTop="1" thickBot="1">
      <c r="A126" s="351"/>
      <c r="B126" s="355">
        <v>4.45</v>
      </c>
      <c r="C126" s="356"/>
      <c r="D126" s="546"/>
      <c r="E126" s="546"/>
      <c r="F126" s="546"/>
      <c r="G126" s="546"/>
      <c r="H126" s="546"/>
    </row>
    <row r="127" spans="1:8" ht="17.25" thickTop="1" thickBot="1">
      <c r="A127" s="351"/>
      <c r="B127" s="355"/>
      <c r="C127" s="716">
        <f>B125*B126*A125</f>
        <v>15.58</v>
      </c>
      <c r="D127" s="546"/>
      <c r="E127" s="351"/>
      <c r="F127" s="355"/>
      <c r="G127" s="356"/>
      <c r="H127" s="546"/>
    </row>
    <row r="128" spans="1:8" ht="16.5" thickTop="1">
      <c r="A128" s="351">
        <v>1</v>
      </c>
      <c r="B128" s="355">
        <v>0.9</v>
      </c>
      <c r="C128" s="358"/>
      <c r="D128" s="546"/>
      <c r="E128" s="351"/>
      <c r="F128" s="355"/>
      <c r="G128" s="356"/>
      <c r="H128" s="546"/>
    </row>
    <row r="129" spans="1:8" ht="16.5" thickBot="1">
      <c r="A129" s="351"/>
      <c r="B129" s="355">
        <v>0.25</v>
      </c>
      <c r="C129" s="356"/>
      <c r="D129" s="546"/>
      <c r="E129" s="351"/>
      <c r="F129" s="355"/>
      <c r="G129" s="367"/>
      <c r="H129" s="546"/>
    </row>
    <row r="130" spans="1:8" ht="16.5" thickTop="1">
      <c r="A130" s="731"/>
      <c r="B130" s="732"/>
      <c r="C130" s="733">
        <f>B128*B129*A128</f>
        <v>0.23</v>
      </c>
      <c r="D130" s="674"/>
      <c r="E130" s="674"/>
      <c r="F130" s="674"/>
      <c r="G130" s="674"/>
      <c r="H130" s="674"/>
    </row>
    <row r="131" spans="1:8" ht="18.75">
      <c r="A131" s="2041" t="s">
        <v>889</v>
      </c>
      <c r="B131" s="2041"/>
      <c r="C131" s="2041"/>
      <c r="D131" s="2041"/>
      <c r="E131" s="2041"/>
      <c r="F131" s="2041"/>
      <c r="G131" s="2041"/>
      <c r="H131" s="2041"/>
    </row>
    <row r="132" spans="1:8" ht="15.75">
      <c r="A132" s="2040" t="s">
        <v>753</v>
      </c>
      <c r="B132" s="2040"/>
      <c r="C132" s="2040" t="s">
        <v>179</v>
      </c>
      <c r="D132" s="2040"/>
      <c r="E132" s="387"/>
      <c r="F132" s="387"/>
      <c r="G132" s="387"/>
      <c r="H132" s="388"/>
    </row>
    <row r="133" spans="1:8" ht="15.75">
      <c r="A133" s="2040" t="s">
        <v>754</v>
      </c>
      <c r="B133" s="2040"/>
      <c r="C133" s="2040"/>
      <c r="D133" s="2040"/>
      <c r="E133" s="387"/>
      <c r="F133" s="387"/>
      <c r="G133" s="2042"/>
      <c r="H133" s="2042"/>
    </row>
    <row r="134" spans="1:8" ht="15.75">
      <c r="A134" s="2040" t="s">
        <v>755</v>
      </c>
      <c r="B134" s="2040"/>
      <c r="C134" s="2040"/>
      <c r="D134" s="2040"/>
      <c r="E134" s="387"/>
      <c r="F134" s="387"/>
      <c r="G134" s="387" t="s">
        <v>771</v>
      </c>
      <c r="H134" s="388"/>
    </row>
    <row r="135" spans="1:8" ht="15.75">
      <c r="A135" s="2040" t="s">
        <v>756</v>
      </c>
      <c r="B135" s="2040"/>
      <c r="C135" s="2040"/>
      <c r="D135" s="2040"/>
      <c r="E135" s="387"/>
      <c r="F135" s="387"/>
      <c r="G135" s="387" t="s">
        <v>1082</v>
      </c>
      <c r="H135" s="388"/>
    </row>
    <row r="136" spans="1:8" ht="15.75">
      <c r="A136" s="2040" t="s">
        <v>70</v>
      </c>
      <c r="B136" s="2040"/>
      <c r="C136" s="2040"/>
      <c r="D136" s="2040"/>
      <c r="E136" s="387"/>
      <c r="F136" s="387"/>
      <c r="G136" s="387"/>
      <c r="H136" s="388"/>
    </row>
    <row r="137" spans="1:8" ht="15.75">
      <c r="A137" s="340" t="s">
        <v>174</v>
      </c>
      <c r="B137" s="389" t="s">
        <v>175</v>
      </c>
      <c r="C137" s="389" t="s">
        <v>176</v>
      </c>
      <c r="D137" s="341" t="s">
        <v>7</v>
      </c>
      <c r="E137" s="340" t="s">
        <v>174</v>
      </c>
      <c r="F137" s="341" t="s">
        <v>175</v>
      </c>
      <c r="G137" s="341" t="s">
        <v>176</v>
      </c>
      <c r="H137" s="341" t="s">
        <v>7</v>
      </c>
    </row>
    <row r="138" spans="1:8" ht="15.75">
      <c r="A138" s="420"/>
      <c r="B138" s="395"/>
      <c r="C138" s="395"/>
      <c r="D138" s="350" t="s">
        <v>1083</v>
      </c>
      <c r="E138" s="702"/>
      <c r="F138" s="703"/>
      <c r="G138" s="702"/>
      <c r="H138" s="704"/>
    </row>
    <row r="139" spans="1:8" ht="15.75">
      <c r="A139" s="420"/>
      <c r="B139" s="395"/>
      <c r="C139" s="395"/>
      <c r="D139" s="900" t="s">
        <v>1069</v>
      </c>
      <c r="E139" s="685"/>
      <c r="F139" s="689"/>
      <c r="G139" s="685"/>
      <c r="H139" s="645"/>
    </row>
    <row r="140" spans="1:8" ht="15.75">
      <c r="A140" s="420"/>
      <c r="B140" s="395"/>
      <c r="C140" s="395"/>
      <c r="D140" s="900" t="s">
        <v>1084</v>
      </c>
      <c r="E140" s="685"/>
      <c r="F140" s="689"/>
      <c r="G140" s="689"/>
      <c r="H140" s="645"/>
    </row>
    <row r="141" spans="1:8" ht="15.75">
      <c r="A141" s="420"/>
      <c r="B141" s="395"/>
      <c r="C141" s="395"/>
      <c r="D141" s="900" t="s">
        <v>1084</v>
      </c>
      <c r="E141" s="685"/>
      <c r="F141" s="689"/>
      <c r="G141" s="689"/>
      <c r="H141" s="645"/>
    </row>
    <row r="142" spans="1:8" ht="15.75">
      <c r="A142" s="420">
        <v>1</v>
      </c>
      <c r="B142" s="395">
        <v>888.17</v>
      </c>
      <c r="C142" s="395"/>
      <c r="D142" s="900" t="s">
        <v>1080</v>
      </c>
      <c r="E142" s="685"/>
      <c r="F142" s="689"/>
      <c r="G142" s="689"/>
      <c r="H142" s="645"/>
    </row>
    <row r="143" spans="1:8" ht="15.75">
      <c r="A143" s="420"/>
      <c r="B143" s="395">
        <v>0.3</v>
      </c>
      <c r="C143" s="395">
        <v>266.45</v>
      </c>
      <c r="D143" s="900">
        <v>0</v>
      </c>
      <c r="E143" s="685"/>
      <c r="F143" s="689"/>
      <c r="G143" s="689"/>
      <c r="H143" s="645"/>
    </row>
    <row r="144" spans="1:8" ht="15.75">
      <c r="A144" s="420"/>
      <c r="B144" s="395"/>
      <c r="C144" s="395">
        <v>870.4</v>
      </c>
      <c r="D144" s="421" t="s">
        <v>1085</v>
      </c>
      <c r="E144" s="351"/>
      <c r="F144" s="689"/>
      <c r="G144" s="705"/>
      <c r="H144" s="645"/>
    </row>
    <row r="145" spans="1:8" ht="15.75">
      <c r="A145" s="420"/>
      <c r="B145" s="395"/>
      <c r="C145" s="395">
        <v>240.4</v>
      </c>
      <c r="D145" s="900" t="s">
        <v>1086</v>
      </c>
      <c r="E145" s="685"/>
      <c r="F145" s="689"/>
      <c r="G145" s="689"/>
      <c r="H145" s="645"/>
    </row>
    <row r="146" spans="1:8" ht="18.75">
      <c r="A146" s="900"/>
      <c r="B146" s="907"/>
      <c r="C146" s="903">
        <v>1377.25</v>
      </c>
      <c r="D146" s="902" t="s">
        <v>1087</v>
      </c>
      <c r="E146" s="685"/>
      <c r="F146" s="689"/>
      <c r="G146" s="689"/>
      <c r="H146" s="645"/>
    </row>
    <row r="147" spans="1:8" ht="18.75">
      <c r="A147" s="685"/>
      <c r="B147" s="689"/>
      <c r="C147" s="903">
        <f>'OR Meas'!F17</f>
        <v>1377.25</v>
      </c>
      <c r="D147" s="902" t="s">
        <v>1102</v>
      </c>
      <c r="E147" s="685"/>
      <c r="F147" s="689"/>
      <c r="G147" s="689"/>
      <c r="H147" s="645"/>
    </row>
    <row r="148" spans="1:8" ht="18.75">
      <c r="A148" s="351"/>
      <c r="B148" s="689"/>
      <c r="C148" s="905">
        <f>C146-C147</f>
        <v>0</v>
      </c>
      <c r="D148" s="906" t="s">
        <v>1110</v>
      </c>
      <c r="E148" s="685"/>
      <c r="F148" s="689"/>
      <c r="G148" s="689"/>
      <c r="H148" s="645"/>
    </row>
    <row r="149" spans="1:8" ht="15.75">
      <c r="A149" s="685"/>
      <c r="B149" s="689"/>
      <c r="C149" s="689"/>
      <c r="D149" s="645"/>
      <c r="E149" s="685"/>
      <c r="F149" s="689"/>
      <c r="G149" s="689"/>
      <c r="H149" s="645"/>
    </row>
    <row r="150" spans="1:8" ht="15.75">
      <c r="A150" s="685"/>
      <c r="B150" s="689"/>
      <c r="C150" s="689"/>
      <c r="D150" s="645"/>
      <c r="E150" s="685"/>
      <c r="F150" s="689"/>
      <c r="G150" s="689"/>
      <c r="H150" s="645"/>
    </row>
    <row r="151" spans="1:8" ht="15.75">
      <c r="A151" s="685"/>
      <c r="B151" s="689"/>
      <c r="C151" s="689"/>
      <c r="D151" s="645"/>
      <c r="E151" s="351"/>
      <c r="F151" s="689"/>
      <c r="G151" s="705"/>
      <c r="H151" s="645"/>
    </row>
    <row r="152" spans="1:8" ht="15.75">
      <c r="A152" s="685"/>
      <c r="B152" s="689"/>
      <c r="C152" s="689"/>
      <c r="D152" s="645"/>
      <c r="E152" s="685"/>
      <c r="F152" s="689"/>
      <c r="G152" s="689"/>
      <c r="H152" s="645"/>
    </row>
    <row r="153" spans="1:8" ht="15.75">
      <c r="A153" s="685"/>
      <c r="B153" s="689"/>
      <c r="C153" s="689"/>
      <c r="D153" s="645"/>
      <c r="E153" s="685"/>
      <c r="F153" s="689"/>
      <c r="G153" s="689"/>
      <c r="H153" s="645"/>
    </row>
    <row r="154" spans="1:8" ht="15.75">
      <c r="A154" s="685"/>
      <c r="B154" s="689"/>
      <c r="C154" s="689"/>
      <c r="D154" s="645"/>
      <c r="E154" s="685"/>
      <c r="F154" s="689"/>
      <c r="G154" s="689"/>
      <c r="H154" s="645"/>
    </row>
    <row r="155" spans="1:8" ht="15.75">
      <c r="A155" s="351"/>
      <c r="B155" s="689"/>
      <c r="C155" s="705"/>
      <c r="D155" s="645"/>
      <c r="E155" s="685"/>
      <c r="F155" s="689"/>
      <c r="G155" s="689"/>
      <c r="H155" s="645"/>
    </row>
    <row r="156" spans="1:8" ht="15.75">
      <c r="A156" s="685"/>
      <c r="B156" s="689"/>
      <c r="C156" s="689"/>
      <c r="D156" s="645"/>
      <c r="E156" s="685"/>
      <c r="F156" s="689"/>
      <c r="G156" s="689"/>
      <c r="H156" s="645"/>
    </row>
    <row r="157" spans="1:8" ht="15.75">
      <c r="A157" s="685"/>
      <c r="B157" s="689"/>
      <c r="C157" s="689"/>
      <c r="D157" s="645"/>
      <c r="E157" s="685"/>
      <c r="F157" s="689"/>
      <c r="G157" s="689"/>
      <c r="H157" s="645"/>
    </row>
    <row r="158" spans="1:8" ht="15.75">
      <c r="A158" s="685"/>
      <c r="B158" s="689"/>
      <c r="C158" s="689"/>
      <c r="D158" s="645"/>
      <c r="E158" s="351"/>
      <c r="F158" s="689"/>
      <c r="G158" s="705"/>
      <c r="H158" s="645"/>
    </row>
    <row r="159" spans="1:8" ht="15.75">
      <c r="A159" s="685"/>
      <c r="B159" s="689"/>
      <c r="C159" s="689"/>
      <c r="D159" s="645"/>
      <c r="E159" s="685"/>
      <c r="F159" s="689"/>
      <c r="G159" s="689"/>
      <c r="H159" s="645"/>
    </row>
    <row r="160" spans="1:8" ht="15.75">
      <c r="A160" s="685"/>
      <c r="B160" s="689"/>
      <c r="C160" s="689"/>
      <c r="D160" s="645"/>
      <c r="E160" s="685"/>
      <c r="F160" s="689"/>
      <c r="G160" s="689"/>
      <c r="H160" s="645"/>
    </row>
    <row r="161" spans="1:8" ht="15.75">
      <c r="A161" s="685"/>
      <c r="B161" s="689"/>
      <c r="C161" s="689"/>
      <c r="D161" s="645"/>
      <c r="E161" s="685"/>
      <c r="F161" s="689"/>
      <c r="G161" s="689"/>
      <c r="H161" s="645"/>
    </row>
    <row r="162" spans="1:8" ht="15.75">
      <c r="A162" s="351"/>
      <c r="B162" s="689"/>
      <c r="C162" s="705"/>
      <c r="D162" s="645"/>
      <c r="E162" s="685"/>
      <c r="F162" s="689"/>
      <c r="G162" s="689"/>
      <c r="H162" s="645"/>
    </row>
    <row r="163" spans="1:8" ht="15.75">
      <c r="A163" s="685"/>
      <c r="B163" s="689"/>
      <c r="C163" s="685"/>
      <c r="D163" s="645"/>
      <c r="E163" s="685"/>
      <c r="F163" s="689"/>
      <c r="G163" s="689"/>
      <c r="H163" s="645"/>
    </row>
    <row r="164" spans="1:8" ht="15.75">
      <c r="A164" s="685"/>
      <c r="B164" s="689"/>
      <c r="C164" s="685"/>
      <c r="D164" s="645"/>
      <c r="E164" s="685"/>
      <c r="F164" s="689"/>
      <c r="G164" s="689"/>
      <c r="H164" s="645"/>
    </row>
    <row r="165" spans="1:8" ht="15.75">
      <c r="A165" s="685"/>
      <c r="B165" s="689"/>
      <c r="C165" s="685"/>
      <c r="D165" s="645"/>
      <c r="E165" s="351"/>
      <c r="F165" s="689"/>
      <c r="G165" s="705"/>
      <c r="H165" s="645"/>
    </row>
    <row r="166" spans="1:8" ht="15.75">
      <c r="A166" s="685"/>
      <c r="B166" s="689"/>
      <c r="C166" s="689"/>
      <c r="D166" s="645"/>
      <c r="E166" s="685"/>
      <c r="F166" s="689"/>
      <c r="G166" s="689"/>
      <c r="H166" s="645"/>
    </row>
    <row r="167" spans="1:8" ht="15.75">
      <c r="A167" s="685"/>
      <c r="B167" s="689"/>
      <c r="C167" s="689"/>
      <c r="D167" s="645"/>
      <c r="E167" s="685"/>
      <c r="F167" s="685"/>
      <c r="G167" s="689"/>
      <c r="H167" s="645"/>
    </row>
    <row r="168" spans="1:8" ht="15.75">
      <c r="A168" s="685"/>
      <c r="B168" s="689"/>
      <c r="C168" s="689"/>
      <c r="D168" s="645"/>
      <c r="E168" s="685"/>
      <c r="F168" s="685"/>
      <c r="G168" s="630"/>
      <c r="H168" s="645"/>
    </row>
    <row r="169" spans="1:8" ht="15.75">
      <c r="A169" s="685"/>
      <c r="B169" s="689"/>
      <c r="C169" s="689"/>
      <c r="D169" s="645"/>
      <c r="E169" s="685"/>
      <c r="F169" s="689"/>
      <c r="G169" s="689"/>
      <c r="H169" s="645"/>
    </row>
    <row r="170" spans="1:8" ht="15.75">
      <c r="A170" s="685"/>
      <c r="B170" s="689"/>
      <c r="C170" s="689"/>
      <c r="D170" s="645"/>
      <c r="E170" s="685"/>
      <c r="F170" s="689"/>
      <c r="G170" s="689"/>
      <c r="H170" s="645"/>
    </row>
    <row r="171" spans="1:8" ht="15.75">
      <c r="A171" s="685"/>
      <c r="B171" s="689"/>
      <c r="C171" s="689"/>
      <c r="D171" s="645"/>
      <c r="E171" s="685"/>
      <c r="F171" s="689"/>
      <c r="G171" s="689"/>
      <c r="H171" s="645"/>
    </row>
    <row r="172" spans="1:8" ht="15.75">
      <c r="A172" s="351"/>
      <c r="B172" s="689"/>
      <c r="C172" s="705"/>
      <c r="D172" s="645"/>
      <c r="E172" s="685"/>
      <c r="F172" s="689"/>
      <c r="G172" s="689"/>
      <c r="H172" s="645"/>
    </row>
    <row r="173" spans="1:8" ht="15.75">
      <c r="A173" s="685"/>
      <c r="B173" s="689"/>
      <c r="C173" s="689"/>
      <c r="D173" s="645"/>
      <c r="E173" s="685"/>
      <c r="F173" s="689"/>
      <c r="G173" s="689"/>
      <c r="H173" s="645"/>
    </row>
    <row r="174" spans="1:8" ht="15.75">
      <c r="A174" s="685"/>
      <c r="B174" s="689"/>
      <c r="C174" s="689"/>
      <c r="D174" s="645"/>
      <c r="E174" s="685"/>
      <c r="F174" s="689"/>
      <c r="G174" s="689"/>
      <c r="H174" s="645"/>
    </row>
    <row r="175" spans="1:8" ht="15.75">
      <c r="A175" s="685"/>
      <c r="B175" s="689"/>
      <c r="C175" s="689"/>
      <c r="D175" s="645"/>
      <c r="E175" s="351"/>
      <c r="F175" s="689"/>
      <c r="G175" s="705"/>
      <c r="H175" s="645"/>
    </row>
    <row r="176" spans="1:8" ht="15.75">
      <c r="A176" s="685"/>
      <c r="B176" s="689"/>
      <c r="C176" s="689"/>
      <c r="D176" s="645"/>
      <c r="E176" s="685"/>
      <c r="F176" s="689"/>
      <c r="G176" s="689"/>
      <c r="H176" s="645"/>
    </row>
    <row r="177" spans="1:8" ht="15.75">
      <c r="A177" s="685"/>
      <c r="B177" s="689"/>
      <c r="C177" s="689"/>
      <c r="D177" s="645"/>
      <c r="E177" s="685"/>
      <c r="F177" s="689"/>
      <c r="G177" s="689"/>
      <c r="H177" s="645"/>
    </row>
    <row r="178" spans="1:8" ht="15.75">
      <c r="A178" s="685"/>
      <c r="B178" s="689"/>
      <c r="C178" s="689"/>
      <c r="D178" s="645"/>
      <c r="E178" s="685"/>
      <c r="F178" s="689"/>
      <c r="G178" s="689"/>
      <c r="H178" s="645"/>
    </row>
    <row r="179" spans="1:8" ht="15.75">
      <c r="A179" s="351"/>
      <c r="B179" s="689"/>
      <c r="C179" s="705"/>
      <c r="D179" s="645"/>
      <c r="E179" s="685"/>
      <c r="F179" s="689"/>
      <c r="G179" s="689"/>
      <c r="H179" s="645"/>
    </row>
    <row r="180" spans="1:8" ht="15.75">
      <c r="A180" s="689"/>
      <c r="B180" s="645"/>
      <c r="C180" s="689"/>
      <c r="D180" s="645"/>
      <c r="E180" s="685"/>
      <c r="F180" s="689"/>
      <c r="G180" s="689"/>
      <c r="H180" s="645"/>
    </row>
    <row r="181" spans="1:8" ht="15.75">
      <c r="A181" s="689"/>
      <c r="B181" s="645"/>
      <c r="C181" s="689"/>
      <c r="D181" s="645"/>
      <c r="E181" s="685"/>
      <c r="F181" s="689"/>
      <c r="G181" s="689"/>
      <c r="H181" s="645"/>
    </row>
    <row r="182" spans="1:8" ht="15.75">
      <c r="A182" s="689"/>
      <c r="B182" s="645"/>
      <c r="C182" s="689"/>
      <c r="D182" s="645"/>
      <c r="E182" s="351"/>
      <c r="F182" s="689"/>
      <c r="G182" s="705"/>
      <c r="H182" s="645"/>
    </row>
    <row r="183" spans="1:8" ht="15.75">
      <c r="A183" s="689"/>
      <c r="B183" s="645"/>
      <c r="C183" s="689"/>
      <c r="D183" s="645"/>
      <c r="E183" s="685"/>
      <c r="F183" s="689"/>
      <c r="G183" s="689"/>
      <c r="H183" s="645"/>
    </row>
    <row r="184" spans="1:8" ht="15.75">
      <c r="A184" s="689"/>
      <c r="B184" s="645"/>
      <c r="C184" s="689"/>
      <c r="D184" s="645"/>
      <c r="E184" s="685"/>
      <c r="F184" s="689"/>
      <c r="G184" s="689"/>
      <c r="H184" s="645"/>
    </row>
    <row r="185" spans="1:8" ht="15.75">
      <c r="A185" s="689"/>
      <c r="B185" s="645"/>
      <c r="C185" s="689"/>
      <c r="D185" s="645"/>
      <c r="E185" s="685"/>
      <c r="F185" s="689"/>
      <c r="G185" s="689"/>
      <c r="H185" s="645"/>
    </row>
    <row r="186" spans="1:8" ht="15.75">
      <c r="A186" s="689"/>
      <c r="B186" s="645"/>
      <c r="C186" s="689"/>
      <c r="D186" s="645"/>
      <c r="E186" s="685"/>
      <c r="F186" s="689"/>
      <c r="G186" s="689"/>
      <c r="H186" s="645"/>
    </row>
    <row r="187" spans="1:8" ht="15.75">
      <c r="A187" s="689"/>
      <c r="B187" s="645"/>
      <c r="C187" s="689"/>
      <c r="D187" s="645"/>
      <c r="E187" s="685"/>
      <c r="F187" s="689"/>
      <c r="G187" s="689"/>
      <c r="H187" s="645"/>
    </row>
    <row r="188" spans="1:8" ht="15.75">
      <c r="A188" s="689"/>
      <c r="B188" s="645"/>
      <c r="C188" s="689"/>
      <c r="D188" s="645"/>
      <c r="E188" s="685"/>
      <c r="F188" s="689"/>
      <c r="G188" s="689"/>
      <c r="H188" s="645"/>
    </row>
    <row r="189" spans="1:8" ht="15.75">
      <c r="A189" s="689"/>
      <c r="B189" s="645"/>
      <c r="C189" s="689"/>
      <c r="D189" s="645"/>
      <c r="E189" s="351"/>
      <c r="F189" s="689"/>
      <c r="G189" s="705"/>
      <c r="H189" s="645"/>
    </row>
    <row r="190" spans="1:8" ht="15.75">
      <c r="A190" s="689"/>
      <c r="B190" s="645"/>
      <c r="C190" s="689"/>
      <c r="D190" s="645"/>
      <c r="E190" s="685"/>
      <c r="F190" s="689"/>
      <c r="G190" s="689"/>
      <c r="H190" s="399"/>
    </row>
    <row r="191" spans="1:8" ht="15.75">
      <c r="A191" s="689"/>
      <c r="B191" s="645"/>
      <c r="C191" s="689"/>
      <c r="D191" s="645"/>
      <c r="E191" s="685"/>
      <c r="F191" s="689"/>
      <c r="G191" s="689"/>
      <c r="H191" s="685"/>
    </row>
    <row r="192" spans="1:8" ht="15.75">
      <c r="A192" s="685"/>
      <c r="B192" s="689"/>
      <c r="C192" s="685"/>
      <c r="D192" s="645"/>
      <c r="E192" s="685"/>
      <c r="F192" s="689"/>
      <c r="G192" s="689"/>
      <c r="H192" s="685"/>
    </row>
    <row r="193" spans="1:8" ht="15.75">
      <c r="A193" s="696"/>
      <c r="B193" s="696"/>
      <c r="C193" s="701"/>
      <c r="D193" s="701"/>
      <c r="E193" s="674"/>
      <c r="F193" s="674"/>
      <c r="G193" s="674"/>
      <c r="H193" s="674" t="s">
        <v>103</v>
      </c>
    </row>
  </sheetData>
  <mergeCells count="21">
    <mergeCell ref="A136:D136"/>
    <mergeCell ref="A131:H131"/>
    <mergeCell ref="A132:D132"/>
    <mergeCell ref="A133:D133"/>
    <mergeCell ref="G133:H133"/>
    <mergeCell ref="A134:D134"/>
    <mergeCell ref="A135:D135"/>
    <mergeCell ref="A1:H1"/>
    <mergeCell ref="A3:D3"/>
    <mergeCell ref="G3:H3"/>
    <mergeCell ref="A66:H66"/>
    <mergeCell ref="A2:D2"/>
    <mergeCell ref="A4:D4"/>
    <mergeCell ref="A5:D5"/>
    <mergeCell ref="A6:D6"/>
    <mergeCell ref="A71:D71"/>
    <mergeCell ref="A67:D67"/>
    <mergeCell ref="A68:D68"/>
    <mergeCell ref="G68:H68"/>
    <mergeCell ref="A69:D69"/>
    <mergeCell ref="A70:D70"/>
  </mergeCells>
  <pageMargins left="0.7" right="0.7" top="0.75" bottom="0.75" header="0.3" footer="0.3"/>
  <pageSetup scale="60" orientation="portrait" r:id="rId1"/>
  <rowBreaks count="2" manualBreakCount="2">
    <brk id="65" max="7" man="1"/>
    <brk id="130" max="7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"/>
  <sheetViews>
    <sheetView view="pageBreakPreview" zoomScaleNormal="100" zoomScaleSheetLayoutView="100" zoomScalePageLayoutView="85" workbookViewId="0">
      <selection activeCell="G17" sqref="G17"/>
    </sheetView>
  </sheetViews>
  <sheetFormatPr defaultRowHeight="15.75"/>
  <cols>
    <col min="1" max="1" width="3.5703125" style="991" customWidth="1"/>
    <col min="2" max="2" width="6.28515625" style="991" customWidth="1"/>
    <col min="3" max="4" width="8.28515625" style="1718" customWidth="1"/>
    <col min="5" max="5" width="38.5703125" style="991" customWidth="1"/>
    <col min="6" max="6" width="6.28515625" style="1718" customWidth="1"/>
    <col min="7" max="7" width="8.42578125" style="1719" customWidth="1"/>
    <col min="8" max="8" width="9.140625" style="1720" customWidth="1"/>
    <col min="9" max="9" width="42" style="991" customWidth="1"/>
    <col min="10" max="10" width="2.28515625" style="991" customWidth="1"/>
    <col min="11" max="13" width="9.140625" style="991"/>
    <col min="14" max="14" width="12" style="991" customWidth="1"/>
    <col min="15" max="16384" width="9.140625" style="991"/>
  </cols>
  <sheetData>
    <row r="1" spans="1:15">
      <c r="A1" s="1687"/>
      <c r="B1" s="1960" t="s">
        <v>179</v>
      </c>
      <c r="C1" s="1960"/>
      <c r="D1" s="1960"/>
      <c r="E1" s="1960"/>
      <c r="F1" s="1688"/>
      <c r="G1" s="1689"/>
      <c r="J1" s="1690"/>
      <c r="K1" s="1690"/>
      <c r="L1" s="1691"/>
      <c r="M1" s="997"/>
      <c r="N1" s="997"/>
      <c r="O1" s="1692"/>
    </row>
    <row r="2" spans="1:15">
      <c r="A2" s="1687"/>
      <c r="B2" s="1960" t="s">
        <v>156</v>
      </c>
      <c r="C2" s="1960"/>
      <c r="D2" s="1960"/>
      <c r="E2" s="1960"/>
      <c r="F2" s="1688"/>
      <c r="G2" s="1689"/>
      <c r="H2" s="1721"/>
      <c r="I2" s="1191" t="s">
        <v>1401</v>
      </c>
      <c r="J2" s="1687"/>
      <c r="L2" s="1691"/>
      <c r="M2" s="997"/>
      <c r="N2" s="997"/>
      <c r="O2" s="1698"/>
    </row>
    <row r="3" spans="1:15">
      <c r="A3" s="1687"/>
      <c r="B3" s="1960" t="s">
        <v>157</v>
      </c>
      <c r="C3" s="1960"/>
      <c r="D3" s="1960"/>
      <c r="E3" s="1960"/>
      <c r="F3" s="1960"/>
      <c r="G3" s="1689"/>
      <c r="I3" s="1191" t="s">
        <v>1724</v>
      </c>
      <c r="J3" s="1687"/>
      <c r="L3" s="1691"/>
      <c r="M3" s="997"/>
      <c r="N3" s="1687"/>
      <c r="O3" s="1693"/>
    </row>
    <row r="4" spans="1:15">
      <c r="A4" s="1687"/>
      <c r="B4" s="1960" t="s">
        <v>158</v>
      </c>
      <c r="C4" s="1960"/>
      <c r="D4" s="1960"/>
      <c r="E4" s="1960"/>
      <c r="F4" s="1688"/>
      <c r="G4" s="1689"/>
      <c r="H4" s="1694"/>
      <c r="J4" s="1687"/>
      <c r="L4" s="1691"/>
      <c r="M4" s="997"/>
      <c r="N4" s="997"/>
      <c r="O4" s="1695"/>
    </row>
    <row r="5" spans="1:15">
      <c r="A5" s="997"/>
      <c r="B5" s="1696"/>
      <c r="C5" s="1689"/>
      <c r="D5" s="1689"/>
      <c r="E5" s="1697"/>
      <c r="F5" s="1688"/>
      <c r="G5" s="1689"/>
      <c r="H5" s="1694"/>
      <c r="I5" s="996"/>
      <c r="J5" s="997"/>
      <c r="L5" s="1691"/>
      <c r="M5" s="997"/>
      <c r="N5" s="997"/>
      <c r="O5" s="1698"/>
    </row>
    <row r="6" spans="1:15">
      <c r="A6" s="1699"/>
      <c r="B6" s="1700" t="s">
        <v>174</v>
      </c>
      <c r="C6" s="1701" t="s">
        <v>175</v>
      </c>
      <c r="D6" s="1702" t="s">
        <v>176</v>
      </c>
      <c r="E6" s="1701" t="s">
        <v>7</v>
      </c>
      <c r="F6" s="1700" t="s">
        <v>174</v>
      </c>
      <c r="G6" s="1702" t="s">
        <v>175</v>
      </c>
      <c r="H6" s="1703" t="s">
        <v>176</v>
      </c>
      <c r="I6" s="1701" t="s">
        <v>7</v>
      </c>
      <c r="J6" s="1699"/>
      <c r="L6" s="1691"/>
      <c r="M6" s="997"/>
      <c r="N6" s="1687"/>
      <c r="O6" s="1693"/>
    </row>
    <row r="7" spans="1:15">
      <c r="A7" s="997"/>
      <c r="B7" s="994"/>
      <c r="C7" s="1011"/>
      <c r="D7" s="1011"/>
      <c r="E7" s="989" t="s">
        <v>84</v>
      </c>
      <c r="F7" s="994">
        <v>1</v>
      </c>
      <c r="G7" s="1012">
        <v>1.5</v>
      </c>
      <c r="H7" s="1011"/>
      <c r="I7" s="994" t="s">
        <v>1939</v>
      </c>
      <c r="L7" s="1691"/>
      <c r="M7" s="997"/>
      <c r="N7" s="997"/>
      <c r="O7" s="1695"/>
    </row>
    <row r="8" spans="1:15">
      <c r="A8" s="997"/>
      <c r="B8" s="994"/>
      <c r="C8" s="1011"/>
      <c r="D8" s="1011"/>
      <c r="E8" s="989" t="s">
        <v>48</v>
      </c>
      <c r="F8" s="994"/>
      <c r="G8" s="1012">
        <v>0.75</v>
      </c>
      <c r="H8" s="1012">
        <f>G8*G7*F7</f>
        <v>1.1299999999999999</v>
      </c>
      <c r="I8" s="994"/>
      <c r="L8" s="1691"/>
      <c r="M8" s="997"/>
      <c r="N8" s="997"/>
      <c r="O8" s="1698"/>
    </row>
    <row r="9" spans="1:15">
      <c r="A9" s="997"/>
      <c r="B9" s="994"/>
      <c r="C9" s="1011"/>
      <c r="D9" s="1011"/>
      <c r="E9" s="989" t="s">
        <v>1813</v>
      </c>
      <c r="F9" s="994"/>
      <c r="G9" s="1012"/>
      <c r="H9" s="1012"/>
      <c r="I9" s="1148"/>
      <c r="L9" s="1691"/>
      <c r="M9" s="997"/>
      <c r="N9" s="997"/>
      <c r="O9" s="1695"/>
    </row>
    <row r="10" spans="1:15">
      <c r="A10" s="997"/>
      <c r="B10" s="994"/>
      <c r="C10" s="1011"/>
      <c r="D10" s="1011"/>
      <c r="E10" s="989" t="s">
        <v>80</v>
      </c>
      <c r="F10" s="1248"/>
      <c r="G10" s="1737"/>
      <c r="H10" s="1250">
        <f>SUM(D44:D59)+H8</f>
        <v>25.96</v>
      </c>
      <c r="I10" s="1248" t="s">
        <v>1819</v>
      </c>
      <c r="L10" s="1691"/>
      <c r="M10" s="997"/>
      <c r="N10" s="997"/>
      <c r="O10" s="997"/>
    </row>
    <row r="11" spans="1:15">
      <c r="A11" s="997"/>
      <c r="B11" s="994">
        <v>1</v>
      </c>
      <c r="C11" s="1012">
        <v>1.3</v>
      </c>
      <c r="D11" s="1011"/>
      <c r="E11" s="994" t="s">
        <v>1814</v>
      </c>
      <c r="F11" s="994"/>
      <c r="G11" s="1012"/>
      <c r="H11" s="1012"/>
      <c r="I11" s="1148"/>
      <c r="L11" s="1691"/>
      <c r="M11" s="997"/>
      <c r="N11" s="997"/>
      <c r="O11" s="1698"/>
    </row>
    <row r="12" spans="1:15">
      <c r="A12" s="997"/>
      <c r="B12" s="994"/>
      <c r="C12" s="1012">
        <v>0.15</v>
      </c>
      <c r="D12" s="1011"/>
      <c r="E12" s="994"/>
      <c r="F12" s="1752"/>
      <c r="G12" s="1753"/>
      <c r="H12" s="1754"/>
      <c r="I12" s="1755" t="s">
        <v>1820</v>
      </c>
      <c r="L12" s="1691"/>
      <c r="M12" s="997"/>
      <c r="N12" s="997"/>
      <c r="O12" s="1695"/>
    </row>
    <row r="13" spans="1:15">
      <c r="A13" s="997"/>
      <c r="B13" s="994"/>
      <c r="C13" s="1012">
        <v>0.3</v>
      </c>
      <c r="D13" s="1012">
        <f>C13*C12*C11*B11</f>
        <v>0.06</v>
      </c>
      <c r="E13" s="994"/>
      <c r="F13" s="1752"/>
      <c r="G13" s="1753"/>
      <c r="H13" s="1754"/>
      <c r="I13" s="1760" t="s">
        <v>1821</v>
      </c>
      <c r="L13" s="1691"/>
      <c r="M13" s="997"/>
      <c r="N13" s="997"/>
      <c r="O13" s="997"/>
    </row>
    <row r="14" spans="1:15">
      <c r="A14" s="997"/>
      <c r="B14" s="994"/>
      <c r="C14" s="1012"/>
      <c r="D14" s="1011"/>
      <c r="E14" s="994"/>
      <c r="F14" s="1752">
        <v>1</v>
      </c>
      <c r="G14" s="1753">
        <f>'OR Bar'!K39</f>
        <v>65.81</v>
      </c>
      <c r="H14" s="1011"/>
      <c r="I14" s="994"/>
      <c r="L14" s="1691"/>
      <c r="M14" s="997"/>
      <c r="N14" s="997"/>
      <c r="O14" s="997"/>
    </row>
    <row r="15" spans="1:15">
      <c r="B15" s="994">
        <v>3</v>
      </c>
      <c r="C15" s="1012">
        <v>1.2</v>
      </c>
      <c r="D15" s="1011"/>
      <c r="E15" s="994" t="s">
        <v>1815</v>
      </c>
      <c r="F15" s="1756"/>
      <c r="G15" s="1756"/>
      <c r="H15" s="1757">
        <f>G14*F14</f>
        <v>65.81</v>
      </c>
      <c r="I15" s="1758" t="s">
        <v>1822</v>
      </c>
    </row>
    <row r="16" spans="1:15">
      <c r="A16" s="997"/>
      <c r="B16" s="994"/>
      <c r="C16" s="1012">
        <v>0.15</v>
      </c>
      <c r="D16" s="1011"/>
      <c r="E16" s="994"/>
      <c r="F16" s="1752"/>
      <c r="G16" s="1753"/>
      <c r="H16" s="1754"/>
      <c r="I16" s="1759"/>
      <c r="L16" s="1691"/>
      <c r="M16" s="997"/>
      <c r="N16" s="997"/>
      <c r="O16" s="997"/>
    </row>
    <row r="17" spans="1:15">
      <c r="A17" s="997"/>
      <c r="B17" s="994"/>
      <c r="C17" s="1012">
        <v>0.3</v>
      </c>
      <c r="D17" s="1012">
        <f>C17*C16*C15*B15</f>
        <v>0.16</v>
      </c>
      <c r="E17" s="994"/>
      <c r="F17" s="1752">
        <v>1</v>
      </c>
      <c r="G17" s="1753">
        <f>'OR Bar'!M39</f>
        <v>133.19999999999999</v>
      </c>
      <c r="H17" s="1754"/>
      <c r="I17" s="1760" t="s">
        <v>1823</v>
      </c>
      <c r="L17" s="1691"/>
      <c r="M17" s="997"/>
      <c r="N17" s="997"/>
      <c r="O17" s="997"/>
    </row>
    <row r="18" spans="1:15">
      <c r="A18" s="997"/>
      <c r="B18" s="994"/>
      <c r="C18" s="1012"/>
      <c r="D18" s="1011"/>
      <c r="E18" s="994"/>
      <c r="F18" s="1756"/>
      <c r="G18" s="1756"/>
      <c r="H18" s="1757">
        <f>G17*F17</f>
        <v>133.19999999999999</v>
      </c>
      <c r="I18" s="1758" t="s">
        <v>1824</v>
      </c>
      <c r="L18" s="1691"/>
      <c r="M18" s="997"/>
      <c r="N18" s="997"/>
      <c r="O18" s="997"/>
    </row>
    <row r="19" spans="1:15">
      <c r="A19" s="997"/>
      <c r="B19" s="994">
        <v>14</v>
      </c>
      <c r="C19" s="1012">
        <v>1.1000000000000001</v>
      </c>
      <c r="D19" s="1011"/>
      <c r="E19" s="994" t="s">
        <v>1816</v>
      </c>
      <c r="F19" s="994"/>
      <c r="G19" s="1012"/>
      <c r="H19" s="1011"/>
      <c r="I19" s="1148"/>
      <c r="L19" s="1691"/>
      <c r="M19" s="997"/>
      <c r="N19" s="997"/>
      <c r="O19" s="997"/>
    </row>
    <row r="20" spans="1:15">
      <c r="A20" s="997"/>
      <c r="B20" s="994"/>
      <c r="C20" s="1012">
        <v>0.15</v>
      </c>
      <c r="D20" s="1011"/>
      <c r="E20" s="994"/>
      <c r="F20" s="994"/>
      <c r="G20" s="1011"/>
      <c r="H20" s="1011"/>
      <c r="I20" s="989" t="s">
        <v>164</v>
      </c>
      <c r="L20" s="1691"/>
      <c r="M20" s="997"/>
      <c r="N20" s="997"/>
      <c r="O20" s="997"/>
    </row>
    <row r="21" spans="1:15">
      <c r="A21" s="997"/>
      <c r="B21" s="994"/>
      <c r="C21" s="1012">
        <v>0.3</v>
      </c>
      <c r="D21" s="1012">
        <f>C21*C20*C19*B19</f>
        <v>0.69</v>
      </c>
      <c r="E21" s="994"/>
      <c r="F21" s="994"/>
      <c r="G21" s="1011"/>
      <c r="H21" s="1011"/>
      <c r="I21" s="989" t="s">
        <v>1760</v>
      </c>
      <c r="L21" s="1691"/>
      <c r="M21" s="997"/>
      <c r="N21" s="997"/>
      <c r="O21" s="997"/>
    </row>
    <row r="22" spans="1:15">
      <c r="A22" s="997"/>
      <c r="B22" s="994"/>
      <c r="C22" s="1012"/>
      <c r="D22" s="1011"/>
      <c r="E22" s="994"/>
      <c r="F22" s="994"/>
      <c r="G22" s="1011"/>
      <c r="H22" s="1011"/>
      <c r="I22" s="989" t="s">
        <v>1943</v>
      </c>
      <c r="L22" s="1691"/>
      <c r="M22" s="997"/>
      <c r="N22" s="997"/>
      <c r="O22" s="997"/>
    </row>
    <row r="23" spans="1:15">
      <c r="A23" s="997"/>
      <c r="B23" s="994">
        <v>2</v>
      </c>
      <c r="C23" s="1012">
        <v>1.3</v>
      </c>
      <c r="D23" s="1011"/>
      <c r="E23" s="994" t="s">
        <v>1869</v>
      </c>
      <c r="F23" s="994">
        <v>1</v>
      </c>
      <c r="G23" s="1705">
        <v>8</v>
      </c>
      <c r="H23" s="1011"/>
      <c r="I23" s="994"/>
      <c r="L23" s="1691"/>
      <c r="M23" s="997"/>
      <c r="N23" s="997"/>
      <c r="O23" s="997"/>
    </row>
    <row r="24" spans="1:15">
      <c r="A24" s="997"/>
      <c r="B24" s="994"/>
      <c r="C24" s="1012">
        <v>0.15</v>
      </c>
      <c r="D24" s="1011"/>
      <c r="E24" s="994"/>
      <c r="F24" s="1248"/>
      <c r="G24" s="1737"/>
      <c r="H24" s="1250">
        <f>G23*F23</f>
        <v>8</v>
      </c>
      <c r="I24" s="1248" t="s">
        <v>1942</v>
      </c>
      <c r="L24" s="1691"/>
      <c r="M24" s="997"/>
      <c r="N24" s="997"/>
      <c r="O24" s="997"/>
    </row>
    <row r="25" spans="1:15">
      <c r="A25" s="997"/>
      <c r="B25" s="994"/>
      <c r="C25" s="1012">
        <v>0.3</v>
      </c>
      <c r="D25" s="1012">
        <f>C25*C24*C23*B23</f>
        <v>0.12</v>
      </c>
      <c r="E25" s="994"/>
      <c r="F25" s="994"/>
      <c r="G25" s="1012"/>
      <c r="H25" s="1011"/>
      <c r="I25" s="1148"/>
      <c r="L25" s="1691"/>
      <c r="M25" s="997"/>
      <c r="N25" s="997"/>
      <c r="O25" s="997"/>
    </row>
    <row r="26" spans="1:15">
      <c r="A26" s="997"/>
      <c r="B26" s="994"/>
      <c r="C26" s="1011"/>
      <c r="D26" s="1011"/>
      <c r="E26" s="994"/>
      <c r="F26" s="994"/>
      <c r="G26" s="1011"/>
      <c r="H26" s="1011"/>
      <c r="I26" s="989" t="s">
        <v>1944</v>
      </c>
      <c r="L26" s="1691"/>
      <c r="M26" s="997"/>
      <c r="N26" s="997"/>
      <c r="O26" s="997"/>
    </row>
    <row r="27" spans="1:15">
      <c r="A27" s="997"/>
      <c r="B27" s="994">
        <v>4</v>
      </c>
      <c r="C27" s="1012">
        <v>1.2</v>
      </c>
      <c r="D27" s="1011"/>
      <c r="E27" s="994" t="s">
        <v>1938</v>
      </c>
      <c r="F27" s="994">
        <v>1</v>
      </c>
      <c r="G27" s="1705">
        <v>1</v>
      </c>
      <c r="H27" s="1011"/>
      <c r="I27" s="994"/>
      <c r="L27" s="1691"/>
      <c r="M27" s="997"/>
      <c r="N27" s="997"/>
      <c r="O27" s="997"/>
    </row>
    <row r="28" spans="1:15">
      <c r="A28" s="997"/>
      <c r="B28" s="994"/>
      <c r="C28" s="1012">
        <v>0.15</v>
      </c>
      <c r="D28" s="1011"/>
      <c r="E28" s="994"/>
      <c r="F28" s="1248"/>
      <c r="G28" s="1737"/>
      <c r="H28" s="1250">
        <f>G27*F27</f>
        <v>1</v>
      </c>
      <c r="I28" s="1248" t="s">
        <v>1942</v>
      </c>
      <c r="L28" s="1691"/>
      <c r="M28" s="997"/>
      <c r="N28" s="997"/>
      <c r="O28" s="997"/>
    </row>
    <row r="29" spans="1:15">
      <c r="A29" s="997"/>
      <c r="B29" s="994"/>
      <c r="C29" s="1012">
        <v>0.3</v>
      </c>
      <c r="D29" s="1012">
        <f>C29*C28*C27*B27</f>
        <v>0.22</v>
      </c>
      <c r="E29" s="994"/>
      <c r="F29" s="994"/>
      <c r="G29" s="1012"/>
      <c r="H29" s="1011"/>
      <c r="I29" s="1148"/>
      <c r="L29" s="1691"/>
      <c r="M29" s="997"/>
      <c r="N29" s="997"/>
      <c r="O29" s="997"/>
    </row>
    <row r="30" spans="1:15">
      <c r="A30" s="997"/>
      <c r="B30" s="994"/>
      <c r="C30" s="1011"/>
      <c r="D30" s="1011"/>
      <c r="E30" s="994"/>
      <c r="F30" s="994"/>
      <c r="G30" s="1012"/>
      <c r="H30" s="1011"/>
      <c r="I30" s="989" t="s">
        <v>1932</v>
      </c>
      <c r="L30" s="1691"/>
      <c r="M30" s="997"/>
      <c r="N30" s="997"/>
      <c r="O30" s="997"/>
    </row>
    <row r="31" spans="1:15">
      <c r="A31" s="997"/>
      <c r="B31" s="994">
        <v>3</v>
      </c>
      <c r="C31" s="1012">
        <v>1.8</v>
      </c>
      <c r="D31" s="1011"/>
      <c r="E31" s="994" t="s">
        <v>1940</v>
      </c>
      <c r="F31" s="994">
        <v>1</v>
      </c>
      <c r="G31" s="1705">
        <v>7</v>
      </c>
      <c r="H31" s="1011"/>
      <c r="I31" s="994"/>
      <c r="J31" s="997"/>
    </row>
    <row r="32" spans="1:15">
      <c r="A32" s="997"/>
      <c r="B32" s="994"/>
      <c r="C32" s="1012">
        <v>0.15</v>
      </c>
      <c r="D32" s="1011"/>
      <c r="E32" s="994"/>
      <c r="F32" s="1248"/>
      <c r="G32" s="1737"/>
      <c r="H32" s="1250">
        <f>G31*F31</f>
        <v>7</v>
      </c>
      <c r="I32" s="1248" t="s">
        <v>1945</v>
      </c>
      <c r="J32" s="997"/>
    </row>
    <row r="33" spans="1:10">
      <c r="A33" s="997"/>
      <c r="B33" s="994"/>
      <c r="C33" s="1012">
        <v>0.3</v>
      </c>
      <c r="D33" s="1012">
        <f>C33*C32*C31*B31</f>
        <v>0.24</v>
      </c>
      <c r="E33" s="994"/>
      <c r="F33" s="994"/>
      <c r="G33" s="1012"/>
      <c r="H33" s="1011"/>
      <c r="I33" s="1148"/>
      <c r="J33" s="997"/>
    </row>
    <row r="34" spans="1:10">
      <c r="A34" s="997"/>
      <c r="B34" s="994"/>
      <c r="C34" s="1011"/>
      <c r="D34" s="1011"/>
      <c r="E34" s="994"/>
      <c r="F34" s="994"/>
      <c r="G34" s="1012"/>
      <c r="H34" s="1011"/>
      <c r="I34" s="989" t="s">
        <v>1933</v>
      </c>
      <c r="J34" s="997"/>
    </row>
    <row r="35" spans="1:10">
      <c r="A35" s="997"/>
      <c r="B35" s="994">
        <v>1</v>
      </c>
      <c r="C35" s="1012">
        <v>1.5</v>
      </c>
      <c r="D35" s="1011"/>
      <c r="E35" s="994" t="s">
        <v>1939</v>
      </c>
      <c r="F35" s="994">
        <v>1</v>
      </c>
      <c r="G35" s="1705">
        <v>10</v>
      </c>
      <c r="H35" s="1011"/>
      <c r="I35" s="994"/>
      <c r="J35" s="997"/>
    </row>
    <row r="36" spans="1:10">
      <c r="A36" s="997"/>
      <c r="B36" s="994"/>
      <c r="C36" s="1012">
        <v>0.15</v>
      </c>
      <c r="D36" s="1011"/>
      <c r="E36" s="994"/>
      <c r="F36" s="1248"/>
      <c r="G36" s="1737"/>
      <c r="H36" s="1250">
        <f>G35*F35</f>
        <v>10</v>
      </c>
      <c r="I36" s="1248" t="s">
        <v>1946</v>
      </c>
      <c r="J36" s="997"/>
    </row>
    <row r="37" spans="1:10">
      <c r="A37" s="997"/>
      <c r="B37" s="994"/>
      <c r="C37" s="1012">
        <v>0.3</v>
      </c>
      <c r="D37" s="1012">
        <f>C37*C36*C35*B35</f>
        <v>7.0000000000000007E-2</v>
      </c>
      <c r="E37" s="994"/>
      <c r="F37" s="994"/>
      <c r="G37" s="1012"/>
      <c r="H37" s="1011"/>
      <c r="I37" s="1148"/>
      <c r="J37" s="997"/>
    </row>
    <row r="38" spans="1:10">
      <c r="A38" s="997"/>
      <c r="B38" s="994"/>
      <c r="C38" s="1011"/>
      <c r="D38" s="1011"/>
      <c r="E38" s="994"/>
      <c r="F38" s="994"/>
      <c r="G38" s="1012"/>
      <c r="H38" s="1012"/>
      <c r="I38" s="989" t="s">
        <v>1934</v>
      </c>
      <c r="J38" s="997"/>
    </row>
    <row r="39" spans="1:10">
      <c r="A39" s="997"/>
      <c r="B39" s="1248"/>
      <c r="C39" s="1250"/>
      <c r="D39" s="1250">
        <f>SUM(D13:D37)</f>
        <v>1.56</v>
      </c>
      <c r="E39" s="1248" t="s">
        <v>1817</v>
      </c>
      <c r="F39" s="994">
        <v>1</v>
      </c>
      <c r="G39" s="1705">
        <v>14</v>
      </c>
      <c r="H39" s="1011"/>
      <c r="I39" s="994"/>
      <c r="J39" s="997"/>
    </row>
    <row r="40" spans="1:10">
      <c r="A40" s="997"/>
      <c r="B40" s="994"/>
      <c r="C40" s="1012"/>
      <c r="D40" s="1011"/>
      <c r="E40" s="994"/>
      <c r="F40" s="1248"/>
      <c r="G40" s="1737"/>
      <c r="H40" s="1250">
        <f>G39*F39</f>
        <v>14</v>
      </c>
      <c r="I40" s="1248" t="s">
        <v>1946</v>
      </c>
      <c r="J40" s="997"/>
    </row>
    <row r="41" spans="1:10">
      <c r="A41" s="997"/>
      <c r="B41" s="994"/>
      <c r="C41" s="1012"/>
      <c r="D41" s="1011"/>
      <c r="E41" s="989" t="s">
        <v>1818</v>
      </c>
      <c r="F41" s="994"/>
      <c r="G41" s="1012"/>
      <c r="H41" s="1011"/>
      <c r="I41" s="1148"/>
      <c r="J41" s="997"/>
    </row>
    <row r="42" spans="1:10">
      <c r="A42" s="997"/>
      <c r="B42" s="994"/>
      <c r="C42" s="1012"/>
      <c r="D42" s="1011"/>
      <c r="E42" s="989" t="s">
        <v>80</v>
      </c>
      <c r="F42" s="994"/>
      <c r="G42" s="1012"/>
      <c r="H42" s="1011"/>
      <c r="I42" s="989" t="s">
        <v>1935</v>
      </c>
      <c r="J42" s="997"/>
    </row>
    <row r="43" spans="1:10">
      <c r="A43" s="997"/>
      <c r="B43" s="994">
        <v>1</v>
      </c>
      <c r="C43" s="1012">
        <v>1.3</v>
      </c>
      <c r="D43" s="1011"/>
      <c r="E43" s="994" t="s">
        <v>1814</v>
      </c>
      <c r="F43" s="994">
        <v>1</v>
      </c>
      <c r="G43" s="1705">
        <v>2</v>
      </c>
      <c r="H43" s="1011"/>
      <c r="I43" s="994"/>
      <c r="J43" s="997"/>
    </row>
    <row r="44" spans="1:10">
      <c r="A44" s="997"/>
      <c r="B44" s="994"/>
      <c r="C44" s="1012">
        <v>0.75</v>
      </c>
      <c r="D44" s="1012">
        <f>C44*C43*B43</f>
        <v>0.98</v>
      </c>
      <c r="E44" s="994"/>
      <c r="F44" s="1248"/>
      <c r="G44" s="1737"/>
      <c r="H44" s="1250">
        <f>G43*F43</f>
        <v>2</v>
      </c>
      <c r="I44" s="1248" t="s">
        <v>1947</v>
      </c>
      <c r="J44" s="997"/>
    </row>
    <row r="45" spans="1:10">
      <c r="A45" s="997"/>
      <c r="B45" s="994"/>
      <c r="C45" s="1012"/>
      <c r="D45" s="1012"/>
      <c r="E45" s="994"/>
      <c r="F45" s="994"/>
      <c r="G45" s="1012"/>
      <c r="H45" s="1011"/>
      <c r="I45" s="1148"/>
      <c r="J45" s="997"/>
    </row>
    <row r="46" spans="1:10">
      <c r="A46" s="997"/>
      <c r="B46" s="994">
        <v>3</v>
      </c>
      <c r="C46" s="1012">
        <v>1.2</v>
      </c>
      <c r="D46" s="1012"/>
      <c r="E46" s="994" t="s">
        <v>1815</v>
      </c>
      <c r="F46" s="994"/>
      <c r="G46" s="1012"/>
      <c r="H46" s="1011"/>
      <c r="I46" s="989" t="s">
        <v>1948</v>
      </c>
      <c r="J46" s="997"/>
    </row>
    <row r="47" spans="1:10">
      <c r="A47" s="997"/>
      <c r="B47" s="994"/>
      <c r="C47" s="1012">
        <v>0.75</v>
      </c>
      <c r="D47" s="1012">
        <f>C47*C46*B46</f>
        <v>2.7</v>
      </c>
      <c r="E47" s="994"/>
      <c r="F47" s="994">
        <v>1</v>
      </c>
      <c r="G47" s="1705">
        <v>2</v>
      </c>
      <c r="H47" s="1011"/>
      <c r="I47" s="994"/>
      <c r="J47" s="997"/>
    </row>
    <row r="48" spans="1:10">
      <c r="A48" s="997"/>
      <c r="B48" s="994"/>
      <c r="C48" s="1011"/>
      <c r="D48" s="1011"/>
      <c r="E48" s="994"/>
      <c r="F48" s="1248"/>
      <c r="G48" s="1737"/>
      <c r="H48" s="1250">
        <f>G47*F47</f>
        <v>2</v>
      </c>
      <c r="I48" s="1248" t="s">
        <v>1949</v>
      </c>
      <c r="J48" s="997"/>
    </row>
    <row r="49" spans="1:10">
      <c r="A49" s="997"/>
      <c r="B49" s="994">
        <v>14</v>
      </c>
      <c r="C49" s="1012">
        <v>1.1000000000000001</v>
      </c>
      <c r="D49" s="1012"/>
      <c r="E49" s="994" t="s">
        <v>1816</v>
      </c>
      <c r="F49" s="994"/>
      <c r="G49" s="1012"/>
      <c r="H49" s="1011"/>
      <c r="I49" s="1148"/>
      <c r="J49" s="997"/>
    </row>
    <row r="50" spans="1:10">
      <c r="A50" s="997"/>
      <c r="B50" s="994"/>
      <c r="C50" s="1012">
        <v>0.75</v>
      </c>
      <c r="D50" s="1012">
        <f>C50*C49*B49</f>
        <v>11.55</v>
      </c>
      <c r="E50" s="994"/>
      <c r="F50" s="1704"/>
      <c r="G50" s="1705"/>
      <c r="H50" s="1012"/>
      <c r="I50" s="989" t="s">
        <v>213</v>
      </c>
      <c r="J50" s="997"/>
    </row>
    <row r="51" spans="1:10">
      <c r="A51" s="997"/>
      <c r="B51" s="994"/>
      <c r="C51" s="1011"/>
      <c r="D51" s="1011"/>
      <c r="E51" s="994"/>
      <c r="F51" s="1704"/>
      <c r="G51" s="1705"/>
      <c r="H51" s="1012"/>
      <c r="I51" s="989" t="s">
        <v>1950</v>
      </c>
      <c r="J51" s="997"/>
    </row>
    <row r="52" spans="1:10">
      <c r="A52" s="997"/>
      <c r="B52" s="994">
        <v>2</v>
      </c>
      <c r="C52" s="1012">
        <v>1.3</v>
      </c>
      <c r="D52" s="1012"/>
      <c r="E52" s="994" t="s">
        <v>1869</v>
      </c>
      <c r="F52" s="1704">
        <v>2</v>
      </c>
      <c r="G52" s="1705">
        <v>2.5499999999999998</v>
      </c>
      <c r="H52" s="1012"/>
      <c r="I52" s="994" t="s">
        <v>1951</v>
      </c>
      <c r="J52" s="997"/>
    </row>
    <row r="53" spans="1:10">
      <c r="A53" s="997"/>
      <c r="B53" s="994"/>
      <c r="C53" s="1012">
        <v>0.75</v>
      </c>
      <c r="D53" s="1012">
        <f>C53*C52*B52</f>
        <v>1.95</v>
      </c>
      <c r="E53" s="994"/>
      <c r="F53" s="1704"/>
      <c r="G53" s="1705">
        <v>1.5</v>
      </c>
      <c r="H53" s="1012">
        <f>G53*G52*F52</f>
        <v>7.65</v>
      </c>
      <c r="I53" s="994"/>
      <c r="J53" s="997"/>
    </row>
    <row r="54" spans="1:10">
      <c r="A54" s="997"/>
      <c r="B54" s="994"/>
      <c r="C54" s="1012"/>
      <c r="D54" s="1012"/>
      <c r="E54" s="994"/>
      <c r="F54" s="1704"/>
      <c r="G54" s="1705"/>
      <c r="H54" s="1012"/>
      <c r="I54" s="994"/>
      <c r="J54" s="997"/>
    </row>
    <row r="55" spans="1:10">
      <c r="A55" s="997"/>
      <c r="B55" s="994">
        <v>4</v>
      </c>
      <c r="C55" s="1012">
        <v>1.2</v>
      </c>
      <c r="D55" s="1011"/>
      <c r="E55" s="994" t="s">
        <v>1938</v>
      </c>
      <c r="F55" s="1704">
        <v>1</v>
      </c>
      <c r="G55" s="1705">
        <v>2</v>
      </c>
      <c r="H55" s="1012"/>
      <c r="I55" s="1361" t="s">
        <v>1587</v>
      </c>
      <c r="J55" s="997"/>
    </row>
    <row r="56" spans="1:10">
      <c r="A56" s="997"/>
      <c r="B56" s="994"/>
      <c r="C56" s="1012">
        <v>0.75</v>
      </c>
      <c r="D56" s="1012">
        <f>C56*C55*B55</f>
        <v>3.6</v>
      </c>
      <c r="E56" s="994"/>
      <c r="F56" s="1704"/>
      <c r="G56" s="1705">
        <v>1.5</v>
      </c>
      <c r="H56" s="1012">
        <f>G56*G55*F55</f>
        <v>3</v>
      </c>
      <c r="I56" s="994"/>
      <c r="J56" s="997"/>
    </row>
    <row r="57" spans="1:10">
      <c r="A57" s="997"/>
      <c r="B57" s="994"/>
      <c r="C57" s="1012"/>
      <c r="D57" s="1012"/>
      <c r="E57" s="994"/>
      <c r="F57" s="1704"/>
      <c r="G57" s="1705"/>
      <c r="H57" s="1012"/>
      <c r="I57" s="994"/>
      <c r="J57" s="997"/>
    </row>
    <row r="58" spans="1:10">
      <c r="A58" s="997"/>
      <c r="B58" s="994">
        <v>3</v>
      </c>
      <c r="C58" s="1012">
        <v>1.8</v>
      </c>
      <c r="D58" s="1011"/>
      <c r="E58" s="994" t="s">
        <v>1940</v>
      </c>
      <c r="F58" s="1704">
        <v>1</v>
      </c>
      <c r="G58" s="1705">
        <v>1</v>
      </c>
      <c r="H58" s="1012"/>
      <c r="I58" s="1361" t="s">
        <v>1587</v>
      </c>
      <c r="J58" s="997"/>
    </row>
    <row r="59" spans="1:10">
      <c r="A59" s="997"/>
      <c r="B59" s="994"/>
      <c r="C59" s="1012">
        <v>0.75</v>
      </c>
      <c r="D59" s="1012">
        <f>C59*C58*B58</f>
        <v>4.05</v>
      </c>
      <c r="E59" s="994"/>
      <c r="F59" s="1704"/>
      <c r="G59" s="1705">
        <v>1.5</v>
      </c>
      <c r="H59" s="1012">
        <f>G59*G58*F58</f>
        <v>1.5</v>
      </c>
      <c r="I59" s="994"/>
      <c r="J59" s="997"/>
    </row>
    <row r="60" spans="1:10">
      <c r="A60" s="997"/>
      <c r="B60" s="1725"/>
      <c r="C60" s="1726"/>
      <c r="D60" s="1724"/>
      <c r="E60" s="1723"/>
      <c r="F60" s="1725"/>
      <c r="G60" s="1726"/>
      <c r="H60" s="1724"/>
      <c r="I60" s="1723"/>
      <c r="J60" s="997"/>
    </row>
    <row r="61" spans="1:10">
      <c r="B61" s="1700" t="s">
        <v>174</v>
      </c>
      <c r="C61" s="1701" t="s">
        <v>175</v>
      </c>
      <c r="D61" s="1702" t="s">
        <v>176</v>
      </c>
      <c r="E61" s="1701" t="s">
        <v>7</v>
      </c>
      <c r="F61" s="1700" t="s">
        <v>174</v>
      </c>
      <c r="G61" s="1702" t="s">
        <v>175</v>
      </c>
      <c r="H61" s="1703" t="s">
        <v>176</v>
      </c>
      <c r="I61" s="1701" t="s">
        <v>7</v>
      </c>
    </row>
    <row r="62" spans="1:10">
      <c r="B62" s="1704">
        <v>1</v>
      </c>
      <c r="C62" s="1705">
        <v>1.8</v>
      </c>
      <c r="D62" s="1012"/>
      <c r="E62" s="994" t="s">
        <v>1952</v>
      </c>
      <c r="F62" s="1704">
        <v>8</v>
      </c>
      <c r="G62" s="1705">
        <v>1.3</v>
      </c>
      <c r="H62" s="1012"/>
      <c r="I62" s="1601" t="s">
        <v>1587</v>
      </c>
    </row>
    <row r="63" spans="1:10">
      <c r="B63" s="1704"/>
      <c r="C63" s="1705">
        <v>1.5</v>
      </c>
      <c r="D63" s="1012">
        <f>C63*C62*B62</f>
        <v>2.7</v>
      </c>
      <c r="E63" s="994"/>
      <c r="F63" s="1704"/>
      <c r="G63" s="1705">
        <v>1.5</v>
      </c>
      <c r="H63" s="1012">
        <f>G63*G62*F62</f>
        <v>15.6</v>
      </c>
      <c r="I63" s="1601"/>
    </row>
    <row r="64" spans="1:10">
      <c r="B64" s="1704"/>
      <c r="C64" s="1705"/>
      <c r="D64" s="1012"/>
      <c r="E64" s="994"/>
      <c r="F64" s="1704"/>
      <c r="G64" s="1705"/>
      <c r="H64" s="1012"/>
      <c r="I64" s="1601"/>
    </row>
    <row r="65" spans="2:9">
      <c r="B65" s="1704">
        <v>2</v>
      </c>
      <c r="C65" s="1705">
        <v>1.3</v>
      </c>
      <c r="D65" s="1012"/>
      <c r="E65" s="1361" t="s">
        <v>1587</v>
      </c>
      <c r="F65" s="1704">
        <v>2</v>
      </c>
      <c r="G65" s="1705">
        <v>1</v>
      </c>
      <c r="H65" s="1012"/>
      <c r="I65" s="1601" t="s">
        <v>1587</v>
      </c>
    </row>
    <row r="66" spans="2:9">
      <c r="B66" s="1704"/>
      <c r="C66" s="1705">
        <v>1.5</v>
      </c>
      <c r="D66" s="1012">
        <f>C66*C65*B65</f>
        <v>3.9</v>
      </c>
      <c r="E66" s="994"/>
      <c r="F66" s="1704"/>
      <c r="G66" s="1705">
        <v>1.5</v>
      </c>
      <c r="H66" s="1012">
        <f>G66*G65*F65</f>
        <v>3</v>
      </c>
      <c r="I66" s="1601"/>
    </row>
    <row r="67" spans="2:9">
      <c r="B67" s="1704"/>
      <c r="C67" s="1705"/>
      <c r="D67" s="1012"/>
      <c r="E67" s="994"/>
      <c r="F67" s="1704"/>
      <c r="G67" s="994"/>
      <c r="H67" s="1706"/>
      <c r="I67" s="1601"/>
    </row>
    <row r="68" spans="2:9">
      <c r="B68" s="1704">
        <v>1</v>
      </c>
      <c r="C68" s="1705">
        <v>0.6</v>
      </c>
      <c r="D68" s="1012"/>
      <c r="E68" s="1361" t="s">
        <v>1587</v>
      </c>
      <c r="F68" s="1704">
        <v>2</v>
      </c>
      <c r="G68" s="1705">
        <v>1.1499999999999999</v>
      </c>
      <c r="H68" s="1012"/>
      <c r="I68" s="1601" t="s">
        <v>1587</v>
      </c>
    </row>
    <row r="69" spans="2:9">
      <c r="B69" s="1704"/>
      <c r="C69" s="1705">
        <v>1.8</v>
      </c>
      <c r="D69" s="1012">
        <f>C69*C68*B68</f>
        <v>1.08</v>
      </c>
      <c r="E69" s="994"/>
      <c r="F69" s="1704"/>
      <c r="G69" s="1705">
        <v>1.5</v>
      </c>
      <c r="H69" s="1012">
        <f>G69*G68*F68</f>
        <v>3.45</v>
      </c>
      <c r="I69" s="1601"/>
    </row>
    <row r="70" spans="2:9">
      <c r="B70" s="1704"/>
      <c r="C70" s="994"/>
      <c r="D70" s="1706"/>
      <c r="E70" s="994"/>
      <c r="F70" s="1704"/>
      <c r="G70" s="1705"/>
      <c r="H70" s="1012"/>
      <c r="I70" s="1601"/>
    </row>
    <row r="71" spans="2:9">
      <c r="B71" s="1704">
        <v>1</v>
      </c>
      <c r="C71" s="1705">
        <v>1.26</v>
      </c>
      <c r="D71" s="1012"/>
      <c r="E71" s="1361" t="s">
        <v>1587</v>
      </c>
      <c r="F71" s="1704">
        <v>1</v>
      </c>
      <c r="G71" s="1705">
        <v>1.4</v>
      </c>
      <c r="H71" s="1012"/>
      <c r="I71" s="1601" t="s">
        <v>950</v>
      </c>
    </row>
    <row r="72" spans="2:9">
      <c r="B72" s="1704"/>
      <c r="C72" s="1705">
        <v>1.8</v>
      </c>
      <c r="D72" s="1012">
        <f>C72*C71*B71</f>
        <v>2.27</v>
      </c>
      <c r="E72" s="994"/>
      <c r="F72" s="1704"/>
      <c r="G72" s="1705">
        <v>1.2</v>
      </c>
      <c r="H72" s="1012">
        <f>G72*G71*F71</f>
        <v>1.68</v>
      </c>
      <c r="I72" s="1601"/>
    </row>
    <row r="73" spans="2:9">
      <c r="B73" s="1704"/>
      <c r="C73" s="1705"/>
      <c r="D73" s="1012"/>
      <c r="E73" s="994"/>
      <c r="F73" s="1704"/>
      <c r="G73" s="1705"/>
      <c r="H73" s="1012"/>
      <c r="I73" s="1601"/>
    </row>
    <row r="74" spans="2:9">
      <c r="B74" s="1704">
        <v>2</v>
      </c>
      <c r="C74" s="1705">
        <v>1.2</v>
      </c>
      <c r="D74" s="1012"/>
      <c r="E74" s="1361" t="s">
        <v>1587</v>
      </c>
      <c r="F74" s="1704">
        <v>1</v>
      </c>
      <c r="G74" s="1705">
        <v>3.5</v>
      </c>
      <c r="H74" s="1012"/>
      <c r="I74" s="1601" t="s">
        <v>1382</v>
      </c>
    </row>
    <row r="75" spans="2:9">
      <c r="B75" s="1704"/>
      <c r="C75" s="1705">
        <v>1.8</v>
      </c>
      <c r="D75" s="1012">
        <f>C75*C74*B74</f>
        <v>4.32</v>
      </c>
      <c r="E75" s="994"/>
      <c r="F75" s="1704"/>
      <c r="G75" s="1705">
        <v>1.5</v>
      </c>
      <c r="H75" s="1012">
        <f>G75*G74*F74</f>
        <v>5.25</v>
      </c>
      <c r="I75" s="1601"/>
    </row>
    <row r="76" spans="2:9">
      <c r="B76" s="1704"/>
      <c r="C76" s="1705"/>
      <c r="D76" s="1012"/>
      <c r="E76" s="994"/>
      <c r="F76" s="1704"/>
      <c r="G76" s="1705"/>
      <c r="H76" s="1012"/>
      <c r="I76" s="1601"/>
    </row>
    <row r="77" spans="2:9">
      <c r="B77" s="1704">
        <v>2</v>
      </c>
      <c r="C77" s="1705">
        <v>1.2</v>
      </c>
      <c r="D77" s="1012"/>
      <c r="E77" s="1361" t="s">
        <v>1587</v>
      </c>
      <c r="F77" s="1704">
        <v>1</v>
      </c>
      <c r="G77" s="1705">
        <v>5.3</v>
      </c>
      <c r="H77" s="1012"/>
      <c r="I77" s="1601" t="s">
        <v>1956</v>
      </c>
    </row>
    <row r="78" spans="2:9">
      <c r="B78" s="1704"/>
      <c r="C78" s="1705">
        <v>1.5</v>
      </c>
      <c r="D78" s="1012">
        <f>C78*C77*B77</f>
        <v>3.6</v>
      </c>
      <c r="E78" s="994"/>
      <c r="F78" s="1704"/>
      <c r="G78" s="1705">
        <v>1.5</v>
      </c>
      <c r="H78" s="1012">
        <f>G78*G77*F77</f>
        <v>7.95</v>
      </c>
      <c r="I78" s="1601"/>
    </row>
    <row r="79" spans="2:9">
      <c r="B79" s="1704"/>
      <c r="C79" s="1705"/>
      <c r="D79" s="1012"/>
      <c r="E79" s="994"/>
      <c r="F79" s="1704"/>
      <c r="G79" s="1705"/>
      <c r="H79" s="1012"/>
      <c r="I79" s="1601"/>
    </row>
    <row r="80" spans="2:9">
      <c r="B80" s="1704">
        <v>1</v>
      </c>
      <c r="C80" s="1705">
        <v>1.3</v>
      </c>
      <c r="D80" s="1012"/>
      <c r="E80" s="1361" t="s">
        <v>1587</v>
      </c>
      <c r="F80" s="1704">
        <v>4</v>
      </c>
      <c r="G80" s="1705">
        <v>1.4</v>
      </c>
      <c r="H80" s="1706"/>
      <c r="I80" s="1361" t="s">
        <v>1587</v>
      </c>
    </row>
    <row r="81" spans="2:9">
      <c r="B81" s="1704"/>
      <c r="C81" s="1705">
        <v>1.5</v>
      </c>
      <c r="D81" s="1012">
        <f>C81*C80*B80</f>
        <v>1.95</v>
      </c>
      <c r="E81" s="994"/>
      <c r="F81" s="1704"/>
      <c r="G81" s="1705">
        <v>1.8</v>
      </c>
      <c r="H81" s="1012">
        <f>G81*G80*F80</f>
        <v>10.08</v>
      </c>
      <c r="I81" s="994"/>
    </row>
    <row r="82" spans="2:9">
      <c r="B82" s="1704"/>
      <c r="C82" s="1705"/>
      <c r="D82" s="1012"/>
      <c r="E82" s="989"/>
      <c r="F82" s="1704"/>
      <c r="G82" s="1705"/>
      <c r="H82" s="1012"/>
      <c r="I82" s="994"/>
    </row>
    <row r="83" spans="2:9">
      <c r="B83" s="1704">
        <v>1</v>
      </c>
      <c r="C83" s="1705">
        <v>0.6</v>
      </c>
      <c r="D83" s="1706"/>
      <c r="E83" s="1361" t="s">
        <v>1587</v>
      </c>
      <c r="F83" s="1704">
        <v>1</v>
      </c>
      <c r="G83" s="1705">
        <v>1.4</v>
      </c>
      <c r="H83" s="1012"/>
      <c r="I83" s="1361" t="s">
        <v>1587</v>
      </c>
    </row>
    <row r="84" spans="2:9">
      <c r="B84" s="1704"/>
      <c r="C84" s="1705">
        <v>1.5</v>
      </c>
      <c r="D84" s="1012">
        <f>C84*C83*B83</f>
        <v>0.9</v>
      </c>
      <c r="E84" s="994"/>
      <c r="F84" s="1704"/>
      <c r="G84" s="1705">
        <v>1.8</v>
      </c>
      <c r="H84" s="1012">
        <f>G84*G83*F83</f>
        <v>2.52</v>
      </c>
      <c r="I84" s="994"/>
    </row>
    <row r="85" spans="2:9">
      <c r="B85" s="1704"/>
      <c r="C85" s="1705"/>
      <c r="D85" s="1012"/>
      <c r="E85" s="994"/>
      <c r="F85" s="1704"/>
      <c r="G85" s="1705"/>
      <c r="H85" s="1012"/>
      <c r="I85" s="989"/>
    </row>
    <row r="86" spans="2:9">
      <c r="B86" s="1704">
        <v>1</v>
      </c>
      <c r="C86" s="1705">
        <v>1.2</v>
      </c>
      <c r="D86" s="1012"/>
      <c r="E86" s="1361" t="s">
        <v>1587</v>
      </c>
      <c r="F86" s="1704">
        <v>1</v>
      </c>
      <c r="G86" s="1705">
        <v>1.25</v>
      </c>
      <c r="H86" s="1012"/>
      <c r="I86" s="1361" t="s">
        <v>1587</v>
      </c>
    </row>
    <row r="87" spans="2:9">
      <c r="B87" s="1704"/>
      <c r="C87" s="1705">
        <v>1.5</v>
      </c>
      <c r="D87" s="1012">
        <f>C87*C86*B86</f>
        <v>1.8</v>
      </c>
      <c r="E87" s="994"/>
      <c r="F87" s="1704"/>
      <c r="G87" s="1705">
        <v>1.8</v>
      </c>
      <c r="H87" s="1012">
        <f>G87*G86*F86</f>
        <v>2.25</v>
      </c>
      <c r="I87" s="994"/>
    </row>
    <row r="88" spans="2:9">
      <c r="B88" s="1704"/>
      <c r="C88" s="1705"/>
      <c r="D88" s="1012"/>
      <c r="E88" s="994"/>
      <c r="F88" s="1704"/>
      <c r="G88" s="1705"/>
      <c r="H88" s="1012"/>
      <c r="I88" s="994"/>
    </row>
    <row r="89" spans="2:9">
      <c r="B89" s="1704">
        <v>2</v>
      </c>
      <c r="C89" s="1705">
        <v>1.3</v>
      </c>
      <c r="D89" s="1012"/>
      <c r="E89" s="994" t="s">
        <v>1953</v>
      </c>
      <c r="F89" s="1704">
        <v>4</v>
      </c>
      <c r="G89" s="1705">
        <v>0.7</v>
      </c>
      <c r="H89" s="1012"/>
      <c r="I89" s="1361" t="s">
        <v>1587</v>
      </c>
    </row>
    <row r="90" spans="2:9">
      <c r="B90" s="1704"/>
      <c r="C90" s="1705">
        <v>1.5</v>
      </c>
      <c r="D90" s="1012">
        <f>C90*C89*B89</f>
        <v>3.9</v>
      </c>
      <c r="E90" s="994"/>
      <c r="F90" s="1707"/>
      <c r="G90" s="1708">
        <v>0.8</v>
      </c>
      <c r="H90" s="1012">
        <f>G90*G89*F89</f>
        <v>2.2400000000000002</v>
      </c>
      <c r="I90" s="994"/>
    </row>
    <row r="91" spans="2:9">
      <c r="B91" s="1704"/>
      <c r="C91" s="1705"/>
      <c r="D91" s="1012"/>
      <c r="E91" s="994"/>
      <c r="F91" s="1707"/>
      <c r="G91" s="1708"/>
      <c r="H91" s="1012"/>
      <c r="I91" s="1601"/>
    </row>
    <row r="92" spans="2:9">
      <c r="B92" s="1704">
        <v>1</v>
      </c>
      <c r="C92" s="1705">
        <v>1.8</v>
      </c>
      <c r="D92" s="1012"/>
      <c r="E92" s="1361" t="s">
        <v>1587</v>
      </c>
      <c r="F92" s="1707">
        <v>4</v>
      </c>
      <c r="G92" s="1708">
        <v>1.5</v>
      </c>
      <c r="H92" s="1709"/>
      <c r="I92" s="1361" t="s">
        <v>1587</v>
      </c>
    </row>
    <row r="93" spans="2:9">
      <c r="B93" s="1707"/>
      <c r="C93" s="1708">
        <v>1.5</v>
      </c>
      <c r="D93" s="1012">
        <f>C93*C92*B92</f>
        <v>2.7</v>
      </c>
      <c r="E93" s="994"/>
      <c r="F93" s="1707"/>
      <c r="G93" s="1708">
        <v>1.4</v>
      </c>
      <c r="H93" s="1012">
        <f>G93*G92*F92</f>
        <v>8.4</v>
      </c>
      <c r="I93" s="994"/>
    </row>
    <row r="94" spans="2:9">
      <c r="B94" s="1707"/>
      <c r="C94" s="1708"/>
      <c r="D94" s="1012"/>
      <c r="E94" s="994"/>
      <c r="F94" s="1707"/>
      <c r="G94" s="1708"/>
      <c r="H94" s="1709"/>
      <c r="I94" s="994"/>
    </row>
    <row r="95" spans="2:9">
      <c r="B95" s="1707">
        <v>2</v>
      </c>
      <c r="C95" s="1708">
        <v>1.5</v>
      </c>
      <c r="D95" s="1709"/>
      <c r="E95" s="1361" t="s">
        <v>1587</v>
      </c>
      <c r="F95" s="1707">
        <v>1</v>
      </c>
      <c r="G95" s="1708">
        <v>1.2</v>
      </c>
      <c r="H95" s="1709"/>
      <c r="I95" s="1361" t="s">
        <v>1587</v>
      </c>
    </row>
    <row r="96" spans="2:9">
      <c r="B96" s="1707"/>
      <c r="C96" s="1708">
        <v>1.2</v>
      </c>
      <c r="D96" s="1012">
        <f>C96*C95*B95</f>
        <v>3.6</v>
      </c>
      <c r="E96" s="994"/>
      <c r="F96" s="1707"/>
      <c r="G96" s="1708">
        <v>1.5</v>
      </c>
      <c r="H96" s="1012">
        <f>G96*G95*F95</f>
        <v>1.8</v>
      </c>
      <c r="I96" s="994"/>
    </row>
    <row r="97" spans="2:9">
      <c r="B97" s="1707"/>
      <c r="C97" s="1708"/>
      <c r="D97" s="1709"/>
      <c r="E97" s="989"/>
      <c r="F97" s="1707"/>
      <c r="G97" s="1708"/>
      <c r="H97" s="1709"/>
      <c r="I97" s="989"/>
    </row>
    <row r="98" spans="2:9">
      <c r="B98" s="1707">
        <v>1</v>
      </c>
      <c r="C98" s="1708">
        <v>1.19</v>
      </c>
      <c r="D98" s="1709"/>
      <c r="E98" s="1361" t="s">
        <v>1587</v>
      </c>
      <c r="F98" s="1707">
        <v>1</v>
      </c>
      <c r="G98" s="1708">
        <v>1.1499999999999999</v>
      </c>
      <c r="H98" s="1709"/>
      <c r="I98" s="1361" t="s">
        <v>1587</v>
      </c>
    </row>
    <row r="99" spans="2:9">
      <c r="B99" s="1707"/>
      <c r="C99" s="1708">
        <v>1.5</v>
      </c>
      <c r="D99" s="1012">
        <f>C99*C98*B98</f>
        <v>1.79</v>
      </c>
      <c r="E99" s="994"/>
      <c r="F99" s="1707"/>
      <c r="G99" s="1708">
        <v>1.5</v>
      </c>
      <c r="H99" s="1012">
        <f>G99*G98*F98</f>
        <v>1.73</v>
      </c>
      <c r="I99" s="994"/>
    </row>
    <row r="100" spans="2:9">
      <c r="B100" s="1707"/>
      <c r="C100" s="1708"/>
      <c r="D100" s="1709"/>
      <c r="E100" s="994"/>
      <c r="F100" s="1707"/>
      <c r="G100" s="1708"/>
      <c r="H100" s="1709"/>
      <c r="I100" s="994"/>
    </row>
    <row r="101" spans="2:9">
      <c r="B101" s="1707">
        <v>1</v>
      </c>
      <c r="C101" s="1708">
        <v>0.5</v>
      </c>
      <c r="D101" s="1709"/>
      <c r="E101" s="1361" t="s">
        <v>1587</v>
      </c>
      <c r="F101" s="1707">
        <v>2</v>
      </c>
      <c r="G101" s="1708">
        <v>0.5</v>
      </c>
      <c r="H101" s="1709"/>
      <c r="I101" s="1361" t="s">
        <v>1587</v>
      </c>
    </row>
    <row r="102" spans="2:9">
      <c r="B102" s="1707"/>
      <c r="C102" s="1708">
        <v>1.5</v>
      </c>
      <c r="D102" s="1012">
        <f>C102*C101*B101</f>
        <v>0.75</v>
      </c>
      <c r="E102" s="1601"/>
      <c r="F102" s="1707"/>
      <c r="G102" s="1708">
        <v>1.5</v>
      </c>
      <c r="H102" s="1012">
        <f>G102*G101*F101</f>
        <v>1.5</v>
      </c>
      <c r="I102" s="1601"/>
    </row>
    <row r="103" spans="2:9">
      <c r="B103" s="1707"/>
      <c r="C103" s="1708"/>
      <c r="D103" s="1709"/>
      <c r="E103" s="1601"/>
      <c r="F103" s="990"/>
      <c r="G103" s="1708"/>
      <c r="H103" s="1710"/>
      <c r="I103" s="1361" t="s">
        <v>1587</v>
      </c>
    </row>
    <row r="104" spans="2:9">
      <c r="B104" s="1707">
        <v>3</v>
      </c>
      <c r="C104" s="1708">
        <v>1.2</v>
      </c>
      <c r="D104" s="1709"/>
      <c r="E104" s="1601" t="s">
        <v>1954</v>
      </c>
      <c r="F104" s="1707">
        <v>1</v>
      </c>
      <c r="G104" s="1708">
        <v>1.05</v>
      </c>
      <c r="H104" s="1709"/>
      <c r="I104" s="1601"/>
    </row>
    <row r="105" spans="2:9">
      <c r="B105" s="1707"/>
      <c r="C105" s="1708">
        <v>1.8</v>
      </c>
      <c r="D105" s="1012">
        <f>C105*C104*B104</f>
        <v>6.48</v>
      </c>
      <c r="E105" s="1601"/>
      <c r="F105" s="1707"/>
      <c r="G105" s="1708">
        <v>1.5</v>
      </c>
      <c r="H105" s="1012">
        <f>G105*G104*F104</f>
        <v>1.58</v>
      </c>
      <c r="I105" s="994"/>
    </row>
    <row r="106" spans="2:9">
      <c r="B106" s="994"/>
      <c r="C106" s="994"/>
      <c r="D106" s="994"/>
      <c r="E106" s="994"/>
      <c r="F106" s="994"/>
      <c r="G106" s="994"/>
      <c r="H106" s="994"/>
      <c r="I106" s="994"/>
    </row>
    <row r="107" spans="2:9">
      <c r="B107" s="1704">
        <v>1</v>
      </c>
      <c r="C107" s="1705">
        <v>0.5</v>
      </c>
      <c r="D107" s="1012"/>
      <c r="E107" s="1361" t="s">
        <v>1587</v>
      </c>
      <c r="F107" s="1707">
        <v>1</v>
      </c>
      <c r="G107" s="1708">
        <v>2.95</v>
      </c>
      <c r="H107" s="1709"/>
      <c r="I107" s="1601" t="s">
        <v>1957</v>
      </c>
    </row>
    <row r="108" spans="2:9">
      <c r="B108" s="1704"/>
      <c r="C108" s="1705">
        <v>1.8</v>
      </c>
      <c r="D108" s="1012">
        <f>C108*C107*B107</f>
        <v>0.9</v>
      </c>
      <c r="E108" s="988"/>
      <c r="F108" s="1707"/>
      <c r="G108" s="1708">
        <v>1.5</v>
      </c>
      <c r="H108" s="1012">
        <f>G108*G107*F107</f>
        <v>4.43</v>
      </c>
      <c r="I108" s="1601"/>
    </row>
    <row r="109" spans="2:9">
      <c r="B109" s="1704"/>
      <c r="C109" s="1705"/>
      <c r="D109" s="1012"/>
      <c r="E109" s="990"/>
      <c r="F109" s="990"/>
      <c r="G109" s="1708"/>
      <c r="H109" s="1710"/>
      <c r="I109" s="989"/>
    </row>
    <row r="110" spans="2:9">
      <c r="B110" s="1704">
        <v>4</v>
      </c>
      <c r="C110" s="1705">
        <v>1.3</v>
      </c>
      <c r="D110" s="1012"/>
      <c r="E110" s="990" t="s">
        <v>1955</v>
      </c>
      <c r="F110" s="1707">
        <v>1</v>
      </c>
      <c r="G110" s="1708">
        <v>1.95</v>
      </c>
      <c r="H110" s="1709"/>
      <c r="I110" s="1361" t="s">
        <v>1587</v>
      </c>
    </row>
    <row r="111" spans="2:9">
      <c r="B111" s="1704"/>
      <c r="C111" s="1705">
        <v>1.8</v>
      </c>
      <c r="D111" s="1012">
        <f>C111*C110*B110</f>
        <v>9.36</v>
      </c>
      <c r="E111" s="1715"/>
      <c r="F111" s="1707"/>
      <c r="G111" s="1708">
        <v>1.5</v>
      </c>
      <c r="H111" s="1012">
        <f>G111*G110*F110</f>
        <v>2.93</v>
      </c>
      <c r="I111" s="994"/>
    </row>
    <row r="112" spans="2:9">
      <c r="B112" s="1704"/>
      <c r="C112" s="1705"/>
      <c r="D112" s="1012"/>
      <c r="E112" s="990"/>
      <c r="F112" s="994"/>
      <c r="G112" s="1012"/>
      <c r="H112" s="1012"/>
      <c r="I112" s="1601"/>
    </row>
    <row r="113" spans="2:9">
      <c r="B113" s="1704">
        <v>2</v>
      </c>
      <c r="C113" s="1705">
        <v>1.2</v>
      </c>
      <c r="D113" s="1012"/>
      <c r="E113" s="1361" t="s">
        <v>1587</v>
      </c>
      <c r="F113" s="1707">
        <v>2</v>
      </c>
      <c r="G113" s="1708">
        <v>2.0499999999999998</v>
      </c>
      <c r="H113" s="1709"/>
      <c r="I113" s="1361" t="s">
        <v>1587</v>
      </c>
    </row>
    <row r="114" spans="2:9">
      <c r="B114" s="1704"/>
      <c r="C114" s="1705">
        <v>1.8</v>
      </c>
      <c r="D114" s="1012">
        <f>C114*C113*B113</f>
        <v>4.32</v>
      </c>
      <c r="E114" s="994"/>
      <c r="F114" s="1707"/>
      <c r="G114" s="1708">
        <v>1.5</v>
      </c>
      <c r="H114" s="1012">
        <f>G114*G113*F113</f>
        <v>6.15</v>
      </c>
      <c r="I114" s="994"/>
    </row>
    <row r="115" spans="2:9">
      <c r="B115" s="1704"/>
      <c r="C115" s="1705"/>
      <c r="D115" s="1012"/>
      <c r="E115" s="1601"/>
      <c r="F115" s="990"/>
      <c r="G115" s="1708"/>
      <c r="H115" s="1710"/>
      <c r="I115" s="994"/>
    </row>
    <row r="116" spans="2:9">
      <c r="B116" s="1704">
        <v>2</v>
      </c>
      <c r="C116" s="1705">
        <v>0.5</v>
      </c>
      <c r="D116" s="1012"/>
      <c r="E116" s="1601" t="s">
        <v>1587</v>
      </c>
      <c r="F116" s="1707">
        <v>2</v>
      </c>
      <c r="G116" s="1708">
        <v>3.55</v>
      </c>
      <c r="H116" s="1709"/>
      <c r="I116" s="1361" t="s">
        <v>1587</v>
      </c>
    </row>
    <row r="117" spans="2:9">
      <c r="B117" s="1834"/>
      <c r="C117" s="1726">
        <v>1.8</v>
      </c>
      <c r="D117" s="1724">
        <f>C117*C116*B116</f>
        <v>1.8</v>
      </c>
      <c r="E117" s="1716"/>
      <c r="F117" s="1835"/>
      <c r="G117" s="1712">
        <v>1.8</v>
      </c>
      <c r="H117" s="1724">
        <f>G117*G116*F116</f>
        <v>12.78</v>
      </c>
      <c r="I117" s="1723"/>
    </row>
    <row r="118" spans="2:9">
      <c r="B118" s="1700" t="s">
        <v>174</v>
      </c>
      <c r="C118" s="1701" t="s">
        <v>175</v>
      </c>
      <c r="D118" s="1702" t="s">
        <v>176</v>
      </c>
      <c r="E118" s="1701" t="s">
        <v>7</v>
      </c>
      <c r="F118" s="1700" t="s">
        <v>174</v>
      </c>
      <c r="G118" s="1702" t="s">
        <v>175</v>
      </c>
      <c r="H118" s="1703" t="s">
        <v>176</v>
      </c>
      <c r="I118" s="1701" t="s">
        <v>7</v>
      </c>
    </row>
    <row r="119" spans="2:9">
      <c r="B119" s="1707">
        <v>1</v>
      </c>
      <c r="C119" s="1708">
        <v>2.35</v>
      </c>
      <c r="D119" s="1709"/>
      <c r="E119" s="1361" t="s">
        <v>1587</v>
      </c>
      <c r="F119" s="1707">
        <v>1</v>
      </c>
      <c r="G119" s="1708">
        <v>6.35</v>
      </c>
      <c r="H119" s="1709"/>
      <c r="I119" s="1361" t="s">
        <v>1587</v>
      </c>
    </row>
    <row r="120" spans="2:9">
      <c r="B120" s="1707"/>
      <c r="C120" s="1708">
        <v>1.8</v>
      </c>
      <c r="D120" s="1012">
        <f>C120*C119*B119</f>
        <v>4.2300000000000004</v>
      </c>
      <c r="E120" s="994"/>
      <c r="F120" s="1707"/>
      <c r="G120" s="1708">
        <v>2.7</v>
      </c>
      <c r="H120" s="1012">
        <f>G120*G119*F119</f>
        <v>17.149999999999999</v>
      </c>
      <c r="I120" s="994"/>
    </row>
    <row r="121" spans="2:9">
      <c r="B121" s="994"/>
      <c r="C121" s="1011"/>
      <c r="D121" s="1011"/>
      <c r="E121" s="1361"/>
      <c r="F121" s="1011"/>
      <c r="G121" s="1705"/>
      <c r="H121" s="1012"/>
      <c r="I121" s="994"/>
    </row>
    <row r="122" spans="2:9">
      <c r="B122" s="1707">
        <v>1</v>
      </c>
      <c r="C122" s="1708">
        <v>1.35</v>
      </c>
      <c r="D122" s="1709"/>
      <c r="E122" s="1148" t="s">
        <v>1587</v>
      </c>
      <c r="F122" s="994"/>
      <c r="G122" s="994"/>
      <c r="H122" s="1016">
        <f>SUM(D120:D174)+SUM(H62:H117)+SUM(D63:D117)+SUM(H53:H59)+H120</f>
        <v>307.88</v>
      </c>
      <c r="I122" s="1016" t="s">
        <v>1853</v>
      </c>
    </row>
    <row r="123" spans="2:9">
      <c r="B123" s="1707"/>
      <c r="C123" s="1708">
        <v>1.8</v>
      </c>
      <c r="D123" s="1012">
        <f>C123*C122*B122</f>
        <v>2.4300000000000002</v>
      </c>
      <c r="E123" s="1148"/>
      <c r="F123" s="994"/>
      <c r="G123" s="994"/>
      <c r="H123" s="1016"/>
      <c r="I123" s="1804"/>
    </row>
    <row r="124" spans="2:9">
      <c r="B124" s="994"/>
      <c r="C124" s="1011"/>
      <c r="D124" s="1011"/>
      <c r="E124" s="1148"/>
      <c r="F124" s="994"/>
      <c r="G124" s="994"/>
      <c r="H124" s="1833">
        <f>'OR Meas'!F96</f>
        <v>250</v>
      </c>
      <c r="I124" s="1804" t="s">
        <v>428</v>
      </c>
    </row>
    <row r="125" spans="2:9">
      <c r="B125" s="1707">
        <v>1</v>
      </c>
      <c r="C125" s="1708">
        <v>3.1</v>
      </c>
      <c r="D125" s="1709"/>
      <c r="E125" s="1148" t="s">
        <v>958</v>
      </c>
      <c r="F125" s="994"/>
      <c r="G125" s="994"/>
      <c r="H125" s="994"/>
      <c r="I125" s="1804"/>
    </row>
    <row r="126" spans="2:9">
      <c r="B126" s="1707"/>
      <c r="C126" s="1708">
        <v>1.5</v>
      </c>
      <c r="D126" s="1012">
        <f>C126*C125*B125</f>
        <v>4.6500000000000004</v>
      </c>
      <c r="E126" s="1148"/>
      <c r="F126" s="1248"/>
      <c r="G126" s="1250"/>
      <c r="H126" s="1250">
        <f>H122-H124</f>
        <v>57.88</v>
      </c>
      <c r="I126" s="1248" t="s">
        <v>1478</v>
      </c>
    </row>
    <row r="127" spans="2:9">
      <c r="B127" s="994"/>
      <c r="C127" s="1011"/>
      <c r="D127" s="1011"/>
      <c r="E127" s="1148"/>
      <c r="F127" s="1707"/>
      <c r="G127" s="1708"/>
      <c r="H127" s="1709"/>
      <c r="I127" s="1361"/>
    </row>
    <row r="128" spans="2:9">
      <c r="B128" s="1707">
        <v>4</v>
      </c>
      <c r="C128" s="1708">
        <v>1.55</v>
      </c>
      <c r="D128" s="1709"/>
      <c r="E128" s="1148" t="s">
        <v>1958</v>
      </c>
      <c r="F128" s="1707"/>
      <c r="G128" s="1708"/>
      <c r="H128" s="1709"/>
      <c r="I128" s="989" t="s">
        <v>2012</v>
      </c>
    </row>
    <row r="129" spans="2:9">
      <c r="B129" s="1707"/>
      <c r="C129" s="1708">
        <v>1.5</v>
      </c>
      <c r="D129" s="1012">
        <f>C129*C128*B128</f>
        <v>9.3000000000000007</v>
      </c>
      <c r="E129" s="1148"/>
      <c r="F129" s="1707"/>
      <c r="G129" s="1708">
        <v>15.2</v>
      </c>
      <c r="H129" s="1709"/>
      <c r="I129" s="1148" t="s">
        <v>1962</v>
      </c>
    </row>
    <row r="130" spans="2:9">
      <c r="B130" s="994"/>
      <c r="C130" s="1011"/>
      <c r="D130" s="1011"/>
      <c r="E130" s="1148"/>
      <c r="F130" s="1707"/>
      <c r="G130" s="1708"/>
      <c r="H130" s="1709">
        <f t="shared" ref="H130:H138" si="0">G129</f>
        <v>15.2</v>
      </c>
      <c r="I130" s="1148" t="s">
        <v>1963</v>
      </c>
    </row>
    <row r="131" spans="2:9">
      <c r="B131" s="1707">
        <v>2</v>
      </c>
      <c r="C131" s="1708">
        <v>1.8</v>
      </c>
      <c r="D131" s="1709"/>
      <c r="E131" s="1148" t="s">
        <v>1587</v>
      </c>
      <c r="F131" s="1707"/>
      <c r="G131" s="1708">
        <v>15.4</v>
      </c>
      <c r="H131" s="1709"/>
      <c r="I131" s="1148" t="s">
        <v>1964</v>
      </c>
    </row>
    <row r="132" spans="2:9">
      <c r="B132" s="1707"/>
      <c r="C132" s="1708">
        <v>1.5</v>
      </c>
      <c r="D132" s="1012">
        <f>C132*C131*B131</f>
        <v>5.4</v>
      </c>
      <c r="E132" s="1148"/>
      <c r="F132" s="1707"/>
      <c r="G132" s="1708"/>
      <c r="H132" s="1709">
        <f t="shared" si="0"/>
        <v>15.4</v>
      </c>
      <c r="I132" s="1148" t="s">
        <v>1965</v>
      </c>
    </row>
    <row r="133" spans="2:9">
      <c r="B133" s="994"/>
      <c r="C133" s="1011"/>
      <c r="D133" s="1011"/>
      <c r="E133" s="1148"/>
      <c r="F133" s="1707"/>
      <c r="G133" s="1708">
        <v>11.4</v>
      </c>
      <c r="H133" s="1709"/>
      <c r="I133" s="1148" t="s">
        <v>1966</v>
      </c>
    </row>
    <row r="134" spans="2:9">
      <c r="B134" s="1707">
        <v>1</v>
      </c>
      <c r="C134" s="1708">
        <v>2.5</v>
      </c>
      <c r="D134" s="1709"/>
      <c r="E134" s="1148" t="s">
        <v>1959</v>
      </c>
      <c r="F134" s="1707"/>
      <c r="G134" s="1708"/>
      <c r="H134" s="1709">
        <f t="shared" si="0"/>
        <v>11.4</v>
      </c>
      <c r="I134" s="1148" t="s">
        <v>1967</v>
      </c>
    </row>
    <row r="135" spans="2:9">
      <c r="B135" s="1707"/>
      <c r="C135" s="1708">
        <v>1.5</v>
      </c>
      <c r="D135" s="1012">
        <f>C135*C134*B134</f>
        <v>3.75</v>
      </c>
      <c r="E135" s="1361"/>
      <c r="F135" s="1707"/>
      <c r="G135" s="1708">
        <v>11.6</v>
      </c>
      <c r="H135" s="1709"/>
      <c r="I135" s="1148" t="s">
        <v>1968</v>
      </c>
    </row>
    <row r="136" spans="2:9">
      <c r="B136" s="994"/>
      <c r="C136" s="1011"/>
      <c r="D136" s="1011"/>
      <c r="E136" s="989"/>
      <c r="F136" s="1707"/>
      <c r="G136" s="1708"/>
      <c r="H136" s="1709">
        <f t="shared" si="0"/>
        <v>11.6</v>
      </c>
      <c r="I136" s="1148" t="s">
        <v>1969</v>
      </c>
    </row>
    <row r="137" spans="2:9">
      <c r="B137" s="1707">
        <v>1</v>
      </c>
      <c r="C137" s="1708">
        <v>7.25</v>
      </c>
      <c r="D137" s="1709"/>
      <c r="E137" s="994" t="s">
        <v>1960</v>
      </c>
      <c r="F137" s="1707"/>
      <c r="G137" s="1708">
        <v>8.1999999999999993</v>
      </c>
      <c r="H137" s="1709"/>
      <c r="I137" s="1148" t="s">
        <v>1587</v>
      </c>
    </row>
    <row r="138" spans="2:9">
      <c r="B138" s="1707"/>
      <c r="C138" s="1708">
        <v>2.7</v>
      </c>
      <c r="D138" s="1012">
        <f>C138*C137*B137</f>
        <v>19.579999999999998</v>
      </c>
      <c r="E138" s="994"/>
      <c r="F138" s="1707"/>
      <c r="G138" s="1708"/>
      <c r="H138" s="1709">
        <f t="shared" si="0"/>
        <v>8.1999999999999993</v>
      </c>
      <c r="I138" s="1148" t="s">
        <v>1970</v>
      </c>
    </row>
    <row r="139" spans="2:9">
      <c r="B139" s="990"/>
      <c r="C139" s="1708"/>
      <c r="D139" s="1710"/>
      <c r="E139" s="994"/>
      <c r="F139" s="1707"/>
      <c r="G139" s="1708">
        <v>22.7</v>
      </c>
      <c r="H139" s="1709"/>
      <c r="I139" s="1148" t="s">
        <v>1971</v>
      </c>
    </row>
    <row r="140" spans="2:9">
      <c r="B140" s="1707">
        <v>1</v>
      </c>
      <c r="C140" s="1708">
        <v>5</v>
      </c>
      <c r="D140" s="1709"/>
      <c r="E140" s="1361" t="s">
        <v>1587</v>
      </c>
      <c r="F140" s="1707"/>
      <c r="G140" s="1708"/>
      <c r="H140" s="1709">
        <f>G139</f>
        <v>22.7</v>
      </c>
      <c r="I140" s="1148" t="s">
        <v>1972</v>
      </c>
    </row>
    <row r="141" spans="2:9">
      <c r="B141" s="1707"/>
      <c r="C141" s="1708">
        <v>2.7</v>
      </c>
      <c r="D141" s="1012">
        <f>C141*C140*B140</f>
        <v>13.5</v>
      </c>
      <c r="E141" s="994"/>
      <c r="F141" s="1707"/>
      <c r="G141" s="1708">
        <v>9.5</v>
      </c>
      <c r="H141" s="1709"/>
      <c r="I141" s="1148" t="s">
        <v>1973</v>
      </c>
    </row>
    <row r="142" spans="2:9">
      <c r="B142" s="994"/>
      <c r="C142" s="1012"/>
      <c r="D142" s="1012"/>
      <c r="E142" s="994"/>
      <c r="F142" s="1707"/>
      <c r="G142" s="1708"/>
      <c r="H142" s="1709">
        <f>G141</f>
        <v>9.5</v>
      </c>
      <c r="I142" s="1148" t="s">
        <v>1974</v>
      </c>
    </row>
    <row r="143" spans="2:9">
      <c r="B143" s="1707">
        <v>1</v>
      </c>
      <c r="C143" s="1708">
        <v>2.0499999999999998</v>
      </c>
      <c r="D143" s="1709"/>
      <c r="E143" s="1361" t="s">
        <v>1587</v>
      </c>
      <c r="F143" s="1707"/>
      <c r="G143" s="1708">
        <v>8.1999999999999993</v>
      </c>
      <c r="H143" s="1709"/>
      <c r="I143" s="1148" t="s">
        <v>1975</v>
      </c>
    </row>
    <row r="144" spans="2:9">
      <c r="B144" s="1707"/>
      <c r="C144" s="1708">
        <v>2.7</v>
      </c>
      <c r="D144" s="1012">
        <f>C144*C143*B143</f>
        <v>5.54</v>
      </c>
      <c r="E144" s="994"/>
      <c r="F144" s="1707"/>
      <c r="G144" s="1708"/>
      <c r="H144" s="1709">
        <f>G143</f>
        <v>8.1999999999999993</v>
      </c>
      <c r="I144" s="1148" t="s">
        <v>1976</v>
      </c>
    </row>
    <row r="145" spans="2:9">
      <c r="B145" s="990"/>
      <c r="C145" s="1708"/>
      <c r="D145" s="1710"/>
      <c r="E145" s="994"/>
      <c r="F145" s="1707"/>
      <c r="G145" s="1708">
        <v>9.6</v>
      </c>
      <c r="H145" s="1709"/>
      <c r="I145" s="1148" t="s">
        <v>1977</v>
      </c>
    </row>
    <row r="146" spans="2:9">
      <c r="B146" s="1707">
        <v>1</v>
      </c>
      <c r="C146" s="1708">
        <v>1.17</v>
      </c>
      <c r="D146" s="1709"/>
      <c r="E146" s="1361" t="s">
        <v>1587</v>
      </c>
      <c r="F146" s="1707"/>
      <c r="G146" s="1708"/>
      <c r="H146" s="1709">
        <f>G145</f>
        <v>9.6</v>
      </c>
      <c r="I146" s="1148" t="s">
        <v>1978</v>
      </c>
    </row>
    <row r="147" spans="2:9">
      <c r="B147" s="1707"/>
      <c r="C147" s="1708">
        <v>2.7</v>
      </c>
      <c r="D147" s="1012">
        <f>C147*C146*B146</f>
        <v>3.16</v>
      </c>
      <c r="E147" s="994"/>
      <c r="F147" s="1707"/>
      <c r="G147" s="1708">
        <v>18.399999999999999</v>
      </c>
      <c r="H147" s="1709"/>
      <c r="I147" s="1148" t="s">
        <v>1979</v>
      </c>
    </row>
    <row r="148" spans="2:9">
      <c r="B148" s="994"/>
      <c r="C148" s="1011"/>
      <c r="D148" s="1011"/>
      <c r="E148" s="994"/>
      <c r="F148" s="1707"/>
      <c r="G148" s="1708"/>
      <c r="H148" s="1709">
        <f t="shared" ref="H148:H162" si="1">G147</f>
        <v>18.399999999999999</v>
      </c>
      <c r="I148" s="1148" t="s">
        <v>1980</v>
      </c>
    </row>
    <row r="149" spans="2:9">
      <c r="B149" s="1707">
        <v>1</v>
      </c>
      <c r="C149" s="1708">
        <v>1.2</v>
      </c>
      <c r="D149" s="1709"/>
      <c r="E149" s="1361" t="s">
        <v>1587</v>
      </c>
      <c r="F149" s="1707"/>
      <c r="G149" s="1708">
        <v>4.9000000000000004</v>
      </c>
      <c r="H149" s="1709"/>
      <c r="I149" s="1148" t="s">
        <v>1981</v>
      </c>
    </row>
    <row r="150" spans="2:9">
      <c r="B150" s="1707"/>
      <c r="C150" s="1708">
        <v>1</v>
      </c>
      <c r="D150" s="1012">
        <f>C150*C149*B149</f>
        <v>1.2</v>
      </c>
      <c r="E150" s="994"/>
      <c r="F150" s="1707"/>
      <c r="G150" s="1708"/>
      <c r="H150" s="1709">
        <f t="shared" si="1"/>
        <v>4.9000000000000004</v>
      </c>
      <c r="I150" s="1148" t="s">
        <v>1982</v>
      </c>
    </row>
    <row r="151" spans="2:9">
      <c r="B151" s="994"/>
      <c r="C151" s="1011"/>
      <c r="D151" s="1011"/>
      <c r="E151" s="994"/>
      <c r="F151" s="1707"/>
      <c r="G151" s="1708">
        <v>7.1</v>
      </c>
      <c r="H151" s="1709"/>
      <c r="I151" s="1148" t="s">
        <v>926</v>
      </c>
    </row>
    <row r="152" spans="2:9">
      <c r="B152" s="1707">
        <v>1</v>
      </c>
      <c r="C152" s="1708">
        <v>2.0299999999999998</v>
      </c>
      <c r="D152" s="1709"/>
      <c r="E152" s="1361" t="s">
        <v>1587</v>
      </c>
      <c r="F152" s="1707"/>
      <c r="G152" s="1708"/>
      <c r="H152" s="1709">
        <f t="shared" si="1"/>
        <v>7.1</v>
      </c>
      <c r="I152" s="1148" t="s">
        <v>1983</v>
      </c>
    </row>
    <row r="153" spans="2:9">
      <c r="B153" s="1707"/>
      <c r="C153" s="1708">
        <v>2.7</v>
      </c>
      <c r="D153" s="1012">
        <f>C153*C152*B152</f>
        <v>5.48</v>
      </c>
      <c r="E153" s="994"/>
      <c r="F153" s="1707"/>
      <c r="G153" s="1708">
        <v>13.8</v>
      </c>
      <c r="H153" s="1709"/>
      <c r="I153" s="1148" t="s">
        <v>1984</v>
      </c>
    </row>
    <row r="154" spans="2:9">
      <c r="B154" s="994"/>
      <c r="C154" s="1011"/>
      <c r="D154" s="1011"/>
      <c r="E154" s="994"/>
      <c r="F154" s="1707"/>
      <c r="G154" s="1708"/>
      <c r="H154" s="1709">
        <f t="shared" si="1"/>
        <v>13.8</v>
      </c>
      <c r="I154" s="1148" t="s">
        <v>1985</v>
      </c>
    </row>
    <row r="155" spans="2:9">
      <c r="B155" s="1707">
        <v>1</v>
      </c>
      <c r="C155" s="1708">
        <v>2.15</v>
      </c>
      <c r="D155" s="1709"/>
      <c r="E155" s="1361" t="s">
        <v>1587</v>
      </c>
      <c r="F155" s="1707"/>
      <c r="G155" s="1708">
        <v>15.84</v>
      </c>
      <c r="H155" s="1709"/>
      <c r="I155" s="1148" t="s">
        <v>1986</v>
      </c>
    </row>
    <row r="156" spans="2:9">
      <c r="B156" s="1707"/>
      <c r="C156" s="1708">
        <v>2.7</v>
      </c>
      <c r="D156" s="1012">
        <f>C156*C155*B155</f>
        <v>5.81</v>
      </c>
      <c r="E156" s="994"/>
      <c r="F156" s="1707"/>
      <c r="G156" s="1708"/>
      <c r="H156" s="1709">
        <f t="shared" si="1"/>
        <v>15.84</v>
      </c>
      <c r="I156" s="1148" t="s">
        <v>1987</v>
      </c>
    </row>
    <row r="157" spans="2:9">
      <c r="B157" s="994"/>
      <c r="C157" s="1011"/>
      <c r="D157" s="1011"/>
      <c r="E157" s="994"/>
      <c r="F157" s="1707"/>
      <c r="G157" s="1708">
        <v>19.899999999999999</v>
      </c>
      <c r="H157" s="1709"/>
      <c r="I157" s="1148" t="s">
        <v>1988</v>
      </c>
    </row>
    <row r="158" spans="2:9">
      <c r="B158" s="1707">
        <v>1</v>
      </c>
      <c r="C158" s="1708">
        <v>1.4</v>
      </c>
      <c r="D158" s="1709"/>
      <c r="E158" s="1361" t="s">
        <v>1587</v>
      </c>
      <c r="F158" s="1707"/>
      <c r="G158" s="1708"/>
      <c r="H158" s="1709">
        <f t="shared" si="1"/>
        <v>19.899999999999999</v>
      </c>
      <c r="I158" s="1148" t="s">
        <v>1989</v>
      </c>
    </row>
    <row r="159" spans="2:9">
      <c r="B159" s="1707"/>
      <c r="C159" s="1708">
        <v>2.7</v>
      </c>
      <c r="D159" s="1012">
        <f>C159*C158*B158</f>
        <v>3.78</v>
      </c>
      <c r="E159" s="994"/>
      <c r="F159" s="1707"/>
      <c r="G159" s="1708">
        <v>20.37</v>
      </c>
      <c r="H159" s="1709"/>
      <c r="I159" s="1148" t="s">
        <v>893</v>
      </c>
    </row>
    <row r="160" spans="2:9">
      <c r="B160" s="994"/>
      <c r="C160" s="994"/>
      <c r="D160" s="994"/>
      <c r="E160" s="994"/>
      <c r="F160" s="1707"/>
      <c r="G160" s="1708"/>
      <c r="H160" s="1709">
        <f t="shared" si="1"/>
        <v>20.37</v>
      </c>
      <c r="I160" s="1148" t="s">
        <v>1990</v>
      </c>
    </row>
    <row r="161" spans="2:9">
      <c r="B161" s="1707">
        <v>1</v>
      </c>
      <c r="C161" s="1708">
        <v>4.9000000000000004</v>
      </c>
      <c r="D161" s="1709"/>
      <c r="E161" s="994" t="s">
        <v>1961</v>
      </c>
      <c r="F161" s="1707"/>
      <c r="G161" s="1708">
        <v>9.1999999999999993</v>
      </c>
      <c r="H161" s="1709"/>
      <c r="I161" s="1148" t="s">
        <v>1991</v>
      </c>
    </row>
    <row r="162" spans="2:9">
      <c r="B162" s="1707"/>
      <c r="C162" s="1708">
        <v>2.7</v>
      </c>
      <c r="D162" s="1012">
        <f>C162*C161*B161</f>
        <v>13.23</v>
      </c>
      <c r="E162" s="994"/>
      <c r="F162" s="1707"/>
      <c r="G162" s="1708"/>
      <c r="H162" s="1709">
        <f t="shared" si="1"/>
        <v>9.1999999999999993</v>
      </c>
      <c r="I162" s="1148" t="s">
        <v>1992</v>
      </c>
    </row>
    <row r="163" spans="2:9">
      <c r="B163" s="990"/>
      <c r="C163" s="1708"/>
      <c r="D163" s="1710"/>
      <c r="E163" s="994"/>
      <c r="F163" s="1707"/>
      <c r="G163" s="1708">
        <v>10.9</v>
      </c>
      <c r="H163" s="1709"/>
      <c r="I163" s="1148" t="s">
        <v>1993</v>
      </c>
    </row>
    <row r="164" spans="2:9">
      <c r="B164" s="1707">
        <v>1</v>
      </c>
      <c r="C164" s="1708">
        <v>1.05</v>
      </c>
      <c r="D164" s="1709"/>
      <c r="E164" s="1361" t="s">
        <v>1587</v>
      </c>
      <c r="F164" s="1707"/>
      <c r="G164" s="1708"/>
      <c r="H164" s="1709">
        <f t="shared" ref="H164:H172" si="2">G163</f>
        <v>10.9</v>
      </c>
      <c r="I164" s="1148" t="s">
        <v>1994</v>
      </c>
    </row>
    <row r="165" spans="2:9">
      <c r="B165" s="1707"/>
      <c r="C165" s="1708">
        <v>2.7</v>
      </c>
      <c r="D165" s="1012">
        <f>C165*C164*B164</f>
        <v>2.84</v>
      </c>
      <c r="E165" s="994"/>
      <c r="F165" s="1707"/>
      <c r="G165" s="1708">
        <v>16.3</v>
      </c>
      <c r="H165" s="1709"/>
      <c r="I165" s="1148" t="s">
        <v>926</v>
      </c>
    </row>
    <row r="166" spans="2:9">
      <c r="B166" s="994"/>
      <c r="C166" s="1011"/>
      <c r="D166" s="1011"/>
      <c r="E166" s="994"/>
      <c r="F166" s="1707"/>
      <c r="G166" s="1708"/>
      <c r="H166" s="1709">
        <f t="shared" si="2"/>
        <v>16.3</v>
      </c>
      <c r="I166" s="1148" t="s">
        <v>1995</v>
      </c>
    </row>
    <row r="167" spans="2:9">
      <c r="B167" s="1707">
        <v>2</v>
      </c>
      <c r="C167" s="1708">
        <v>1.5</v>
      </c>
      <c r="D167" s="1709"/>
      <c r="E167" s="1361" t="s">
        <v>1587</v>
      </c>
      <c r="F167" s="1707"/>
      <c r="G167" s="1708">
        <v>22</v>
      </c>
      <c r="H167" s="1709"/>
      <c r="I167" s="1148" t="s">
        <v>1996</v>
      </c>
    </row>
    <row r="168" spans="2:9">
      <c r="B168" s="1707"/>
      <c r="C168" s="1708">
        <v>1.1000000000000001</v>
      </c>
      <c r="D168" s="1012">
        <f>C168*C167*B167</f>
        <v>3.3</v>
      </c>
      <c r="E168" s="994"/>
      <c r="F168" s="1707"/>
      <c r="G168" s="1708"/>
      <c r="H168" s="1709">
        <f t="shared" si="2"/>
        <v>22</v>
      </c>
      <c r="I168" s="1148" t="s">
        <v>1997</v>
      </c>
    </row>
    <row r="169" spans="2:9">
      <c r="B169" s="994"/>
      <c r="C169" s="1011"/>
      <c r="D169" s="1011"/>
      <c r="E169" s="994"/>
      <c r="F169" s="1707"/>
      <c r="G169" s="1708">
        <v>15.3</v>
      </c>
      <c r="H169" s="1709"/>
      <c r="I169" s="1148" t="s">
        <v>1968</v>
      </c>
    </row>
    <row r="170" spans="2:9">
      <c r="B170" s="1707">
        <v>2</v>
      </c>
      <c r="C170" s="1708">
        <v>0.4</v>
      </c>
      <c r="D170" s="1709"/>
      <c r="E170" s="1361" t="s">
        <v>1587</v>
      </c>
      <c r="F170" s="1707"/>
      <c r="G170" s="1708"/>
      <c r="H170" s="1709">
        <f t="shared" si="2"/>
        <v>15.3</v>
      </c>
      <c r="I170" s="1148" t="s">
        <v>1998</v>
      </c>
    </row>
    <row r="171" spans="2:9">
      <c r="B171" s="1707"/>
      <c r="C171" s="1708">
        <v>2.7</v>
      </c>
      <c r="D171" s="1012">
        <f>C171*C170*B170</f>
        <v>2.16</v>
      </c>
      <c r="E171" s="994"/>
      <c r="F171" s="1707"/>
      <c r="G171" s="1708">
        <v>14.4</v>
      </c>
      <c r="H171" s="1709"/>
      <c r="I171" s="1148"/>
    </row>
    <row r="172" spans="2:9">
      <c r="B172" s="994"/>
      <c r="C172" s="994"/>
      <c r="D172" s="994"/>
      <c r="E172" s="994"/>
      <c r="F172" s="1707"/>
      <c r="G172" s="1708"/>
      <c r="H172" s="1709">
        <f t="shared" si="2"/>
        <v>14.4</v>
      </c>
      <c r="I172" s="1148" t="s">
        <v>1999</v>
      </c>
    </row>
    <row r="173" spans="2:9">
      <c r="B173" s="1707">
        <v>1</v>
      </c>
      <c r="C173" s="1708">
        <v>5.85</v>
      </c>
      <c r="D173" s="1709"/>
      <c r="E173" s="1361" t="s">
        <v>1587</v>
      </c>
      <c r="F173" s="994"/>
      <c r="G173" s="994"/>
      <c r="H173" s="994"/>
      <c r="I173" s="994"/>
    </row>
    <row r="174" spans="2:9">
      <c r="B174" s="1835"/>
      <c r="C174" s="1712">
        <v>2.7</v>
      </c>
      <c r="D174" s="1724">
        <f>C174*C173*B173</f>
        <v>15.8</v>
      </c>
      <c r="E174" s="1723"/>
      <c r="F174" s="1723"/>
      <c r="G174" s="1725"/>
      <c r="H174" s="1725"/>
      <c r="I174" s="1723"/>
    </row>
    <row r="175" spans="2:9">
      <c r="B175" s="1700" t="s">
        <v>174</v>
      </c>
      <c r="C175" s="1701" t="s">
        <v>175</v>
      </c>
      <c r="D175" s="1702" t="s">
        <v>176</v>
      </c>
      <c r="E175" s="1701" t="s">
        <v>7</v>
      </c>
      <c r="F175" s="1700" t="s">
        <v>174</v>
      </c>
      <c r="G175" s="1702" t="s">
        <v>175</v>
      </c>
      <c r="H175" s="1703" t="s">
        <v>176</v>
      </c>
      <c r="I175" s="1701" t="s">
        <v>7</v>
      </c>
    </row>
    <row r="176" spans="2:9">
      <c r="B176" s="1707"/>
      <c r="C176" s="1708">
        <v>17.7</v>
      </c>
      <c r="D176" s="1709"/>
      <c r="E176" s="1148" t="s">
        <v>2000</v>
      </c>
      <c r="F176" s="994"/>
      <c r="G176" s="1011"/>
      <c r="H176" s="1011"/>
      <c r="I176" s="1361" t="s">
        <v>1781</v>
      </c>
    </row>
    <row r="177" spans="2:9">
      <c r="B177" s="1707"/>
      <c r="C177" s="1708"/>
      <c r="D177" s="1709">
        <f>C176</f>
        <v>17.7</v>
      </c>
      <c r="E177" s="1148" t="s">
        <v>2001</v>
      </c>
      <c r="F177" s="994">
        <v>1</v>
      </c>
      <c r="G177" s="1705">
        <v>3</v>
      </c>
      <c r="H177" s="1011"/>
      <c r="I177" s="994"/>
    </row>
    <row r="178" spans="2:9">
      <c r="B178" s="1707"/>
      <c r="C178" s="1708">
        <v>4.4000000000000004</v>
      </c>
      <c r="D178" s="1709"/>
      <c r="E178" s="1148"/>
      <c r="F178" s="1248"/>
      <c r="G178" s="1737"/>
      <c r="H178" s="1250">
        <f>G177*F177</f>
        <v>3</v>
      </c>
      <c r="I178" s="1248" t="s">
        <v>1776</v>
      </c>
    </row>
    <row r="179" spans="2:9">
      <c r="B179" s="1707"/>
      <c r="C179" s="1708"/>
      <c r="D179" s="1709">
        <f t="shared" ref="D179" si="3">C178</f>
        <v>4.4000000000000004</v>
      </c>
      <c r="E179" s="1148" t="s">
        <v>2002</v>
      </c>
      <c r="F179" s="994"/>
      <c r="G179" s="1011"/>
      <c r="H179" s="1705"/>
      <c r="I179" s="994"/>
    </row>
    <row r="180" spans="2:9">
      <c r="B180" s="1707"/>
      <c r="C180" s="1708">
        <v>12.9</v>
      </c>
      <c r="D180" s="1709"/>
      <c r="E180" s="1148" t="s">
        <v>1991</v>
      </c>
      <c r="F180" s="994"/>
      <c r="G180" s="994"/>
      <c r="H180" s="994"/>
      <c r="I180" s="989" t="s">
        <v>1188</v>
      </c>
    </row>
    <row r="181" spans="2:9">
      <c r="B181" s="1707"/>
      <c r="C181" s="1708"/>
      <c r="D181" s="1709">
        <f t="shared" ref="D181:D191" si="4">C180</f>
        <v>12.9</v>
      </c>
      <c r="E181" s="1148" t="s">
        <v>2003</v>
      </c>
      <c r="F181" s="994"/>
      <c r="G181" s="1012"/>
      <c r="H181" s="1705"/>
      <c r="I181" s="989" t="s">
        <v>2020</v>
      </c>
    </row>
    <row r="182" spans="2:9">
      <c r="B182" s="1707"/>
      <c r="C182" s="1708">
        <v>10.8</v>
      </c>
      <c r="D182" s="1709"/>
      <c r="E182" s="1148" t="s">
        <v>2004</v>
      </c>
      <c r="F182" s="994"/>
      <c r="G182" s="1012"/>
      <c r="H182" s="1705"/>
      <c r="I182" s="989" t="s">
        <v>2021</v>
      </c>
    </row>
    <row r="183" spans="2:9">
      <c r="B183" s="1707"/>
      <c r="C183" s="1708"/>
      <c r="D183" s="1709">
        <f t="shared" si="4"/>
        <v>10.8</v>
      </c>
      <c r="E183" s="1148" t="s">
        <v>2005</v>
      </c>
      <c r="F183" s="994">
        <v>1</v>
      </c>
      <c r="G183" s="1705">
        <v>45</v>
      </c>
      <c r="H183" s="1011"/>
      <c r="I183" s="994"/>
    </row>
    <row r="184" spans="2:9">
      <c r="B184" s="1707"/>
      <c r="C184" s="1708">
        <v>11.4</v>
      </c>
      <c r="D184" s="1709"/>
      <c r="E184" s="1148" t="s">
        <v>2006</v>
      </c>
      <c r="F184" s="1248"/>
      <c r="G184" s="1737"/>
      <c r="H184" s="1250">
        <f>G183*F183</f>
        <v>45</v>
      </c>
      <c r="I184" s="1248" t="s">
        <v>2022</v>
      </c>
    </row>
    <row r="185" spans="2:9">
      <c r="B185" s="1707"/>
      <c r="C185" s="1708"/>
      <c r="D185" s="1709">
        <f t="shared" si="4"/>
        <v>11.4</v>
      </c>
      <c r="E185" s="1148" t="s">
        <v>2007</v>
      </c>
      <c r="F185" s="994"/>
      <c r="G185" s="1012"/>
      <c r="H185" s="1012"/>
      <c r="I185" s="1148"/>
    </row>
    <row r="186" spans="2:9">
      <c r="B186" s="1707"/>
      <c r="C186" s="1708">
        <v>10.6</v>
      </c>
      <c r="D186" s="1709"/>
      <c r="E186" s="1148" t="s">
        <v>107</v>
      </c>
      <c r="F186" s="994"/>
      <c r="G186" s="1012"/>
      <c r="H186" s="1011"/>
      <c r="I186" s="989" t="s">
        <v>1860</v>
      </c>
    </row>
    <row r="187" spans="2:9">
      <c r="B187" s="1707"/>
      <c r="C187" s="1708"/>
      <c r="D187" s="1709">
        <f t="shared" si="4"/>
        <v>10.6</v>
      </c>
      <c r="E187" s="1148" t="s">
        <v>2008</v>
      </c>
      <c r="F187" s="994">
        <v>1</v>
      </c>
      <c r="G187" s="1705">
        <v>20</v>
      </c>
      <c r="H187" s="1011"/>
      <c r="I187" s="994"/>
    </row>
    <row r="188" spans="2:9">
      <c r="B188" s="1707"/>
      <c r="C188" s="1708">
        <v>23.08</v>
      </c>
      <c r="D188" s="1709"/>
      <c r="E188" s="1148" t="s">
        <v>901</v>
      </c>
      <c r="F188" s="1248"/>
      <c r="G188" s="1737"/>
      <c r="H188" s="1250">
        <f>G187*F187</f>
        <v>20</v>
      </c>
      <c r="I188" s="1248" t="s">
        <v>2023</v>
      </c>
    </row>
    <row r="189" spans="2:9">
      <c r="B189" s="1707"/>
      <c r="C189" s="1708"/>
      <c r="D189" s="1709">
        <f t="shared" si="4"/>
        <v>23.08</v>
      </c>
      <c r="E189" s="1148" t="s">
        <v>2009</v>
      </c>
      <c r="F189" s="994"/>
      <c r="G189" s="1012"/>
      <c r="H189" s="1011"/>
      <c r="I189" s="994"/>
    </row>
    <row r="190" spans="2:9">
      <c r="B190" s="1707"/>
      <c r="C190" s="1708">
        <v>28</v>
      </c>
      <c r="D190" s="1709"/>
      <c r="E190" s="1148" t="s">
        <v>1587</v>
      </c>
      <c r="F190" s="994"/>
      <c r="G190" s="1011"/>
      <c r="H190" s="1011"/>
      <c r="I190" s="989" t="s">
        <v>1917</v>
      </c>
    </row>
    <row r="191" spans="2:9">
      <c r="B191" s="1707"/>
      <c r="C191" s="1708"/>
      <c r="D191" s="1709">
        <f t="shared" si="4"/>
        <v>28</v>
      </c>
      <c r="E191" s="1148" t="s">
        <v>2010</v>
      </c>
      <c r="F191" s="994"/>
      <c r="G191" s="1012"/>
      <c r="H191" s="1011"/>
      <c r="I191" s="989" t="s">
        <v>1865</v>
      </c>
    </row>
    <row r="192" spans="2:9">
      <c r="B192" s="1707"/>
      <c r="C192" s="1708"/>
      <c r="D192" s="1709"/>
      <c r="E192" s="1148" t="s">
        <v>2011</v>
      </c>
      <c r="F192" s="994">
        <v>1</v>
      </c>
      <c r="G192" s="1705">
        <v>59</v>
      </c>
      <c r="H192" s="1011"/>
      <c r="I192" s="994"/>
    </row>
    <row r="193" spans="2:9">
      <c r="B193" s="1707"/>
      <c r="C193" s="1708"/>
      <c r="D193" s="1709"/>
      <c r="E193" s="1148"/>
      <c r="F193" s="1248"/>
      <c r="G193" s="1737"/>
      <c r="H193" s="1250">
        <f>G192*F192</f>
        <v>59</v>
      </c>
      <c r="I193" s="1248" t="s">
        <v>1918</v>
      </c>
    </row>
    <row r="194" spans="2:9">
      <c r="B194" s="1707"/>
      <c r="C194" s="1708"/>
      <c r="D194" s="1832">
        <f>SUM(D176:D192)+SUM(H128:H173)</f>
        <v>419.09</v>
      </c>
      <c r="E194" s="1016" t="s">
        <v>2013</v>
      </c>
      <c r="F194" s="994"/>
      <c r="G194" s="1012"/>
      <c r="H194" s="1011"/>
      <c r="I194" s="1148"/>
    </row>
    <row r="195" spans="2:9">
      <c r="B195" s="1707"/>
      <c r="C195" s="1708"/>
      <c r="D195" s="1832"/>
      <c r="E195" s="1804"/>
      <c r="F195" s="994"/>
      <c r="G195" s="1012"/>
      <c r="H195" s="1012"/>
      <c r="I195" s="989" t="s">
        <v>1916</v>
      </c>
    </row>
    <row r="196" spans="2:9">
      <c r="B196" s="994"/>
      <c r="C196" s="1011"/>
      <c r="D196" s="1022">
        <f>'OR Meas'!F98</f>
        <v>215.34</v>
      </c>
      <c r="E196" s="1804" t="s">
        <v>428</v>
      </c>
      <c r="F196" s="994">
        <v>1</v>
      </c>
      <c r="G196" s="1705">
        <v>13</v>
      </c>
      <c r="H196" s="1011"/>
      <c r="I196" s="994"/>
    </row>
    <row r="197" spans="2:9">
      <c r="B197" s="994"/>
      <c r="C197" s="1011"/>
      <c r="D197" s="989"/>
      <c r="E197" s="1804"/>
      <c r="F197" s="1248"/>
      <c r="G197" s="1737"/>
      <c r="H197" s="1250">
        <f>G196*F196</f>
        <v>13</v>
      </c>
      <c r="I197" s="1248" t="s">
        <v>1919</v>
      </c>
    </row>
    <row r="198" spans="2:9">
      <c r="B198" s="1248"/>
      <c r="C198" s="1248"/>
      <c r="D198" s="1248">
        <f>D194-D196</f>
        <v>203.75</v>
      </c>
      <c r="E198" s="1248" t="s">
        <v>1886</v>
      </c>
      <c r="F198" s="994"/>
      <c r="G198" s="1012"/>
      <c r="H198" s="1012"/>
      <c r="I198" s="1601"/>
    </row>
    <row r="199" spans="2:9">
      <c r="B199" s="994"/>
      <c r="C199" s="1011"/>
      <c r="D199" s="1011"/>
      <c r="E199" s="994"/>
      <c r="F199" s="994"/>
      <c r="G199" s="1012"/>
      <c r="H199" s="1012"/>
      <c r="I199" s="989" t="s">
        <v>2024</v>
      </c>
    </row>
    <row r="200" spans="2:9">
      <c r="B200" s="994"/>
      <c r="C200" s="1011"/>
      <c r="D200" s="1011"/>
      <c r="E200" s="989" t="s">
        <v>1299</v>
      </c>
      <c r="F200" s="994">
        <v>1</v>
      </c>
      <c r="G200" s="1705">
        <v>18</v>
      </c>
      <c r="H200" s="1011"/>
      <c r="I200" s="994"/>
    </row>
    <row r="201" spans="2:9">
      <c r="B201" s="994"/>
      <c r="C201" s="1012"/>
      <c r="D201" s="1011"/>
      <c r="E201" s="989" t="s">
        <v>1770</v>
      </c>
      <c r="F201" s="1248"/>
      <c r="G201" s="1737"/>
      <c r="H201" s="1250">
        <f>G200*F200</f>
        <v>18</v>
      </c>
      <c r="I201" s="1248" t="s">
        <v>2026</v>
      </c>
    </row>
    <row r="202" spans="2:9">
      <c r="B202" s="994">
        <v>1</v>
      </c>
      <c r="C202" s="1705">
        <v>19</v>
      </c>
      <c r="D202" s="1011"/>
      <c r="E202" s="994"/>
      <c r="F202" s="1011"/>
      <c r="G202" s="1705"/>
      <c r="H202" s="1011"/>
      <c r="I202" s="994"/>
    </row>
    <row r="203" spans="2:9">
      <c r="B203" s="1248"/>
      <c r="C203" s="1737"/>
      <c r="D203" s="1250">
        <f>C202*B202</f>
        <v>19</v>
      </c>
      <c r="E203" s="1248" t="s">
        <v>1771</v>
      </c>
      <c r="F203" s="994"/>
      <c r="G203" s="1012"/>
      <c r="H203" s="1011"/>
      <c r="I203" s="989" t="s">
        <v>1784</v>
      </c>
    </row>
    <row r="204" spans="2:9">
      <c r="B204" s="994"/>
      <c r="C204" s="1012"/>
      <c r="D204" s="1011"/>
      <c r="E204" s="994"/>
      <c r="F204" s="994"/>
      <c r="G204" s="1012"/>
      <c r="H204" s="1011"/>
      <c r="I204" s="989" t="s">
        <v>2025</v>
      </c>
    </row>
    <row r="205" spans="2:9">
      <c r="B205" s="994"/>
      <c r="C205" s="1012"/>
      <c r="D205" s="1011"/>
      <c r="E205" s="989" t="s">
        <v>1772</v>
      </c>
      <c r="F205" s="994">
        <v>1</v>
      </c>
      <c r="G205" s="1705">
        <v>13</v>
      </c>
      <c r="H205" s="1011"/>
      <c r="I205" s="994"/>
    </row>
    <row r="206" spans="2:9">
      <c r="B206" s="994">
        <v>1</v>
      </c>
      <c r="C206" s="1705">
        <v>10</v>
      </c>
      <c r="D206" s="1011"/>
      <c r="E206" s="994"/>
      <c r="F206" s="1248"/>
      <c r="G206" s="1737"/>
      <c r="H206" s="1250">
        <f>G205*F205</f>
        <v>13</v>
      </c>
      <c r="I206" s="1248" t="s">
        <v>1786</v>
      </c>
    </row>
    <row r="207" spans="2:9">
      <c r="B207" s="1248"/>
      <c r="C207" s="1737"/>
      <c r="D207" s="1250">
        <f>C206*B206</f>
        <v>10</v>
      </c>
      <c r="E207" s="1248" t="s">
        <v>1775</v>
      </c>
      <c r="F207" s="994"/>
      <c r="G207" s="1012"/>
      <c r="H207" s="1012"/>
      <c r="I207" s="994"/>
    </row>
    <row r="208" spans="2:9">
      <c r="B208" s="1011"/>
      <c r="C208" s="1705"/>
      <c r="D208" s="1012"/>
      <c r="E208" s="994"/>
      <c r="F208" s="994"/>
      <c r="G208" s="1011"/>
      <c r="H208" s="1011"/>
      <c r="I208" s="989" t="s">
        <v>1792</v>
      </c>
    </row>
    <row r="209" spans="2:9">
      <c r="B209" s="994"/>
      <c r="C209" s="1012"/>
      <c r="D209" s="1011"/>
      <c r="E209" s="989" t="s">
        <v>1894</v>
      </c>
      <c r="F209" s="994"/>
      <c r="G209" s="1011"/>
      <c r="H209" s="1011"/>
      <c r="I209" s="989" t="s">
        <v>2027</v>
      </c>
    </row>
    <row r="210" spans="2:9">
      <c r="B210" s="994">
        <v>1</v>
      </c>
      <c r="C210" s="1705">
        <v>10</v>
      </c>
      <c r="D210" s="1011"/>
      <c r="E210" s="994"/>
      <c r="F210" s="994">
        <v>1</v>
      </c>
      <c r="G210" s="1705">
        <v>70</v>
      </c>
      <c r="H210" s="1011"/>
      <c r="I210" s="994"/>
    </row>
    <row r="211" spans="2:9">
      <c r="B211" s="1248"/>
      <c r="C211" s="1737"/>
      <c r="D211" s="1250">
        <f>C210*B210</f>
        <v>10</v>
      </c>
      <c r="E211" s="1248" t="s">
        <v>1895</v>
      </c>
      <c r="F211" s="1248"/>
      <c r="G211" s="1737"/>
      <c r="H211" s="1250">
        <f>G210*F210</f>
        <v>70</v>
      </c>
      <c r="I211" s="1248" t="s">
        <v>1800</v>
      </c>
    </row>
    <row r="212" spans="2:9">
      <c r="B212" s="994"/>
      <c r="C212" s="1011"/>
      <c r="D212" s="1011"/>
      <c r="E212" s="994"/>
      <c r="F212" s="994"/>
      <c r="G212" s="1012"/>
      <c r="H212" s="1011"/>
      <c r="I212" s="1148"/>
    </row>
    <row r="213" spans="2:9">
      <c r="B213" s="994"/>
      <c r="C213" s="1012"/>
      <c r="D213" s="989"/>
      <c r="E213" s="989" t="s">
        <v>1774</v>
      </c>
      <c r="F213" s="994"/>
      <c r="G213" s="1011"/>
      <c r="H213" s="1011"/>
      <c r="I213" s="989" t="s">
        <v>1921</v>
      </c>
    </row>
    <row r="214" spans="2:9">
      <c r="B214" s="994">
        <v>1</v>
      </c>
      <c r="C214" s="1705">
        <v>19</v>
      </c>
      <c r="D214" s="1011"/>
      <c r="E214" s="994"/>
      <c r="F214" s="994">
        <v>1</v>
      </c>
      <c r="G214" s="1705">
        <v>8</v>
      </c>
      <c r="H214" s="1011"/>
      <c r="I214" s="994"/>
    </row>
    <row r="215" spans="2:9">
      <c r="B215" s="1248"/>
      <c r="C215" s="1737"/>
      <c r="D215" s="1250">
        <f>C214*B214</f>
        <v>19</v>
      </c>
      <c r="E215" s="1248" t="s">
        <v>1776</v>
      </c>
      <c r="F215" s="1248"/>
      <c r="G215" s="1737"/>
      <c r="H215" s="1250">
        <f>G214*F214</f>
        <v>8</v>
      </c>
      <c r="I215" s="1248" t="s">
        <v>1801</v>
      </c>
    </row>
    <row r="216" spans="2:9">
      <c r="B216" s="994"/>
      <c r="C216" s="1012"/>
      <c r="D216" s="1012"/>
      <c r="E216" s="1148"/>
      <c r="F216" s="994"/>
      <c r="G216" s="1012"/>
      <c r="H216" s="1012"/>
      <c r="I216" s="994"/>
    </row>
    <row r="217" spans="2:9">
      <c r="B217" s="994"/>
      <c r="C217" s="1012"/>
      <c r="D217" s="989"/>
      <c r="E217" s="989" t="s">
        <v>1897</v>
      </c>
      <c r="F217" s="994"/>
      <c r="G217" s="1011"/>
      <c r="H217" s="1011"/>
      <c r="I217" s="989" t="s">
        <v>1922</v>
      </c>
    </row>
    <row r="218" spans="2:9">
      <c r="B218" s="994">
        <v>1</v>
      </c>
      <c r="C218" s="1705">
        <v>7</v>
      </c>
      <c r="D218" s="1011"/>
      <c r="E218" s="994"/>
      <c r="F218" s="994">
        <v>1</v>
      </c>
      <c r="G218" s="1705">
        <v>11</v>
      </c>
      <c r="H218" s="1011"/>
      <c r="I218" s="994"/>
    </row>
    <row r="219" spans="2:9">
      <c r="B219" s="1248"/>
      <c r="C219" s="1737"/>
      <c r="D219" s="1250">
        <f>C218*B218</f>
        <v>7</v>
      </c>
      <c r="E219" s="1248" t="s">
        <v>1896</v>
      </c>
      <c r="F219" s="1248"/>
      <c r="G219" s="1737"/>
      <c r="H219" s="1250">
        <f>G218*F218</f>
        <v>11</v>
      </c>
      <c r="I219" s="1248" t="s">
        <v>1802</v>
      </c>
    </row>
    <row r="220" spans="2:9">
      <c r="B220" s="994"/>
      <c r="C220" s="1011"/>
      <c r="D220" s="1011"/>
      <c r="E220" s="1148"/>
      <c r="F220" s="994"/>
      <c r="G220" s="1012"/>
      <c r="H220" s="1012"/>
      <c r="I220" s="1601"/>
    </row>
    <row r="221" spans="2:9">
      <c r="B221" s="994"/>
      <c r="C221" s="1012"/>
      <c r="D221" s="989"/>
      <c r="E221" s="989" t="s">
        <v>1901</v>
      </c>
      <c r="F221" s="994"/>
      <c r="G221" s="1011"/>
      <c r="H221" s="1011"/>
      <c r="I221" s="989" t="s">
        <v>1923</v>
      </c>
    </row>
    <row r="222" spans="2:9">
      <c r="B222" s="994">
        <v>1</v>
      </c>
      <c r="C222" s="1705">
        <v>7</v>
      </c>
      <c r="D222" s="1011"/>
      <c r="E222" s="994"/>
      <c r="F222" s="994">
        <v>1</v>
      </c>
      <c r="G222" s="1705">
        <v>14</v>
      </c>
      <c r="H222" s="1011"/>
      <c r="I222" s="994"/>
    </row>
    <row r="223" spans="2:9">
      <c r="B223" s="1248"/>
      <c r="C223" s="1737"/>
      <c r="D223" s="1250">
        <f>C222*B222</f>
        <v>7</v>
      </c>
      <c r="E223" s="1248" t="s">
        <v>1900</v>
      </c>
      <c r="F223" s="1248"/>
      <c r="G223" s="1737"/>
      <c r="H223" s="1250">
        <f>G222*F222</f>
        <v>14</v>
      </c>
      <c r="I223" s="1248" t="s">
        <v>1866</v>
      </c>
    </row>
    <row r="224" spans="2:9">
      <c r="B224" s="994"/>
      <c r="C224" s="1012"/>
      <c r="D224" s="1011"/>
      <c r="E224" s="1148"/>
      <c r="F224" s="994"/>
      <c r="G224" s="1012"/>
      <c r="H224" s="1011"/>
      <c r="I224" s="1601"/>
    </row>
    <row r="225" spans="2:9">
      <c r="B225" s="994"/>
      <c r="C225" s="1012"/>
      <c r="D225" s="1011"/>
      <c r="E225" s="989" t="s">
        <v>1777</v>
      </c>
      <c r="F225" s="994"/>
      <c r="G225" s="1011"/>
      <c r="H225" s="1011"/>
      <c r="I225" s="989" t="s">
        <v>1798</v>
      </c>
    </row>
    <row r="226" spans="2:9">
      <c r="B226" s="994">
        <v>1</v>
      </c>
      <c r="C226" s="1705">
        <v>12</v>
      </c>
      <c r="D226" s="1011"/>
      <c r="E226" s="994"/>
      <c r="F226" s="994"/>
      <c r="G226" s="1011"/>
      <c r="H226" s="1011"/>
      <c r="I226" s="989" t="s">
        <v>1924</v>
      </c>
    </row>
    <row r="227" spans="2:9">
      <c r="B227" s="1248"/>
      <c r="C227" s="1737"/>
      <c r="D227" s="1250">
        <f>C226*B226</f>
        <v>12</v>
      </c>
      <c r="E227" s="1248" t="s">
        <v>1776</v>
      </c>
      <c r="F227" s="994">
        <v>1</v>
      </c>
      <c r="G227" s="1705">
        <v>1</v>
      </c>
      <c r="H227" s="1011"/>
      <c r="I227" s="994"/>
    </row>
    <row r="228" spans="2:9">
      <c r="B228" s="994"/>
      <c r="C228" s="1012"/>
      <c r="D228" s="1012"/>
      <c r="E228" s="994"/>
      <c r="F228" s="1248"/>
      <c r="G228" s="1737"/>
      <c r="H228" s="1250">
        <f>G227*F227</f>
        <v>1</v>
      </c>
      <c r="I228" s="1248" t="s">
        <v>1803</v>
      </c>
    </row>
    <row r="229" spans="2:9">
      <c r="B229" s="994"/>
      <c r="C229" s="1012"/>
      <c r="D229" s="1011"/>
      <c r="E229" s="989" t="s">
        <v>1779</v>
      </c>
      <c r="F229" s="990"/>
      <c r="G229" s="1708"/>
      <c r="H229" s="1710"/>
      <c r="I229" s="994"/>
    </row>
    <row r="230" spans="2:9">
      <c r="B230" s="994">
        <v>1</v>
      </c>
      <c r="C230" s="1705">
        <f>21*3.2</f>
        <v>67.2</v>
      </c>
      <c r="D230" s="1011"/>
      <c r="E230" s="994"/>
      <c r="F230" s="994"/>
      <c r="G230" s="1012"/>
      <c r="H230" s="1011"/>
      <c r="I230" s="1148"/>
    </row>
    <row r="231" spans="2:9">
      <c r="B231" s="1836"/>
      <c r="C231" s="1837"/>
      <c r="D231" s="1838">
        <f>C230*B230</f>
        <v>67.2</v>
      </c>
      <c r="E231" s="1836" t="s">
        <v>1780</v>
      </c>
      <c r="F231" s="1723"/>
      <c r="G231" s="1724"/>
      <c r="H231" s="1724"/>
      <c r="I231" s="1716"/>
    </row>
    <row r="232" spans="2:9">
      <c r="B232" s="1700" t="s">
        <v>174</v>
      </c>
      <c r="C232" s="1701" t="s">
        <v>175</v>
      </c>
      <c r="D232" s="1702" t="s">
        <v>176</v>
      </c>
      <c r="E232" s="1701" t="s">
        <v>7</v>
      </c>
      <c r="F232" s="1700" t="s">
        <v>174</v>
      </c>
      <c r="G232" s="1702" t="s">
        <v>175</v>
      </c>
      <c r="H232" s="1703" t="s">
        <v>176</v>
      </c>
      <c r="I232" s="1701" t="s">
        <v>7</v>
      </c>
    </row>
    <row r="233" spans="2:9">
      <c r="B233" s="994"/>
      <c r="C233" s="1011"/>
      <c r="D233" s="1011"/>
      <c r="E233" s="989" t="s">
        <v>1808</v>
      </c>
      <c r="F233" s="1011"/>
      <c r="G233" s="1705"/>
      <c r="H233" s="1012"/>
      <c r="I233" s="994"/>
    </row>
    <row r="234" spans="2:9">
      <c r="B234" s="994"/>
      <c r="C234" s="1011"/>
      <c r="D234" s="1011"/>
      <c r="E234" s="989" t="s">
        <v>1809</v>
      </c>
      <c r="F234" s="1011"/>
      <c r="G234" s="1705"/>
      <c r="H234" s="1012"/>
      <c r="I234" s="994"/>
    </row>
    <row r="235" spans="2:9">
      <c r="B235" s="994">
        <v>1</v>
      </c>
      <c r="C235" s="1705">
        <v>2</v>
      </c>
      <c r="D235" s="1011"/>
      <c r="E235" s="994"/>
      <c r="F235" s="1011"/>
      <c r="G235" s="1705"/>
      <c r="H235" s="1012"/>
      <c r="I235" s="994"/>
    </row>
    <row r="236" spans="2:9">
      <c r="B236" s="1248"/>
      <c r="C236" s="1737"/>
      <c r="D236" s="1250">
        <f>C235*B235</f>
        <v>2</v>
      </c>
      <c r="E236" s="1248" t="s">
        <v>1811</v>
      </c>
      <c r="F236" s="1011"/>
      <c r="G236" s="1705"/>
      <c r="H236" s="1012"/>
      <c r="I236" s="994"/>
    </row>
    <row r="237" spans="2:9">
      <c r="B237" s="994"/>
      <c r="C237" s="1012"/>
      <c r="D237" s="1012"/>
      <c r="E237" s="994"/>
      <c r="F237" s="1011"/>
      <c r="G237" s="1705"/>
      <c r="H237" s="1012"/>
      <c r="I237" s="994"/>
    </row>
    <row r="238" spans="2:9">
      <c r="B238" s="994"/>
      <c r="C238" s="1011"/>
      <c r="D238" s="1011"/>
      <c r="E238" s="989" t="s">
        <v>1925</v>
      </c>
      <c r="F238" s="1011"/>
      <c r="G238" s="1705"/>
      <c r="H238" s="1012"/>
      <c r="I238" s="994"/>
    </row>
    <row r="239" spans="2:9">
      <c r="B239" s="994">
        <v>1</v>
      </c>
      <c r="C239" s="1705">
        <v>37.200000000000003</v>
      </c>
      <c r="D239" s="1011"/>
      <c r="E239" s="994"/>
      <c r="F239" s="1011"/>
      <c r="G239" s="1705"/>
      <c r="H239" s="1012"/>
      <c r="I239" s="994"/>
    </row>
    <row r="240" spans="2:9">
      <c r="B240" s="1248"/>
      <c r="C240" s="1737"/>
      <c r="D240" s="1250">
        <f>C239*B239</f>
        <v>37.200000000000003</v>
      </c>
      <c r="E240" s="1248" t="s">
        <v>1812</v>
      </c>
      <c r="F240" s="1011"/>
      <c r="G240" s="1705"/>
      <c r="H240" s="1012"/>
      <c r="I240" s="994"/>
    </row>
    <row r="241" spans="2:9">
      <c r="B241" s="994"/>
      <c r="C241" s="1012"/>
      <c r="D241" s="1012"/>
      <c r="E241" s="994"/>
      <c r="F241" s="1011"/>
      <c r="G241" s="1705"/>
      <c r="H241" s="1012"/>
      <c r="I241" s="994"/>
    </row>
    <row r="242" spans="2:9">
      <c r="B242" s="994"/>
      <c r="C242" s="1011"/>
      <c r="D242" s="1011"/>
      <c r="E242" s="989" t="s">
        <v>2030</v>
      </c>
      <c r="F242" s="1011"/>
      <c r="G242" s="1705"/>
      <c r="H242" s="1012"/>
      <c r="I242" s="994"/>
    </row>
    <row r="243" spans="2:9">
      <c r="B243" s="994">
        <v>1</v>
      </c>
      <c r="C243" s="1705">
        <v>28.3</v>
      </c>
      <c r="D243" s="1011"/>
      <c r="E243" s="994"/>
      <c r="F243" s="990"/>
      <c r="G243" s="1708"/>
      <c r="H243" s="1710"/>
      <c r="I243" s="990"/>
    </row>
    <row r="244" spans="2:9">
      <c r="B244" s="1248"/>
      <c r="C244" s="1737"/>
      <c r="D244" s="1250">
        <f>C243*B243</f>
        <v>28.3</v>
      </c>
      <c r="E244" s="1248" t="s">
        <v>2029</v>
      </c>
      <c r="F244" s="990"/>
      <c r="G244" s="1708"/>
      <c r="H244" s="1710"/>
      <c r="I244" s="990"/>
    </row>
    <row r="245" spans="2:9">
      <c r="B245" s="994"/>
      <c r="C245" s="1012"/>
      <c r="D245" s="1011"/>
      <c r="E245" s="1148"/>
      <c r="F245" s="990"/>
      <c r="G245" s="1708"/>
      <c r="H245" s="1710"/>
      <c r="I245" s="990"/>
    </row>
    <row r="246" spans="2:9">
      <c r="B246" s="994"/>
      <c r="C246" s="1012"/>
      <c r="D246" s="1012"/>
      <c r="E246" s="994"/>
      <c r="F246" s="990"/>
      <c r="G246" s="1708"/>
      <c r="H246" s="1710"/>
      <c r="I246" s="990"/>
    </row>
    <row r="247" spans="2:9">
      <c r="B247" s="990"/>
      <c r="C247" s="1708"/>
      <c r="D247" s="1710"/>
      <c r="E247" s="994"/>
      <c r="F247" s="990"/>
      <c r="G247" s="1708"/>
      <c r="H247" s="1710"/>
      <c r="I247" s="990"/>
    </row>
    <row r="248" spans="2:9">
      <c r="B248" s="994"/>
      <c r="C248" s="1012"/>
      <c r="D248" s="1011"/>
      <c r="E248" s="1148"/>
      <c r="F248" s="990"/>
      <c r="G248" s="1708"/>
      <c r="H248" s="1710"/>
      <c r="I248" s="990"/>
    </row>
    <row r="249" spans="2:9">
      <c r="B249" s="994"/>
      <c r="C249" s="1012"/>
      <c r="D249" s="1012"/>
      <c r="E249" s="989"/>
      <c r="F249" s="990"/>
      <c r="G249" s="1708"/>
      <c r="H249" s="1710"/>
      <c r="I249" s="990"/>
    </row>
    <row r="250" spans="2:9">
      <c r="B250" s="994"/>
      <c r="C250" s="1011"/>
      <c r="D250" s="1011"/>
      <c r="E250" s="989"/>
      <c r="F250" s="990"/>
      <c r="G250" s="1708"/>
      <c r="H250" s="1710"/>
      <c r="I250" s="990"/>
    </row>
    <row r="251" spans="2:9">
      <c r="B251" s="994"/>
      <c r="C251" s="1012"/>
      <c r="D251" s="1011"/>
      <c r="E251" s="994"/>
      <c r="F251" s="990"/>
      <c r="G251" s="1708"/>
      <c r="H251" s="1710"/>
      <c r="I251" s="990"/>
    </row>
    <row r="252" spans="2:9">
      <c r="B252" s="994"/>
      <c r="C252" s="1012"/>
      <c r="D252" s="1012"/>
      <c r="E252" s="989"/>
      <c r="F252" s="990"/>
      <c r="G252" s="1708"/>
      <c r="H252" s="1727"/>
      <c r="I252" s="1715"/>
    </row>
    <row r="253" spans="2:9">
      <c r="B253" s="994"/>
      <c r="C253" s="1012"/>
      <c r="D253" s="1012"/>
      <c r="E253" s="989"/>
      <c r="F253" s="990"/>
      <c r="G253" s="1708"/>
      <c r="H253" s="1710"/>
      <c r="I253" s="998"/>
    </row>
    <row r="254" spans="2:9">
      <c r="B254" s="994"/>
      <c r="C254" s="1012"/>
      <c r="D254" s="1011"/>
      <c r="E254" s="1148"/>
      <c r="F254" s="990"/>
      <c r="G254" s="1708"/>
      <c r="H254" s="1710"/>
      <c r="I254" s="1710"/>
    </row>
    <row r="255" spans="2:9">
      <c r="B255" s="994"/>
      <c r="C255" s="1012"/>
      <c r="D255" s="1012"/>
      <c r="E255" s="994"/>
      <c r="F255" s="990"/>
      <c r="G255" s="1708"/>
      <c r="H255" s="1710"/>
      <c r="I255" s="1601"/>
    </row>
    <row r="256" spans="2:9">
      <c r="B256" s="994"/>
      <c r="C256" s="1012"/>
      <c r="D256" s="1012"/>
      <c r="E256" s="994"/>
      <c r="F256" s="1011"/>
      <c r="G256" s="1708"/>
      <c r="H256" s="1012"/>
      <c r="I256" s="1601"/>
    </row>
    <row r="257" spans="2:9">
      <c r="B257" s="994"/>
      <c r="C257" s="1012"/>
      <c r="D257" s="1011"/>
      <c r="E257" s="1148"/>
      <c r="F257" s="990"/>
      <c r="G257" s="1708"/>
      <c r="H257" s="1710"/>
      <c r="I257" s="1601"/>
    </row>
    <row r="258" spans="2:9">
      <c r="B258" s="994"/>
      <c r="C258" s="1012"/>
      <c r="D258" s="1012"/>
      <c r="E258" s="989"/>
      <c r="F258" s="990"/>
      <c r="G258" s="1708"/>
      <c r="H258" s="1710"/>
      <c r="I258" s="1601"/>
    </row>
    <row r="259" spans="2:9">
      <c r="B259" s="994"/>
      <c r="C259" s="1012"/>
      <c r="D259" s="1012"/>
      <c r="E259" s="989"/>
      <c r="F259" s="1011"/>
      <c r="G259" s="1705"/>
      <c r="H259" s="1012"/>
      <c r="I259" s="994"/>
    </row>
    <row r="260" spans="2:9">
      <c r="B260" s="994"/>
      <c r="C260" s="1012"/>
      <c r="D260" s="1011"/>
      <c r="E260" s="1148"/>
      <c r="F260" s="1011"/>
      <c r="G260" s="1705"/>
      <c r="H260" s="1012"/>
      <c r="I260" s="994"/>
    </row>
    <row r="261" spans="2:9">
      <c r="B261" s="994"/>
      <c r="C261" s="1012"/>
      <c r="D261" s="1012"/>
      <c r="E261" s="989"/>
      <c r="F261" s="1011"/>
      <c r="G261" s="1705"/>
      <c r="H261" s="1012"/>
      <c r="I261" s="994"/>
    </row>
    <row r="262" spans="2:9">
      <c r="B262" s="990"/>
      <c r="C262" s="1708"/>
      <c r="D262" s="1710"/>
      <c r="E262" s="989"/>
      <c r="F262" s="1011"/>
      <c r="G262" s="1705"/>
      <c r="H262" s="1012"/>
      <c r="I262" s="994"/>
    </row>
    <row r="263" spans="2:9">
      <c r="B263" s="994"/>
      <c r="C263" s="1012"/>
      <c r="D263" s="1011"/>
      <c r="E263" s="1148"/>
      <c r="F263" s="1011"/>
      <c r="G263" s="1705"/>
      <c r="H263" s="1012"/>
      <c r="I263" s="994"/>
    </row>
    <row r="264" spans="2:9">
      <c r="B264" s="994"/>
      <c r="C264" s="1012"/>
      <c r="D264" s="1011"/>
      <c r="E264" s="1148"/>
      <c r="F264" s="1011"/>
      <c r="G264" s="1705"/>
      <c r="H264" s="1012"/>
      <c r="I264" s="994"/>
    </row>
    <row r="265" spans="2:9">
      <c r="B265" s="994"/>
      <c r="C265" s="1012"/>
      <c r="D265" s="1011"/>
      <c r="E265" s="1148"/>
      <c r="F265" s="1011"/>
      <c r="G265" s="1705"/>
      <c r="H265" s="1012"/>
      <c r="I265" s="994"/>
    </row>
    <row r="266" spans="2:9">
      <c r="B266" s="994"/>
      <c r="C266" s="1012"/>
      <c r="D266" s="1011"/>
      <c r="E266" s="1148"/>
      <c r="F266" s="1011"/>
      <c r="G266" s="1705"/>
      <c r="H266" s="1012"/>
      <c r="I266" s="994"/>
    </row>
    <row r="267" spans="2:9">
      <c r="B267" s="994"/>
      <c r="C267" s="1012"/>
      <c r="D267" s="1011"/>
      <c r="E267" s="1148"/>
      <c r="F267" s="1011"/>
      <c r="G267" s="1705"/>
      <c r="H267" s="1012"/>
      <c r="I267" s="994"/>
    </row>
    <row r="268" spans="2:9">
      <c r="B268" s="994"/>
      <c r="C268" s="1012"/>
      <c r="D268" s="1011"/>
      <c r="E268" s="1148"/>
      <c r="F268" s="1011"/>
      <c r="G268" s="1705"/>
      <c r="H268" s="1012"/>
      <c r="I268" s="994"/>
    </row>
    <row r="269" spans="2:9">
      <c r="B269" s="994"/>
      <c r="C269" s="1012"/>
      <c r="D269" s="1011"/>
      <c r="E269" s="1148"/>
      <c r="F269" s="1011"/>
      <c r="G269" s="1705"/>
      <c r="H269" s="1012"/>
      <c r="I269" s="994"/>
    </row>
    <row r="270" spans="2:9">
      <c r="B270" s="994"/>
      <c r="C270" s="1012"/>
      <c r="D270" s="1011"/>
      <c r="E270" s="1148"/>
      <c r="F270" s="1011"/>
      <c r="G270" s="1705"/>
      <c r="H270" s="1012"/>
      <c r="I270" s="994"/>
    </row>
    <row r="271" spans="2:9">
      <c r="B271" s="994"/>
      <c r="C271" s="1012"/>
      <c r="D271" s="1011"/>
      <c r="E271" s="1148"/>
      <c r="F271" s="1011"/>
      <c r="G271" s="1705"/>
      <c r="H271" s="1012"/>
      <c r="I271" s="994"/>
    </row>
    <row r="272" spans="2:9">
      <c r="B272" s="994"/>
      <c r="C272" s="1012"/>
      <c r="D272" s="1011"/>
      <c r="E272" s="1148"/>
      <c r="F272" s="1011"/>
      <c r="G272" s="1705"/>
      <c r="H272" s="1012"/>
      <c r="I272" s="994"/>
    </row>
    <row r="273" spans="2:9">
      <c r="B273" s="994"/>
      <c r="C273" s="1012"/>
      <c r="D273" s="1011"/>
      <c r="E273" s="1148"/>
      <c r="F273" s="1011"/>
      <c r="G273" s="1705"/>
      <c r="H273" s="1012"/>
      <c r="I273" s="994"/>
    </row>
    <row r="274" spans="2:9">
      <c r="B274" s="994"/>
      <c r="C274" s="1012"/>
      <c r="D274" s="1011"/>
      <c r="E274" s="1148"/>
      <c r="F274" s="990"/>
      <c r="G274" s="1708"/>
      <c r="H274" s="1710"/>
      <c r="I274" s="1601"/>
    </row>
    <row r="275" spans="2:9">
      <c r="B275" s="994"/>
      <c r="C275" s="1012"/>
      <c r="D275" s="1011"/>
      <c r="E275" s="1148"/>
      <c r="F275" s="990"/>
      <c r="G275" s="1708"/>
      <c r="H275" s="1012"/>
      <c r="I275" s="1601"/>
    </row>
    <row r="276" spans="2:9">
      <c r="B276" s="994"/>
      <c r="C276" s="1012"/>
      <c r="D276" s="1011"/>
      <c r="E276" s="1148"/>
      <c r="F276" s="990"/>
      <c r="G276" s="1708"/>
      <c r="H276" s="1710"/>
      <c r="I276" s="1601"/>
    </row>
    <row r="277" spans="2:9">
      <c r="B277" s="994"/>
      <c r="C277" s="1012"/>
      <c r="D277" s="1011"/>
      <c r="E277" s="1148"/>
      <c r="F277" s="990"/>
      <c r="G277" s="1708"/>
      <c r="H277" s="1710"/>
      <c r="I277" s="1601"/>
    </row>
    <row r="278" spans="2:9">
      <c r="B278" s="994"/>
      <c r="C278" s="1012"/>
      <c r="D278" s="1011"/>
      <c r="E278" s="1148"/>
      <c r="F278" s="990"/>
      <c r="G278" s="1708"/>
      <c r="H278" s="1710"/>
      <c r="I278" s="1601"/>
    </row>
    <row r="279" spans="2:9">
      <c r="B279" s="994"/>
      <c r="C279" s="1012"/>
      <c r="D279" s="1011"/>
      <c r="E279" s="1148"/>
      <c r="F279" s="990"/>
      <c r="G279" s="1708"/>
      <c r="H279" s="1710"/>
      <c r="I279" s="1601"/>
    </row>
    <row r="280" spans="2:9">
      <c r="B280" s="994"/>
      <c r="C280" s="1012"/>
      <c r="D280" s="1011"/>
      <c r="E280" s="1148"/>
      <c r="F280" s="990"/>
      <c r="G280" s="1708"/>
      <c r="H280" s="1710"/>
      <c r="I280" s="1601"/>
    </row>
    <row r="281" spans="2:9">
      <c r="B281" s="994"/>
      <c r="C281" s="1012"/>
      <c r="D281" s="1011"/>
      <c r="E281" s="1148"/>
      <c r="F281" s="990"/>
      <c r="G281" s="1708"/>
      <c r="H281" s="1710"/>
      <c r="I281" s="1601"/>
    </row>
    <row r="282" spans="2:9">
      <c r="B282" s="994"/>
      <c r="C282" s="1012"/>
      <c r="D282" s="1011"/>
      <c r="E282" s="1148"/>
      <c r="F282" s="990"/>
      <c r="G282" s="1708"/>
      <c r="H282" s="1710"/>
      <c r="I282" s="1601"/>
    </row>
    <row r="283" spans="2:9">
      <c r="B283" s="994"/>
      <c r="C283" s="1012"/>
      <c r="D283" s="1011"/>
      <c r="E283" s="1148"/>
      <c r="F283" s="990"/>
      <c r="G283" s="1708"/>
      <c r="H283" s="1710"/>
      <c r="I283" s="1601"/>
    </row>
    <row r="284" spans="2:9">
      <c r="B284" s="994"/>
      <c r="C284" s="1012"/>
      <c r="D284" s="1011"/>
      <c r="E284" s="1148"/>
      <c r="F284" s="990"/>
      <c r="G284" s="1708"/>
      <c r="H284" s="1710"/>
      <c r="I284" s="1601"/>
    </row>
    <row r="285" spans="2:9">
      <c r="B285" s="994"/>
      <c r="C285" s="1012"/>
      <c r="D285" s="1011"/>
      <c r="E285" s="1148"/>
      <c r="F285" s="990"/>
      <c r="G285" s="1708"/>
      <c r="H285" s="1710"/>
      <c r="I285" s="1601"/>
    </row>
    <row r="286" spans="2:9">
      <c r="B286" s="994"/>
      <c r="C286" s="1012"/>
      <c r="D286" s="1011"/>
      <c r="E286" s="1148"/>
      <c r="F286" s="990"/>
      <c r="G286" s="1708"/>
      <c r="H286" s="1710"/>
      <c r="I286" s="1601"/>
    </row>
    <row r="287" spans="2:9">
      <c r="B287" s="994"/>
      <c r="C287" s="1012"/>
      <c r="D287" s="1011"/>
      <c r="E287" s="1148"/>
      <c r="F287" s="990"/>
      <c r="G287" s="1708"/>
      <c r="H287" s="1710"/>
      <c r="I287" s="1601"/>
    </row>
    <row r="288" spans="2:9">
      <c r="B288" s="1725"/>
      <c r="C288" s="1726"/>
      <c r="D288" s="1724"/>
      <c r="E288" s="1723"/>
      <c r="F288" s="1711"/>
      <c r="G288" s="1712"/>
      <c r="H288" s="1717"/>
      <c r="I288" s="1716"/>
    </row>
  </sheetData>
  <mergeCells count="4">
    <mergeCell ref="B1:E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>&amp;L&amp;14Contractor: - &amp;USelam D.
Office Engineer&amp;C&amp;14Consultant: - &amp;U_________&amp;R&amp;14Client: -__________&amp;U    _</oddFooter>
  </headerFooter>
  <rowBreaks count="4" manualBreakCount="4">
    <brk id="60" max="9" man="1"/>
    <brk id="117" max="9" man="1"/>
    <brk id="174" max="9" man="1"/>
    <brk id="231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view="pageBreakPreview" topLeftCell="A16" zoomScaleSheetLayoutView="100" workbookViewId="0">
      <selection activeCell="C22" sqref="C22:I24"/>
    </sheetView>
  </sheetViews>
  <sheetFormatPr defaultRowHeight="15.75"/>
  <cols>
    <col min="1" max="1" width="4.7109375" style="1762" customWidth="1"/>
    <col min="2" max="2" width="4.42578125" style="1762" customWidth="1"/>
    <col min="3" max="3" width="27.85546875" style="1762" customWidth="1"/>
    <col min="4" max="4" width="14.7109375" style="1762" customWidth="1"/>
    <col min="5" max="5" width="7.7109375" style="1762" customWidth="1"/>
    <col min="6" max="6" width="11.7109375" style="1762" customWidth="1"/>
    <col min="7" max="7" width="9.140625" style="1762" customWidth="1"/>
    <col min="8" max="8" width="10.42578125" style="1762" customWidth="1"/>
    <col min="9" max="9" width="9.5703125" style="1762" customWidth="1"/>
    <col min="10" max="10" width="6.42578125" style="1762" customWidth="1"/>
    <col min="11" max="11" width="11.140625" style="1762" customWidth="1"/>
    <col min="12" max="12" width="9.7109375" style="1762" customWidth="1"/>
    <col min="13" max="13" width="11.28515625" style="1762" customWidth="1"/>
    <col min="14" max="14" width="11" style="1762" customWidth="1"/>
    <col min="15" max="15" width="5.85546875" style="1762" customWidth="1"/>
    <col min="16" max="16384" width="9.140625" style="1762"/>
  </cols>
  <sheetData>
    <row r="1" spans="1:17">
      <c r="A1" s="1761"/>
      <c r="B1" s="1690" t="s">
        <v>1262</v>
      </c>
      <c r="C1" s="1690"/>
      <c r="D1" s="1690"/>
      <c r="E1" s="1690"/>
      <c r="F1" s="1688"/>
      <c r="G1" s="1768"/>
      <c r="K1" s="1763"/>
      <c r="L1" s="1764"/>
      <c r="M1" s="1764"/>
      <c r="N1" s="1764"/>
      <c r="O1" s="1764"/>
    </row>
    <row r="2" spans="1:17">
      <c r="B2" s="1690" t="s">
        <v>1261</v>
      </c>
      <c r="C2" s="1690"/>
      <c r="D2" s="1690"/>
      <c r="E2" s="1690"/>
      <c r="F2" s="1688"/>
      <c r="G2" s="1768"/>
      <c r="K2" s="1765"/>
      <c r="L2" s="1964"/>
      <c r="M2" s="1964"/>
      <c r="N2" s="1964"/>
      <c r="O2" s="1764"/>
    </row>
    <row r="3" spans="1:17">
      <c r="B3" s="1690" t="s">
        <v>1263</v>
      </c>
      <c r="C3" s="1690"/>
      <c r="D3" s="1690"/>
      <c r="E3" s="1690"/>
      <c r="F3" s="1690"/>
      <c r="K3" s="1767"/>
      <c r="L3" s="1768" t="s">
        <v>1937</v>
      </c>
      <c r="M3" s="1768"/>
      <c r="N3" s="1768"/>
      <c r="O3" s="1768"/>
      <c r="P3" s="1768"/>
      <c r="Q3" s="1768"/>
    </row>
    <row r="4" spans="1:17">
      <c r="B4" s="1690" t="s">
        <v>1264</v>
      </c>
      <c r="C4" s="1690"/>
      <c r="D4" s="1690"/>
      <c r="E4" s="1690"/>
      <c r="F4" s="1688"/>
      <c r="J4" s="1767"/>
      <c r="K4" s="1767"/>
      <c r="L4" s="1767"/>
      <c r="M4" s="1767"/>
      <c r="N4" s="1767"/>
    </row>
    <row r="5" spans="1:17">
      <c r="B5" s="1766" t="s">
        <v>1825</v>
      </c>
      <c r="C5" s="1769"/>
      <c r="D5" s="1769"/>
      <c r="E5" s="1769"/>
      <c r="F5" s="1769"/>
      <c r="G5" s="1769"/>
      <c r="H5" s="1763"/>
      <c r="I5" s="1763"/>
      <c r="J5" s="1767"/>
      <c r="K5" s="1767"/>
      <c r="L5" s="1767"/>
      <c r="M5" s="1767"/>
      <c r="N5" s="1770"/>
    </row>
    <row r="6" spans="1:17">
      <c r="B6" s="1771"/>
      <c r="C6" s="1772"/>
      <c r="D6" s="1772"/>
      <c r="E6" s="1772"/>
      <c r="F6" s="1772"/>
      <c r="G6" s="1772"/>
      <c r="H6" s="1763"/>
      <c r="I6" s="1763"/>
      <c r="J6" s="1767"/>
      <c r="K6" s="1767"/>
      <c r="L6" s="1767"/>
      <c r="M6" s="1767"/>
      <c r="N6" s="1770"/>
    </row>
    <row r="7" spans="1:17">
      <c r="B7" s="1965" t="s">
        <v>72</v>
      </c>
      <c r="C7" s="1965" t="s">
        <v>12</v>
      </c>
      <c r="D7" s="1965" t="s">
        <v>13</v>
      </c>
      <c r="E7" s="1965" t="s">
        <v>1826</v>
      </c>
      <c r="F7" s="1810" t="s">
        <v>185</v>
      </c>
      <c r="G7" s="1965" t="s">
        <v>1827</v>
      </c>
      <c r="H7" s="1965"/>
      <c r="I7" s="1965"/>
      <c r="J7" s="1810"/>
      <c r="K7" s="1810" t="s">
        <v>1828</v>
      </c>
      <c r="L7" s="1810"/>
      <c r="M7" s="1810"/>
      <c r="N7" s="1810"/>
    </row>
    <row r="8" spans="1:17">
      <c r="B8" s="1965"/>
      <c r="C8" s="1965"/>
      <c r="D8" s="1965"/>
      <c r="E8" s="1965"/>
      <c r="F8" s="1810" t="s">
        <v>1687</v>
      </c>
      <c r="G8" s="1810" t="s">
        <v>1829</v>
      </c>
      <c r="H8" s="1810" t="s">
        <v>1830</v>
      </c>
      <c r="I8" s="1810" t="s">
        <v>1831</v>
      </c>
      <c r="J8" s="1810" t="s">
        <v>28</v>
      </c>
      <c r="K8" s="1810" t="s">
        <v>27</v>
      </c>
      <c r="L8" s="1810" t="s">
        <v>29</v>
      </c>
      <c r="M8" s="1810" t="s">
        <v>30</v>
      </c>
      <c r="N8" s="1810" t="s">
        <v>31</v>
      </c>
    </row>
    <row r="9" spans="1:17">
      <c r="B9" s="1784"/>
      <c r="C9" s="1785" t="s">
        <v>1839</v>
      </c>
      <c r="D9" s="1786"/>
      <c r="E9" s="1787"/>
      <c r="F9" s="1788"/>
      <c r="G9" s="1787"/>
      <c r="H9" s="1787"/>
      <c r="I9" s="1787"/>
      <c r="J9" s="1787"/>
      <c r="K9" s="1787"/>
      <c r="L9" s="1788"/>
      <c r="M9" s="1788"/>
      <c r="N9" s="1789"/>
      <c r="Q9" s="1761"/>
    </row>
    <row r="10" spans="1:17">
      <c r="B10" s="1774"/>
      <c r="C10" s="1775" t="s">
        <v>1814</v>
      </c>
      <c r="D10" s="1775"/>
      <c r="E10" s="1790">
        <v>12</v>
      </c>
      <c r="F10" s="1791">
        <v>1.75</v>
      </c>
      <c r="G10" s="1790">
        <v>1</v>
      </c>
      <c r="H10" s="1790">
        <v>2</v>
      </c>
      <c r="I10" s="1790">
        <f t="shared" ref="I10:I20" si="0">H10*G10</f>
        <v>2</v>
      </c>
      <c r="J10" s="1790"/>
      <c r="K10" s="1790"/>
      <c r="L10" s="1791"/>
      <c r="M10" s="1792">
        <f t="shared" ref="M10:M20" si="1">IF(E10=12,I10*F10,"-")</f>
        <v>3.5</v>
      </c>
      <c r="N10" s="1793"/>
      <c r="Q10" s="1761"/>
    </row>
    <row r="11" spans="1:17">
      <c r="B11" s="1774"/>
      <c r="D11" s="1775"/>
      <c r="E11" s="1790">
        <v>12</v>
      </c>
      <c r="F11" s="1791">
        <v>1.25</v>
      </c>
      <c r="G11" s="1790">
        <v>1</v>
      </c>
      <c r="H11" s="1790">
        <v>2</v>
      </c>
      <c r="I11" s="1790">
        <f t="shared" si="0"/>
        <v>2</v>
      </c>
      <c r="J11" s="1790" t="str">
        <f t="shared" ref="J11:J20" si="2">IF(E11=6,I11*F11,"-")</f>
        <v>-</v>
      </c>
      <c r="K11" s="1792" t="str">
        <f t="shared" ref="K11:K20" si="3">IF(E11=8,I11*F11,"-")</f>
        <v>-</v>
      </c>
      <c r="L11" s="1792" t="str">
        <f t="shared" ref="L11:L20" si="4">IF(E11=10,I11*F11,"-")</f>
        <v>-</v>
      </c>
      <c r="M11" s="1792">
        <f t="shared" si="1"/>
        <v>2.5</v>
      </c>
      <c r="N11" s="1794" t="str">
        <f t="shared" ref="N11:N20" si="5">IF(E11=14,I11*F11,"-")</f>
        <v>-</v>
      </c>
      <c r="Q11" s="1761"/>
    </row>
    <row r="12" spans="1:17">
      <c r="B12" s="1774"/>
      <c r="C12" s="1795" t="s">
        <v>1840</v>
      </c>
      <c r="D12" s="1795"/>
      <c r="E12" s="1790">
        <v>8</v>
      </c>
      <c r="F12" s="1791">
        <v>0.85</v>
      </c>
      <c r="G12" s="1790">
        <v>1</v>
      </c>
      <c r="H12" s="1790">
        <v>7</v>
      </c>
      <c r="I12" s="1790">
        <f t="shared" si="0"/>
        <v>7</v>
      </c>
      <c r="J12" s="1790" t="str">
        <f t="shared" si="2"/>
        <v>-</v>
      </c>
      <c r="K12" s="1792">
        <f t="shared" si="3"/>
        <v>5.95</v>
      </c>
      <c r="L12" s="1792" t="str">
        <f t="shared" si="4"/>
        <v>-</v>
      </c>
      <c r="M12" s="1792" t="str">
        <f t="shared" si="1"/>
        <v>-</v>
      </c>
      <c r="N12" s="1794" t="str">
        <f t="shared" si="5"/>
        <v>-</v>
      </c>
      <c r="Q12" s="1761"/>
    </row>
    <row r="13" spans="1:17">
      <c r="B13" s="1774"/>
      <c r="C13" s="1795"/>
      <c r="D13" s="1795"/>
      <c r="E13" s="1790"/>
      <c r="F13" s="1791"/>
      <c r="G13" s="1790"/>
      <c r="H13" s="1790"/>
      <c r="I13" s="1790"/>
      <c r="J13" s="1790"/>
      <c r="K13" s="1792"/>
      <c r="L13" s="1792"/>
      <c r="M13" s="1792"/>
      <c r="N13" s="1794"/>
      <c r="Q13" s="1761"/>
    </row>
    <row r="14" spans="1:17">
      <c r="B14" s="1774"/>
      <c r="C14" s="1775" t="s">
        <v>1815</v>
      </c>
      <c r="D14" s="1795"/>
      <c r="E14" s="1790">
        <v>12</v>
      </c>
      <c r="F14" s="1791">
        <v>1.65</v>
      </c>
      <c r="G14" s="1790">
        <v>3</v>
      </c>
      <c r="H14" s="1790">
        <v>2</v>
      </c>
      <c r="I14" s="1790">
        <f t="shared" si="0"/>
        <v>6</v>
      </c>
      <c r="J14" s="1790" t="str">
        <f t="shared" ref="J14:J15" si="6">IF(E14=6,I14*F14,"-")</f>
        <v>-</v>
      </c>
      <c r="K14" s="1792" t="str">
        <f t="shared" ref="K14:K15" si="7">IF(E14=8,I14*F14,"-")</f>
        <v>-</v>
      </c>
      <c r="L14" s="1792" t="str">
        <f t="shared" ref="L14:L15" si="8">IF(E14=10,I14*F14,"-")</f>
        <v>-</v>
      </c>
      <c r="M14" s="1792">
        <f t="shared" ref="M14:M15" si="9">IF(E14=12,I14*F14,"-")</f>
        <v>9.9</v>
      </c>
      <c r="N14" s="1794" t="str">
        <f t="shared" ref="N14:N15" si="10">IF(E14=14,I14*F14,"-")</f>
        <v>-</v>
      </c>
      <c r="Q14" s="1761"/>
    </row>
    <row r="15" spans="1:17">
      <c r="B15" s="1774"/>
      <c r="D15" s="1775"/>
      <c r="E15" s="1790">
        <v>12</v>
      </c>
      <c r="F15" s="1791">
        <v>1.1499999999999999</v>
      </c>
      <c r="G15" s="1790">
        <v>3</v>
      </c>
      <c r="H15" s="1790">
        <v>2</v>
      </c>
      <c r="I15" s="1790">
        <f t="shared" si="0"/>
        <v>6</v>
      </c>
      <c r="J15" s="1790" t="str">
        <f t="shared" si="6"/>
        <v>-</v>
      </c>
      <c r="K15" s="1792" t="str">
        <f t="shared" si="7"/>
        <v>-</v>
      </c>
      <c r="L15" s="1792" t="str">
        <f t="shared" si="8"/>
        <v>-</v>
      </c>
      <c r="M15" s="1792">
        <f t="shared" si="9"/>
        <v>6.9</v>
      </c>
      <c r="N15" s="1794" t="str">
        <f t="shared" si="10"/>
        <v>-</v>
      </c>
      <c r="Q15" s="1761"/>
    </row>
    <row r="16" spans="1:17">
      <c r="B16" s="1774"/>
      <c r="C16" s="1795" t="s">
        <v>1840</v>
      </c>
      <c r="D16" s="1795"/>
      <c r="E16" s="1790">
        <v>8</v>
      </c>
      <c r="F16" s="1791">
        <v>0.85</v>
      </c>
      <c r="G16" s="1790">
        <v>3</v>
      </c>
      <c r="H16" s="1790">
        <v>7</v>
      </c>
      <c r="I16" s="1790">
        <f t="shared" si="0"/>
        <v>21</v>
      </c>
      <c r="J16" s="1790" t="str">
        <f t="shared" si="2"/>
        <v>-</v>
      </c>
      <c r="K16" s="1792">
        <f t="shared" si="3"/>
        <v>17.850000000000001</v>
      </c>
      <c r="L16" s="1792" t="str">
        <f t="shared" si="4"/>
        <v>-</v>
      </c>
      <c r="M16" s="1792" t="str">
        <f t="shared" si="1"/>
        <v>-</v>
      </c>
      <c r="N16" s="1794" t="str">
        <f t="shared" si="5"/>
        <v>-</v>
      </c>
      <c r="Q16" s="1761"/>
    </row>
    <row r="17" spans="2:17">
      <c r="B17" s="1774"/>
      <c r="C17" s="1795"/>
      <c r="D17" s="1795"/>
      <c r="E17" s="1790"/>
      <c r="F17" s="1791"/>
      <c r="G17" s="1790"/>
      <c r="H17" s="1790"/>
      <c r="I17" s="1790"/>
      <c r="J17" s="1790"/>
      <c r="K17" s="1792"/>
      <c r="L17" s="1792"/>
      <c r="M17" s="1792"/>
      <c r="N17" s="1794"/>
      <c r="Q17" s="1761"/>
    </row>
    <row r="18" spans="2:17">
      <c r="B18" s="1774"/>
      <c r="C18" s="1775" t="s">
        <v>1816</v>
      </c>
      <c r="D18" s="1795"/>
      <c r="E18" s="1790">
        <v>12</v>
      </c>
      <c r="F18" s="1791">
        <v>1.55</v>
      </c>
      <c r="G18" s="1790">
        <v>14</v>
      </c>
      <c r="H18" s="1790">
        <v>2</v>
      </c>
      <c r="I18" s="1790">
        <f t="shared" si="0"/>
        <v>28</v>
      </c>
      <c r="J18" s="1790" t="str">
        <f t="shared" si="2"/>
        <v>-</v>
      </c>
      <c r="K18" s="1792" t="str">
        <f t="shared" si="3"/>
        <v>-</v>
      </c>
      <c r="L18" s="1792" t="str">
        <f t="shared" si="4"/>
        <v>-</v>
      </c>
      <c r="M18" s="1792">
        <f t="shared" si="1"/>
        <v>43.4</v>
      </c>
      <c r="N18" s="1794" t="str">
        <f t="shared" si="5"/>
        <v>-</v>
      </c>
      <c r="Q18" s="1761"/>
    </row>
    <row r="19" spans="2:17">
      <c r="B19" s="1774"/>
      <c r="D19" s="1775"/>
      <c r="E19" s="1790">
        <v>12</v>
      </c>
      <c r="F19" s="1791">
        <v>1.05</v>
      </c>
      <c r="G19" s="1790">
        <v>14</v>
      </c>
      <c r="H19" s="1790">
        <v>2</v>
      </c>
      <c r="I19" s="1790">
        <f t="shared" si="0"/>
        <v>28</v>
      </c>
      <c r="J19" s="1790" t="str">
        <f t="shared" si="2"/>
        <v>-</v>
      </c>
      <c r="K19" s="1792" t="str">
        <f t="shared" si="3"/>
        <v>-</v>
      </c>
      <c r="L19" s="1792" t="str">
        <f t="shared" si="4"/>
        <v>-</v>
      </c>
      <c r="M19" s="1792">
        <f t="shared" si="1"/>
        <v>29.4</v>
      </c>
      <c r="N19" s="1794" t="str">
        <f t="shared" si="5"/>
        <v>-</v>
      </c>
      <c r="Q19" s="1761"/>
    </row>
    <row r="20" spans="2:17">
      <c r="B20" s="1774"/>
      <c r="C20" s="1775" t="s">
        <v>1840</v>
      </c>
      <c r="D20" s="1775"/>
      <c r="E20" s="1790">
        <v>8</v>
      </c>
      <c r="F20" s="1791">
        <v>0.85</v>
      </c>
      <c r="G20" s="1790">
        <v>14</v>
      </c>
      <c r="H20" s="1790">
        <v>7</v>
      </c>
      <c r="I20" s="1790">
        <f t="shared" si="0"/>
        <v>98</v>
      </c>
      <c r="J20" s="1790" t="str">
        <f t="shared" si="2"/>
        <v>-</v>
      </c>
      <c r="K20" s="1792">
        <f t="shared" si="3"/>
        <v>83.3</v>
      </c>
      <c r="L20" s="1792" t="str">
        <f t="shared" si="4"/>
        <v>-</v>
      </c>
      <c r="M20" s="1792" t="str">
        <f t="shared" si="1"/>
        <v>-</v>
      </c>
      <c r="N20" s="1794" t="str">
        <f t="shared" si="5"/>
        <v>-</v>
      </c>
      <c r="Q20" s="1761"/>
    </row>
    <row r="21" spans="2:17">
      <c r="B21" s="1774"/>
      <c r="C21" s="1775"/>
      <c r="D21" s="1775"/>
      <c r="E21" s="1790"/>
      <c r="F21" s="1791"/>
      <c r="G21" s="1790"/>
      <c r="H21" s="1790"/>
      <c r="I21" s="1790"/>
      <c r="J21" s="1790"/>
      <c r="K21" s="1792"/>
      <c r="L21" s="1792"/>
      <c r="M21" s="1792"/>
      <c r="N21" s="1794"/>
      <c r="Q21" s="1761"/>
    </row>
    <row r="22" spans="2:17">
      <c r="B22" s="1774"/>
      <c r="C22" s="1775" t="s">
        <v>1869</v>
      </c>
      <c r="D22" s="1795"/>
      <c r="E22" s="1790">
        <v>12</v>
      </c>
      <c r="F22" s="1791">
        <v>1.4</v>
      </c>
      <c r="G22" s="1790">
        <v>2</v>
      </c>
      <c r="H22" s="1790">
        <v>2</v>
      </c>
      <c r="I22" s="1790">
        <f t="shared" ref="I22:I24" si="11">H22*G22</f>
        <v>4</v>
      </c>
      <c r="J22" s="1790" t="str">
        <f t="shared" ref="J22:J24" si="12">IF(E22=6,I22*F22,"-")</f>
        <v>-</v>
      </c>
      <c r="K22" s="1792" t="str">
        <f t="shared" ref="K22:K24" si="13">IF(E22=8,I22*F22,"-")</f>
        <v>-</v>
      </c>
      <c r="L22" s="1792" t="str">
        <f t="shared" ref="L22:L24" si="14">IF(E22=10,I22*F22,"-")</f>
        <v>-</v>
      </c>
      <c r="M22" s="1792">
        <f t="shared" ref="M22:M24" si="15">IF(E22=12,I22*F22,"-")</f>
        <v>5.6</v>
      </c>
      <c r="N22" s="1794" t="str">
        <f t="shared" ref="N22:N24" si="16">IF(E22=14,I22*F22,"-")</f>
        <v>-</v>
      </c>
      <c r="Q22" s="1761"/>
    </row>
    <row r="23" spans="2:17">
      <c r="B23" s="1774"/>
      <c r="D23" s="1775"/>
      <c r="E23" s="1790">
        <v>12</v>
      </c>
      <c r="F23" s="1791">
        <v>0.95</v>
      </c>
      <c r="G23" s="1790">
        <v>2</v>
      </c>
      <c r="H23" s="1790">
        <v>2</v>
      </c>
      <c r="I23" s="1790">
        <f t="shared" si="11"/>
        <v>4</v>
      </c>
      <c r="J23" s="1790" t="str">
        <f t="shared" si="12"/>
        <v>-</v>
      </c>
      <c r="K23" s="1792" t="str">
        <f t="shared" si="13"/>
        <v>-</v>
      </c>
      <c r="L23" s="1792" t="str">
        <f t="shared" si="14"/>
        <v>-</v>
      </c>
      <c r="M23" s="1792">
        <f t="shared" si="15"/>
        <v>3.8</v>
      </c>
      <c r="N23" s="1794" t="str">
        <f t="shared" si="16"/>
        <v>-</v>
      </c>
      <c r="Q23" s="1761"/>
    </row>
    <row r="24" spans="2:17">
      <c r="B24" s="1774"/>
      <c r="C24" s="1775" t="s">
        <v>1840</v>
      </c>
      <c r="D24" s="1775"/>
      <c r="E24" s="1790">
        <v>8</v>
      </c>
      <c r="F24" s="1791">
        <v>0.85</v>
      </c>
      <c r="G24" s="1790">
        <v>2</v>
      </c>
      <c r="H24" s="1790">
        <v>7</v>
      </c>
      <c r="I24" s="1790">
        <f t="shared" si="11"/>
        <v>14</v>
      </c>
      <c r="J24" s="1790" t="str">
        <f t="shared" si="12"/>
        <v>-</v>
      </c>
      <c r="K24" s="1792">
        <f t="shared" si="13"/>
        <v>11.9</v>
      </c>
      <c r="L24" s="1792" t="str">
        <f t="shared" si="14"/>
        <v>-</v>
      </c>
      <c r="M24" s="1792" t="str">
        <f t="shared" si="15"/>
        <v>-</v>
      </c>
      <c r="N24" s="1794" t="str">
        <f t="shared" si="16"/>
        <v>-</v>
      </c>
      <c r="Q24" s="1761"/>
    </row>
    <row r="25" spans="2:17">
      <c r="B25" s="1774"/>
      <c r="C25" s="1775"/>
      <c r="D25" s="1775"/>
      <c r="E25" s="1790"/>
      <c r="F25" s="1791"/>
      <c r="G25" s="1790"/>
      <c r="H25" s="1790"/>
      <c r="I25" s="1790"/>
      <c r="J25" s="1790"/>
      <c r="K25" s="1792"/>
      <c r="L25" s="1792"/>
      <c r="M25" s="1792"/>
      <c r="N25" s="1794"/>
      <c r="Q25" s="1761"/>
    </row>
    <row r="26" spans="2:17">
      <c r="B26" s="1774"/>
      <c r="C26" s="1775" t="s">
        <v>1938</v>
      </c>
      <c r="D26" s="1795"/>
      <c r="E26" s="1790">
        <v>12</v>
      </c>
      <c r="F26" s="1791">
        <v>1.6</v>
      </c>
      <c r="G26" s="1790">
        <v>4</v>
      </c>
      <c r="H26" s="1790">
        <v>2</v>
      </c>
      <c r="I26" s="1790">
        <f t="shared" ref="I26:I28" si="17">H26*G26</f>
        <v>8</v>
      </c>
      <c r="J26" s="1790" t="str">
        <f t="shared" ref="J26:J28" si="18">IF(E26=6,I26*F26,"-")</f>
        <v>-</v>
      </c>
      <c r="K26" s="1792" t="str">
        <f t="shared" ref="K26:K28" si="19">IF(E26=8,I26*F26,"-")</f>
        <v>-</v>
      </c>
      <c r="L26" s="1792" t="str">
        <f t="shared" ref="L26:L28" si="20">IF(E26=10,I26*F26,"-")</f>
        <v>-</v>
      </c>
      <c r="M26" s="1792">
        <f t="shared" ref="M26:M28" si="21">IF(E26=12,I26*F26,"-")</f>
        <v>12.8</v>
      </c>
      <c r="N26" s="1794" t="str">
        <f t="shared" ref="N26:N28" si="22">IF(E26=14,I26*F26,"-")</f>
        <v>-</v>
      </c>
      <c r="Q26" s="1761"/>
    </row>
    <row r="27" spans="2:17">
      <c r="B27" s="1774"/>
      <c r="D27" s="1775"/>
      <c r="E27" s="1790">
        <v>12</v>
      </c>
      <c r="F27" s="1791">
        <v>0.95</v>
      </c>
      <c r="G27" s="1790">
        <v>4</v>
      </c>
      <c r="H27" s="1790">
        <v>2</v>
      </c>
      <c r="I27" s="1790">
        <f t="shared" si="17"/>
        <v>8</v>
      </c>
      <c r="J27" s="1790" t="str">
        <f t="shared" si="18"/>
        <v>-</v>
      </c>
      <c r="K27" s="1792" t="str">
        <f t="shared" si="19"/>
        <v>-</v>
      </c>
      <c r="L27" s="1792" t="str">
        <f t="shared" si="20"/>
        <v>-</v>
      </c>
      <c r="M27" s="1792">
        <f t="shared" si="21"/>
        <v>7.6</v>
      </c>
      <c r="N27" s="1794" t="str">
        <f t="shared" si="22"/>
        <v>-</v>
      </c>
      <c r="Q27" s="1761"/>
    </row>
    <row r="28" spans="2:17">
      <c r="B28" s="1774"/>
      <c r="C28" s="1775" t="s">
        <v>1840</v>
      </c>
      <c r="D28" s="1775"/>
      <c r="E28" s="1790">
        <v>8</v>
      </c>
      <c r="F28" s="1791">
        <v>0.85</v>
      </c>
      <c r="G28" s="1790">
        <v>4</v>
      </c>
      <c r="H28" s="1790">
        <v>7</v>
      </c>
      <c r="I28" s="1790">
        <f t="shared" si="17"/>
        <v>28</v>
      </c>
      <c r="J28" s="1790" t="str">
        <f t="shared" si="18"/>
        <v>-</v>
      </c>
      <c r="K28" s="1792">
        <f t="shared" si="19"/>
        <v>23.8</v>
      </c>
      <c r="L28" s="1792" t="str">
        <f t="shared" si="20"/>
        <v>-</v>
      </c>
      <c r="M28" s="1792" t="str">
        <f t="shared" si="21"/>
        <v>-</v>
      </c>
      <c r="N28" s="1794" t="str">
        <f t="shared" si="22"/>
        <v>-</v>
      </c>
      <c r="Q28" s="1761"/>
    </row>
    <row r="29" spans="2:17">
      <c r="B29" s="1774"/>
      <c r="C29" s="1775"/>
      <c r="D29" s="1775"/>
      <c r="E29" s="1790"/>
      <c r="F29" s="1791"/>
      <c r="G29" s="1790"/>
      <c r="H29" s="1790"/>
      <c r="I29" s="1790"/>
      <c r="J29" s="1790"/>
      <c r="K29" s="1792"/>
      <c r="L29" s="1792"/>
      <c r="M29" s="1792"/>
      <c r="N29" s="1777"/>
      <c r="Q29" s="1761"/>
    </row>
    <row r="30" spans="2:17">
      <c r="B30" s="1774"/>
      <c r="C30" s="1775" t="s">
        <v>1940</v>
      </c>
      <c r="D30" s="1795"/>
      <c r="E30" s="1790">
        <v>12</v>
      </c>
      <c r="F30" s="1791">
        <v>2.2000000000000002</v>
      </c>
      <c r="G30" s="1790">
        <v>3</v>
      </c>
      <c r="H30" s="1790">
        <v>2</v>
      </c>
      <c r="I30" s="1790">
        <f t="shared" ref="I30:I32" si="23">H30*G30</f>
        <v>6</v>
      </c>
      <c r="J30" s="1790" t="str">
        <f t="shared" ref="J30:J32" si="24">IF(E30=6,I30*F30,"-")</f>
        <v>-</v>
      </c>
      <c r="K30" s="1792" t="str">
        <f t="shared" ref="K30:K32" si="25">IF(E30=8,I30*F30,"-")</f>
        <v>-</v>
      </c>
      <c r="L30" s="1792" t="str">
        <f t="shared" ref="L30:L32" si="26">IF(E30=10,I30*F30,"-")</f>
        <v>-</v>
      </c>
      <c r="M30" s="1792">
        <f t="shared" ref="M30:M32" si="27">IF(E30=12,I30*F30,"-")</f>
        <v>13.2</v>
      </c>
      <c r="N30" s="1794" t="str">
        <f t="shared" ref="N30:N32" si="28">IF(E30=14,I30*F30,"-")</f>
        <v>-</v>
      </c>
      <c r="Q30" s="1761"/>
    </row>
    <row r="31" spans="2:17">
      <c r="B31" s="1774"/>
      <c r="D31" s="1775"/>
      <c r="E31" s="1790">
        <v>12</v>
      </c>
      <c r="F31" s="1791">
        <v>0.95</v>
      </c>
      <c r="G31" s="1790">
        <v>3</v>
      </c>
      <c r="H31" s="1790">
        <v>2</v>
      </c>
      <c r="I31" s="1790">
        <f t="shared" si="23"/>
        <v>6</v>
      </c>
      <c r="J31" s="1790" t="str">
        <f t="shared" si="24"/>
        <v>-</v>
      </c>
      <c r="K31" s="1792" t="str">
        <f t="shared" si="25"/>
        <v>-</v>
      </c>
      <c r="L31" s="1792" t="str">
        <f t="shared" si="26"/>
        <v>-</v>
      </c>
      <c r="M31" s="1792">
        <f t="shared" si="27"/>
        <v>5.7</v>
      </c>
      <c r="N31" s="1794" t="str">
        <f t="shared" si="28"/>
        <v>-</v>
      </c>
      <c r="Q31" s="1761"/>
    </row>
    <row r="32" spans="2:17">
      <c r="B32" s="1774"/>
      <c r="C32" s="1775" t="s">
        <v>1840</v>
      </c>
      <c r="D32" s="1775"/>
      <c r="E32" s="1790">
        <v>8</v>
      </c>
      <c r="F32" s="1791">
        <v>0.85</v>
      </c>
      <c r="G32" s="1790">
        <v>3</v>
      </c>
      <c r="H32" s="1790">
        <v>7</v>
      </c>
      <c r="I32" s="1790">
        <f t="shared" si="23"/>
        <v>21</v>
      </c>
      <c r="J32" s="1790" t="str">
        <f t="shared" si="24"/>
        <v>-</v>
      </c>
      <c r="K32" s="1792">
        <f t="shared" si="25"/>
        <v>17.850000000000001</v>
      </c>
      <c r="L32" s="1792" t="str">
        <f t="shared" si="26"/>
        <v>-</v>
      </c>
      <c r="M32" s="1792" t="str">
        <f t="shared" si="27"/>
        <v>-</v>
      </c>
      <c r="N32" s="1794" t="str">
        <f t="shared" si="28"/>
        <v>-</v>
      </c>
      <c r="Q32" s="1761"/>
    </row>
    <row r="33" spans="2:18">
      <c r="B33" s="1839"/>
      <c r="C33" s="1767"/>
      <c r="D33" s="1767"/>
      <c r="E33" s="1761"/>
      <c r="F33" s="1840"/>
      <c r="G33" s="1761"/>
      <c r="H33" s="1761"/>
      <c r="I33" s="1761"/>
      <c r="J33" s="1761"/>
      <c r="K33" s="1841"/>
      <c r="L33" s="1841"/>
      <c r="M33" s="1841"/>
      <c r="N33" s="1842"/>
      <c r="Q33" s="1761"/>
    </row>
    <row r="34" spans="2:18">
      <c r="B34" s="1774"/>
      <c r="C34" s="1775" t="s">
        <v>1939</v>
      </c>
      <c r="D34" s="1795"/>
      <c r="E34" s="1790">
        <v>12</v>
      </c>
      <c r="F34" s="1791">
        <v>1.9</v>
      </c>
      <c r="G34" s="1790">
        <v>1</v>
      </c>
      <c r="H34" s="1790">
        <v>2</v>
      </c>
      <c r="I34" s="1790">
        <f t="shared" ref="I34:I36" si="29">H34*G34</f>
        <v>2</v>
      </c>
      <c r="J34" s="1790" t="str">
        <f t="shared" ref="J34:J36" si="30">IF(E34=6,I34*F34,"-")</f>
        <v>-</v>
      </c>
      <c r="K34" s="1792" t="str">
        <f t="shared" ref="K34:K36" si="31">IF(E34=8,I34*F34,"-")</f>
        <v>-</v>
      </c>
      <c r="L34" s="1792" t="str">
        <f t="shared" ref="L34:L36" si="32">IF(E34=10,I34*F34,"-")</f>
        <v>-</v>
      </c>
      <c r="M34" s="1792">
        <f t="shared" ref="M34:M36" si="33">IF(E34=12,I34*F34,"-")</f>
        <v>3.8</v>
      </c>
      <c r="N34" s="1794" t="str">
        <f t="shared" ref="N34:N36" si="34">IF(E34=14,I34*F34,"-")</f>
        <v>-</v>
      </c>
      <c r="Q34" s="1761"/>
    </row>
    <row r="35" spans="2:18">
      <c r="B35" s="1774"/>
      <c r="D35" s="1775"/>
      <c r="E35" s="1790">
        <v>12</v>
      </c>
      <c r="F35" s="1791">
        <v>0.95</v>
      </c>
      <c r="G35" s="1790">
        <v>1</v>
      </c>
      <c r="H35" s="1790">
        <v>2</v>
      </c>
      <c r="I35" s="1790">
        <f t="shared" si="29"/>
        <v>2</v>
      </c>
      <c r="J35" s="1790" t="str">
        <f t="shared" si="30"/>
        <v>-</v>
      </c>
      <c r="K35" s="1792" t="str">
        <f t="shared" si="31"/>
        <v>-</v>
      </c>
      <c r="L35" s="1792" t="str">
        <f t="shared" si="32"/>
        <v>-</v>
      </c>
      <c r="M35" s="1792">
        <f t="shared" si="33"/>
        <v>1.9</v>
      </c>
      <c r="N35" s="1794" t="str">
        <f t="shared" si="34"/>
        <v>-</v>
      </c>
      <c r="Q35" s="1761"/>
    </row>
    <row r="36" spans="2:18">
      <c r="B36" s="1774"/>
      <c r="C36" s="1775" t="s">
        <v>1840</v>
      </c>
      <c r="D36" s="1775"/>
      <c r="E36" s="1790">
        <v>8</v>
      </c>
      <c r="F36" s="1791">
        <v>0.85</v>
      </c>
      <c r="G36" s="1790">
        <v>1</v>
      </c>
      <c r="H36" s="1790">
        <v>7</v>
      </c>
      <c r="I36" s="1790">
        <f t="shared" si="29"/>
        <v>7</v>
      </c>
      <c r="J36" s="1790" t="str">
        <f t="shared" si="30"/>
        <v>-</v>
      </c>
      <c r="K36" s="1792">
        <f t="shared" si="31"/>
        <v>5.95</v>
      </c>
      <c r="L36" s="1792" t="str">
        <f t="shared" si="32"/>
        <v>-</v>
      </c>
      <c r="M36" s="1792" t="str">
        <f t="shared" si="33"/>
        <v>-</v>
      </c>
      <c r="N36" s="1794" t="str">
        <f t="shared" si="34"/>
        <v>-</v>
      </c>
      <c r="Q36" s="1761"/>
    </row>
    <row r="37" spans="2:18">
      <c r="B37" s="1961" t="s">
        <v>1832</v>
      </c>
      <c r="C37" s="1962"/>
      <c r="D37" s="1962"/>
      <c r="E37" s="1962"/>
      <c r="F37" s="1962"/>
      <c r="G37" s="1962"/>
      <c r="H37" s="1962"/>
      <c r="I37" s="1963"/>
      <c r="J37" s="1778"/>
      <c r="K37" s="1779">
        <f>SUM(K9:K36)</f>
        <v>166.6</v>
      </c>
      <c r="L37" s="1779">
        <f t="shared" ref="L37:N37" si="35">SUM(L9:L36)</f>
        <v>0</v>
      </c>
      <c r="M37" s="1779">
        <f t="shared" si="35"/>
        <v>150</v>
      </c>
      <c r="N37" s="1779">
        <f t="shared" si="35"/>
        <v>0</v>
      </c>
      <c r="Q37" s="1761"/>
    </row>
    <row r="38" spans="2:18">
      <c r="B38" s="1961" t="s">
        <v>1833</v>
      </c>
      <c r="C38" s="1962"/>
      <c r="D38" s="1962"/>
      <c r="E38" s="1962"/>
      <c r="F38" s="1962"/>
      <c r="G38" s="1962"/>
      <c r="H38" s="1962"/>
      <c r="I38" s="1963"/>
      <c r="J38" s="1780"/>
      <c r="K38" s="1781" t="s">
        <v>1834</v>
      </c>
      <c r="L38" s="1781" t="s">
        <v>1835</v>
      </c>
      <c r="M38" s="1781" t="s">
        <v>1836</v>
      </c>
      <c r="N38" s="1781" t="s">
        <v>1837</v>
      </c>
      <c r="Q38" s="1761"/>
    </row>
    <row r="39" spans="2:18">
      <c r="B39" s="1961" t="s">
        <v>1838</v>
      </c>
      <c r="C39" s="1962"/>
      <c r="D39" s="1962"/>
      <c r="E39" s="1962"/>
      <c r="F39" s="1962"/>
      <c r="G39" s="1962"/>
      <c r="H39" s="1962"/>
      <c r="I39" s="1963"/>
      <c r="J39" s="1782"/>
      <c r="K39" s="1783">
        <f>K37*K38</f>
        <v>65.81</v>
      </c>
      <c r="L39" s="1783">
        <f>L37*L38</f>
        <v>0</v>
      </c>
      <c r="M39" s="1783">
        <f>M37*M38</f>
        <v>133.19999999999999</v>
      </c>
      <c r="N39" s="1783">
        <f>N37*N38</f>
        <v>0</v>
      </c>
      <c r="Q39" s="1761"/>
    </row>
    <row r="40" spans="2:18">
      <c r="B40" s="1763"/>
      <c r="C40" s="1763"/>
      <c r="D40" s="1763"/>
      <c r="E40" s="1763"/>
      <c r="F40" s="1763"/>
      <c r="G40" s="1763"/>
      <c r="H40" s="1763"/>
      <c r="I40" s="1763"/>
      <c r="J40" s="1802"/>
      <c r="K40" s="1803"/>
      <c r="L40" s="1803"/>
      <c r="M40" s="1803"/>
      <c r="N40" s="1803"/>
      <c r="Q40" s="1761"/>
    </row>
    <row r="41" spans="2:18">
      <c r="P41" s="1761"/>
      <c r="Q41" s="1761"/>
      <c r="R41" s="1761"/>
    </row>
    <row r="42" spans="2:18">
      <c r="P42" s="1761"/>
      <c r="Q42" s="1761"/>
      <c r="R42" s="1761"/>
    </row>
    <row r="43" spans="2:18">
      <c r="P43" s="1761"/>
      <c r="Q43" s="1761"/>
      <c r="R43" s="1761"/>
    </row>
    <row r="44" spans="2:18">
      <c r="P44" s="1761"/>
      <c r="Q44" s="1761"/>
      <c r="R44" s="1761"/>
    </row>
    <row r="45" spans="2:18">
      <c r="P45" s="1761"/>
      <c r="Q45" s="1761"/>
      <c r="R45" s="1761"/>
    </row>
    <row r="46" spans="2:18">
      <c r="P46" s="1761"/>
      <c r="Q46" s="1761"/>
      <c r="R46" s="1761"/>
    </row>
    <row r="47" spans="2:18">
      <c r="P47" s="1761"/>
      <c r="Q47" s="1761"/>
      <c r="R47" s="1761"/>
    </row>
    <row r="48" spans="2:18">
      <c r="P48" s="1761"/>
      <c r="Q48" s="1761"/>
      <c r="R48" s="1761"/>
    </row>
  </sheetData>
  <mergeCells count="9">
    <mergeCell ref="B37:I37"/>
    <mergeCell ref="B38:I38"/>
    <mergeCell ref="B39:I39"/>
    <mergeCell ref="L2:N2"/>
    <mergeCell ref="B7:B8"/>
    <mergeCell ref="C7:C8"/>
    <mergeCell ref="D7:D8"/>
    <mergeCell ref="E7:E8"/>
    <mergeCell ref="G7:I7"/>
  </mergeCells>
  <pageMargins left="0.3" right="0.3" top="0.75" bottom="0.5" header="0.55000000000000004" footer="0.3"/>
  <pageSetup scale="83" orientation="landscape" r:id="rId1"/>
  <headerFooter>
    <oddHeader>Page &amp;P of &amp;N</oddHeader>
    <oddFooter xml:space="preserve">&amp;LContructor: - &amp;USelam D.
Office Engineer&amp;CConsultant: - &amp;U______________&amp;RClient: -___________________    </oddFooter>
  </headerFooter>
  <colBreaks count="1" manualBreakCount="1">
    <brk id="17" max="244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70C0"/>
  </sheetPr>
  <dimension ref="B1:G35"/>
  <sheetViews>
    <sheetView view="pageBreakPreview" zoomScale="84" zoomScaleNormal="84" zoomScaleSheetLayoutView="84" workbookViewId="0">
      <selection activeCell="B7" sqref="B7:G7"/>
    </sheetView>
  </sheetViews>
  <sheetFormatPr defaultRowHeight="18.75"/>
  <cols>
    <col min="1" max="1" width="4.140625" style="1195" customWidth="1"/>
    <col min="2" max="2" width="5.28515625" style="1195" customWidth="1"/>
    <col min="3" max="3" width="33.140625" style="1195" customWidth="1"/>
    <col min="4" max="4" width="18.140625" style="1061" customWidth="1"/>
    <col min="5" max="5" width="17.28515625" style="1061" bestFit="1" customWidth="1"/>
    <col min="6" max="6" width="16.7109375" style="1061" customWidth="1"/>
    <col min="7" max="7" width="17.28515625" style="1061" bestFit="1" customWidth="1"/>
    <col min="8" max="8" width="2.140625" style="1195" customWidth="1"/>
    <col min="9" max="9" width="12.7109375" style="1195" bestFit="1" customWidth="1"/>
    <col min="10" max="10" width="12.42578125" style="1195" bestFit="1" customWidth="1"/>
    <col min="11" max="16384" width="9.140625" style="1195"/>
  </cols>
  <sheetData>
    <row r="1" spans="2:7" s="1061" customFormat="1">
      <c r="B1" s="1976" t="s">
        <v>179</v>
      </c>
      <c r="C1" s="1976"/>
      <c r="D1" s="1976"/>
    </row>
    <row r="2" spans="2:7" s="1061" customFormat="1">
      <c r="B2" s="1976" t="s">
        <v>156</v>
      </c>
      <c r="C2" s="1976"/>
      <c r="D2" s="1976"/>
    </row>
    <row r="3" spans="2:7" s="1061" customFormat="1">
      <c r="B3" s="1976" t="s">
        <v>157</v>
      </c>
      <c r="C3" s="1976"/>
      <c r="D3" s="1976"/>
    </row>
    <row r="4" spans="2:7" s="1061" customFormat="1">
      <c r="B4" s="1976" t="s">
        <v>158</v>
      </c>
      <c r="C4" s="1976"/>
      <c r="D4" s="1976"/>
      <c r="E4" s="1062"/>
      <c r="F4" s="1062"/>
    </row>
    <row r="5" spans="2:7" s="1061" customFormat="1">
      <c r="B5" s="1976" t="s">
        <v>454</v>
      </c>
      <c r="C5" s="1976"/>
      <c r="D5" s="1976"/>
      <c r="E5" s="1171"/>
    </row>
    <row r="6" spans="2:7">
      <c r="B6" s="1194"/>
      <c r="C6" s="1194"/>
      <c r="D6" s="1194"/>
      <c r="E6" s="1194"/>
      <c r="F6" s="1194"/>
      <c r="G6" s="1194"/>
    </row>
    <row r="7" spans="2:7">
      <c r="B7" s="2050" t="s">
        <v>1743</v>
      </c>
      <c r="C7" s="2050"/>
      <c r="D7" s="2050"/>
      <c r="E7" s="2050"/>
      <c r="F7" s="2050"/>
      <c r="G7" s="2050"/>
    </row>
    <row r="9" spans="2:7" s="1061" customFormat="1" ht="20.25" customHeight="1">
      <c r="B9" s="1967" t="s">
        <v>1348</v>
      </c>
      <c r="C9" s="1979" t="s">
        <v>1349</v>
      </c>
      <c r="D9" s="1967" t="s">
        <v>1350</v>
      </c>
      <c r="E9" s="2043" t="s">
        <v>1183</v>
      </c>
      <c r="F9" s="2044"/>
      <c r="G9" s="2045"/>
    </row>
    <row r="10" spans="2:7" s="1061" customFormat="1" ht="19.5" customHeight="1">
      <c r="B10" s="1968"/>
      <c r="C10" s="1980"/>
      <c r="D10" s="1968"/>
      <c r="E10" s="1172" t="s">
        <v>154</v>
      </c>
      <c r="F10" s="1173" t="s">
        <v>155</v>
      </c>
      <c r="G10" s="1173" t="s">
        <v>1351</v>
      </c>
    </row>
    <row r="11" spans="2:7" s="1061" customFormat="1">
      <c r="B11" s="2036"/>
      <c r="C11" s="2037"/>
      <c r="D11" s="2037"/>
      <c r="E11" s="2037"/>
      <c r="F11" s="2037"/>
      <c r="G11" s="2038"/>
    </row>
    <row r="12" spans="2:7">
      <c r="B12" s="1068"/>
      <c r="C12" s="1181" t="s">
        <v>68</v>
      </c>
      <c r="D12" s="1098"/>
      <c r="E12" s="1098"/>
      <c r="F12" s="1098"/>
      <c r="G12" s="1099"/>
    </row>
    <row r="13" spans="2:7">
      <c r="B13" s="2036"/>
      <c r="C13" s="2037"/>
      <c r="D13" s="2037"/>
      <c r="E13" s="2037"/>
      <c r="F13" s="2037"/>
      <c r="G13" s="2038"/>
    </row>
    <row r="14" spans="2:7">
      <c r="B14" s="1176">
        <v>1</v>
      </c>
      <c r="C14" s="1070" t="s">
        <v>130</v>
      </c>
      <c r="D14" s="1070">
        <v>111999</v>
      </c>
      <c r="E14" s="1070">
        <f>'Emer Meas'!K19</f>
        <v>109695.66</v>
      </c>
      <c r="F14" s="1070">
        <f>'Emer Meas'!L19</f>
        <v>0</v>
      </c>
      <c r="G14" s="1071">
        <f>F14+E14</f>
        <v>109695.66</v>
      </c>
    </row>
    <row r="15" spans="2:7">
      <c r="B15" s="1176">
        <v>2</v>
      </c>
      <c r="C15" s="1070" t="s">
        <v>131</v>
      </c>
      <c r="D15" s="1070">
        <v>224700</v>
      </c>
      <c r="E15" s="1070">
        <f>'Emer Meas'!K32</f>
        <v>250577.28</v>
      </c>
      <c r="F15" s="1070">
        <f>'Emer Meas'!L32</f>
        <v>0</v>
      </c>
      <c r="G15" s="1071">
        <f>F15+E15</f>
        <v>250577.28</v>
      </c>
    </row>
    <row r="16" spans="2:7">
      <c r="B16" s="1176">
        <v>3</v>
      </c>
      <c r="C16" s="1070" t="s">
        <v>132</v>
      </c>
      <c r="D16" s="1070">
        <v>396562</v>
      </c>
      <c r="E16" s="1070">
        <f>'Emer Meas'!K36</f>
        <v>77150</v>
      </c>
      <c r="F16" s="1070">
        <f>'Emer Meas'!L36</f>
        <v>0</v>
      </c>
      <c r="G16" s="1071">
        <f>F16+E16</f>
        <v>77150</v>
      </c>
    </row>
    <row r="17" spans="2:7">
      <c r="B17" s="2030"/>
      <c r="C17" s="2031"/>
      <c r="D17" s="2031"/>
      <c r="E17" s="2031"/>
      <c r="F17" s="2031"/>
      <c r="G17" s="2032"/>
    </row>
    <row r="18" spans="2:7">
      <c r="B18" s="1966" t="s">
        <v>129</v>
      </c>
      <c r="C18" s="1966"/>
      <c r="D18" s="1066">
        <f>SUM(D14:D16)</f>
        <v>733261</v>
      </c>
      <c r="E18" s="1066">
        <f>SUM(E14:E16)</f>
        <v>437422.94</v>
      </c>
      <c r="F18" s="1066">
        <f>SUM(F14:F16)</f>
        <v>0</v>
      </c>
      <c r="G18" s="1066">
        <f>SUM(G14:G16)</f>
        <v>437422.94</v>
      </c>
    </row>
    <row r="19" spans="2:7">
      <c r="B19" s="1175"/>
      <c r="C19" s="1102"/>
      <c r="D19" s="1102"/>
      <c r="E19" s="1102"/>
      <c r="F19" s="1102"/>
      <c r="G19" s="1103"/>
    </row>
    <row r="20" spans="2:7">
      <c r="B20" s="1176"/>
      <c r="C20" s="1181" t="s">
        <v>69</v>
      </c>
      <c r="D20" s="1070"/>
      <c r="E20" s="1098"/>
      <c r="F20" s="1098"/>
      <c r="G20" s="1099"/>
    </row>
    <row r="21" spans="2:7">
      <c r="B21" s="1176"/>
      <c r="C21" s="1181"/>
      <c r="D21" s="1070"/>
      <c r="E21" s="1098"/>
      <c r="F21" s="1098"/>
      <c r="G21" s="1099"/>
    </row>
    <row r="22" spans="2:7">
      <c r="B22" s="1176">
        <v>1</v>
      </c>
      <c r="C22" s="1070" t="s">
        <v>131</v>
      </c>
      <c r="D22" s="1070">
        <v>184749</v>
      </c>
      <c r="E22" s="1070">
        <f>'Emer Meas'!K52</f>
        <v>121285.64</v>
      </c>
      <c r="F22" s="1070">
        <f>'Emer Meas'!L52</f>
        <v>3188.35</v>
      </c>
      <c r="G22" s="1071">
        <f>F22+E22</f>
        <v>124473.99</v>
      </c>
    </row>
    <row r="23" spans="2:7">
      <c r="B23" s="1176">
        <v>2</v>
      </c>
      <c r="C23" s="1070" t="s">
        <v>133</v>
      </c>
      <c r="D23" s="1070">
        <f>'Emer Meas'!J57</f>
        <v>163800</v>
      </c>
      <c r="E23" s="1070">
        <f>'Emer Meas'!K57</f>
        <v>104451.2</v>
      </c>
      <c r="F23" s="1070">
        <f>'Emer Meas'!L57</f>
        <v>0</v>
      </c>
      <c r="G23" s="1071">
        <f t="shared" ref="G23:G31" si="0">F23+E23</f>
        <v>104451.2</v>
      </c>
    </row>
    <row r="24" spans="2:7">
      <c r="B24" s="1176">
        <v>3</v>
      </c>
      <c r="C24" s="1070" t="s">
        <v>134</v>
      </c>
      <c r="D24" s="1070">
        <v>117830</v>
      </c>
      <c r="E24" s="1070">
        <f>'Emer Meas'!K62</f>
        <v>94373.7</v>
      </c>
      <c r="F24" s="1070">
        <f>'Emer Meas'!L62</f>
        <v>0</v>
      </c>
      <c r="G24" s="1071">
        <f t="shared" si="0"/>
        <v>94373.7</v>
      </c>
    </row>
    <row r="25" spans="2:7">
      <c r="B25" s="1176">
        <v>4</v>
      </c>
      <c r="C25" s="1070" t="s">
        <v>135</v>
      </c>
      <c r="D25" s="1070">
        <v>105832.7</v>
      </c>
      <c r="E25" s="1070">
        <f>'Emer Meas'!K74</f>
        <v>101499.96</v>
      </c>
      <c r="F25" s="1070">
        <f>'Emer Meas'!L74</f>
        <v>17955</v>
      </c>
      <c r="G25" s="1071">
        <f t="shared" si="0"/>
        <v>119454.96</v>
      </c>
    </row>
    <row r="26" spans="2:7">
      <c r="B26" s="1176">
        <v>5</v>
      </c>
      <c r="C26" s="1070" t="s">
        <v>618</v>
      </c>
      <c r="D26" s="1070">
        <f>'Emer Meas'!J86</f>
        <v>57941</v>
      </c>
      <c r="E26" s="1070">
        <f>'Emer Meas'!K86</f>
        <v>60632</v>
      </c>
      <c r="F26" s="1070">
        <f>'Emer Meas'!L86</f>
        <v>0</v>
      </c>
      <c r="G26" s="1071">
        <f t="shared" si="0"/>
        <v>60632</v>
      </c>
    </row>
    <row r="27" spans="2:7">
      <c r="B27" s="1176">
        <v>6</v>
      </c>
      <c r="C27" s="1070" t="s">
        <v>620</v>
      </c>
      <c r="D27" s="1070">
        <v>395298.7</v>
      </c>
      <c r="E27" s="1070">
        <f>'Emer Meas'!K99</f>
        <v>294861</v>
      </c>
      <c r="F27" s="1070">
        <f>'Emer Meas'!L99</f>
        <v>18295</v>
      </c>
      <c r="G27" s="1071">
        <f t="shared" si="0"/>
        <v>313156</v>
      </c>
    </row>
    <row r="28" spans="2:7">
      <c r="B28" s="1176">
        <v>7</v>
      </c>
      <c r="C28" s="1070" t="s">
        <v>1179</v>
      </c>
      <c r="D28" s="1070">
        <v>43521.66</v>
      </c>
      <c r="E28" s="1070">
        <f>'Emer Meas'!K104</f>
        <v>14207.18</v>
      </c>
      <c r="F28" s="1070">
        <f>'Emer Meas'!L104</f>
        <v>0</v>
      </c>
      <c r="G28" s="1071">
        <f t="shared" si="0"/>
        <v>14207.18</v>
      </c>
    </row>
    <row r="29" spans="2:7">
      <c r="B29" s="1176">
        <v>8</v>
      </c>
      <c r="C29" s="1070" t="s">
        <v>1128</v>
      </c>
      <c r="D29" s="1070">
        <v>21390</v>
      </c>
      <c r="E29" s="1070">
        <f>'Emer Meas'!K109</f>
        <v>4752</v>
      </c>
      <c r="F29" s="1070">
        <f>'Emer Meas'!L109</f>
        <v>0</v>
      </c>
      <c r="G29" s="1071">
        <f t="shared" si="0"/>
        <v>4752</v>
      </c>
    </row>
    <row r="30" spans="2:7">
      <c r="B30" s="1176">
        <v>9</v>
      </c>
      <c r="C30" s="1070" t="s">
        <v>1180</v>
      </c>
      <c r="D30" s="1070">
        <v>67255</v>
      </c>
      <c r="E30" s="1070">
        <f>'Emer Meas'!K127</f>
        <v>9345</v>
      </c>
      <c r="F30" s="1070">
        <f>'Emer Meas'!L127</f>
        <v>20646</v>
      </c>
      <c r="G30" s="1071">
        <f t="shared" si="0"/>
        <v>29991</v>
      </c>
    </row>
    <row r="31" spans="2:7">
      <c r="B31" s="1176">
        <v>10</v>
      </c>
      <c r="C31" s="1070" t="s">
        <v>1125</v>
      </c>
      <c r="D31" s="1070">
        <v>85420</v>
      </c>
      <c r="E31" s="1070">
        <f>'Emer Meas'!K152</f>
        <v>21800</v>
      </c>
      <c r="F31" s="1070">
        <f>'Emer Meas'!L152</f>
        <v>43681</v>
      </c>
      <c r="G31" s="1071">
        <f t="shared" si="0"/>
        <v>65481</v>
      </c>
    </row>
    <row r="32" spans="2:7">
      <c r="B32" s="1177"/>
      <c r="C32" s="1074"/>
      <c r="D32" s="1074"/>
      <c r="E32" s="1074"/>
      <c r="F32" s="1074"/>
      <c r="G32" s="1075"/>
    </row>
    <row r="33" spans="2:7">
      <c r="B33" s="1966" t="s">
        <v>128</v>
      </c>
      <c r="C33" s="1966"/>
      <c r="D33" s="1066">
        <f>SUM(D22:D31)</f>
        <v>1243038.06</v>
      </c>
      <c r="E33" s="1066">
        <f>SUM(E22:E31)</f>
        <v>827207.68000000005</v>
      </c>
      <c r="F33" s="1066">
        <f>SUM(F22:F31)</f>
        <v>103765.35</v>
      </c>
      <c r="G33" s="1066">
        <f>SUM(G22:G31)</f>
        <v>930973.03</v>
      </c>
    </row>
    <row r="34" spans="2:7">
      <c r="B34" s="1969" t="s">
        <v>138</v>
      </c>
      <c r="C34" s="1969"/>
      <c r="D34" s="1066">
        <f>D18+D33</f>
        <v>1976299.06</v>
      </c>
      <c r="E34" s="1066">
        <f>E18+E33</f>
        <v>1264630.6200000001</v>
      </c>
      <c r="F34" s="1066">
        <f>F18+F33</f>
        <v>103765.35</v>
      </c>
      <c r="G34" s="1066">
        <f>G18+G33</f>
        <v>1368395.97</v>
      </c>
    </row>
    <row r="35" spans="2:7">
      <c r="B35" s="1196"/>
      <c r="C35" s="1197"/>
      <c r="D35" s="1088"/>
      <c r="E35" s="1088"/>
      <c r="F35" s="1088"/>
      <c r="G35" s="1089"/>
    </row>
  </sheetData>
  <mergeCells count="16">
    <mergeCell ref="B9:B10"/>
    <mergeCell ref="C9:C10"/>
    <mergeCell ref="D9:D10"/>
    <mergeCell ref="B1:D1"/>
    <mergeCell ref="B3:D3"/>
    <mergeCell ref="B2:D2"/>
    <mergeCell ref="B5:D5"/>
    <mergeCell ref="B7:G7"/>
    <mergeCell ref="B4:D4"/>
    <mergeCell ref="E9:G9"/>
    <mergeCell ref="B34:C34"/>
    <mergeCell ref="B11:G11"/>
    <mergeCell ref="B13:G13"/>
    <mergeCell ref="B17:G17"/>
    <mergeCell ref="B18:C18"/>
    <mergeCell ref="B33:C33"/>
  </mergeCells>
  <printOptions horizontalCentered="1"/>
  <pageMargins left="0.5" right="0.5" top="0.5" bottom="0.5" header="0.3" footer="0.3"/>
  <pageSetup paperSize="9" scale="80" orientation="portrait" r:id="rId1"/>
  <headerFooter>
    <oddFooter>&amp;LContractor: - &amp;USelam D.
Office Engineer&amp;CConsultant: - ______________&amp;RClient: - _________________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92D050"/>
  </sheetPr>
  <dimension ref="B2:M152"/>
  <sheetViews>
    <sheetView view="pageBreakPreview" topLeftCell="A94" zoomScale="70" zoomScaleNormal="70" zoomScaleSheetLayoutView="70" workbookViewId="0">
      <selection activeCell="A121" sqref="A121:XFD121"/>
    </sheetView>
  </sheetViews>
  <sheetFormatPr defaultRowHeight="15.75"/>
  <cols>
    <col min="1" max="1" width="2.85546875" style="1263" customWidth="1"/>
    <col min="2" max="2" width="8.5703125" style="1263" customWidth="1"/>
    <col min="3" max="3" width="63.5703125" style="1263" customWidth="1"/>
    <col min="4" max="4" width="8.140625" style="1685" customWidth="1"/>
    <col min="5" max="6" width="11.28515625" style="1685" customWidth="1"/>
    <col min="7" max="7" width="9.5703125" style="1685" customWidth="1"/>
    <col min="8" max="8" width="12.42578125" style="1685" customWidth="1"/>
    <col min="9" max="9" width="11.5703125" style="1685" bestFit="1" customWidth="1"/>
    <col min="10" max="10" width="15.5703125" style="1685" customWidth="1"/>
    <col min="11" max="11" width="14" style="1685" customWidth="1"/>
    <col min="12" max="12" width="12.85546875" style="1685" bestFit="1" customWidth="1"/>
    <col min="13" max="13" width="13.85546875" style="1685" customWidth="1"/>
    <col min="14" max="14" width="2.28515625" style="1263" customWidth="1"/>
    <col min="15" max="15" width="14" style="1263" customWidth="1"/>
    <col min="16" max="16" width="10" style="1263" bestFit="1" customWidth="1"/>
    <col min="17" max="16384" width="9.140625" style="1263"/>
  </cols>
  <sheetData>
    <row r="2" spans="2:13">
      <c r="B2" s="2046" t="s">
        <v>179</v>
      </c>
      <c r="C2" s="2046"/>
    </row>
    <row r="3" spans="2:13">
      <c r="B3" s="2046" t="s">
        <v>156</v>
      </c>
      <c r="C3" s="2046"/>
      <c r="D3" s="1686"/>
      <c r="E3" s="1686"/>
    </row>
    <row r="4" spans="2:13">
      <c r="B4" s="2046" t="s">
        <v>157</v>
      </c>
      <c r="C4" s="2046"/>
      <c r="E4" s="1686"/>
    </row>
    <row r="5" spans="2:13" ht="18.75">
      <c r="B5" s="2046" t="s">
        <v>158</v>
      </c>
      <c r="C5" s="2046"/>
      <c r="D5" s="1683"/>
      <c r="E5" s="1683"/>
      <c r="F5" s="1950"/>
      <c r="G5" s="1950"/>
      <c r="H5" s="1950"/>
      <c r="I5" s="1950"/>
      <c r="J5" s="1950"/>
      <c r="K5" s="1950"/>
      <c r="L5" s="1950"/>
      <c r="M5" s="1950"/>
    </row>
    <row r="6" spans="2:13">
      <c r="B6" s="1319" t="s">
        <v>454</v>
      </c>
      <c r="C6" s="1319"/>
      <c r="D6" s="1683"/>
      <c r="E6" s="1683"/>
    </row>
    <row r="7" spans="2:13">
      <c r="B7" s="2051" t="s">
        <v>1744</v>
      </c>
      <c r="C7" s="2051"/>
      <c r="D7" s="2051"/>
      <c r="E7" s="2051"/>
      <c r="F7" s="2051"/>
      <c r="G7" s="2051"/>
      <c r="H7" s="2051"/>
      <c r="I7" s="2051"/>
      <c r="J7" s="2051"/>
      <c r="K7" s="2051"/>
      <c r="L7" s="2051"/>
      <c r="M7" s="2051"/>
    </row>
    <row r="8" spans="2:13">
      <c r="B8" s="1320"/>
      <c r="C8" s="1320"/>
      <c r="D8" s="1683"/>
      <c r="E8" s="1683"/>
      <c r="F8" s="1683"/>
      <c r="G8" s="1683"/>
      <c r="H8" s="1683"/>
      <c r="I8" s="1683"/>
      <c r="J8" s="1683"/>
      <c r="K8" s="1683"/>
      <c r="L8" s="1683"/>
      <c r="M8" s="1683"/>
    </row>
    <row r="9" spans="2:13" s="1848" customFormat="1">
      <c r="B9" s="2059" t="s">
        <v>95</v>
      </c>
      <c r="C9" s="2057" t="s">
        <v>94</v>
      </c>
      <c r="D9" s="2057" t="s">
        <v>93</v>
      </c>
      <c r="E9" s="2055" t="s">
        <v>661</v>
      </c>
      <c r="F9" s="2057" t="s">
        <v>244</v>
      </c>
      <c r="G9" s="2057"/>
      <c r="H9" s="2057"/>
      <c r="I9" s="2057" t="s">
        <v>92</v>
      </c>
      <c r="J9" s="2055" t="s">
        <v>659</v>
      </c>
      <c r="K9" s="2057" t="s">
        <v>223</v>
      </c>
      <c r="L9" s="2057"/>
      <c r="M9" s="2058"/>
    </row>
    <row r="10" spans="2:13" s="1848" customFormat="1" ht="31.5">
      <c r="B10" s="2060"/>
      <c r="C10" s="2061"/>
      <c r="D10" s="2061"/>
      <c r="E10" s="2056"/>
      <c r="F10" s="1847" t="s">
        <v>242</v>
      </c>
      <c r="G10" s="1847" t="s">
        <v>243</v>
      </c>
      <c r="H10" s="1846" t="s">
        <v>444</v>
      </c>
      <c r="I10" s="2061"/>
      <c r="J10" s="2056"/>
      <c r="K10" s="1847" t="s">
        <v>154</v>
      </c>
      <c r="L10" s="1847" t="s">
        <v>155</v>
      </c>
      <c r="M10" s="1269" t="s">
        <v>660</v>
      </c>
    </row>
    <row r="11" spans="2:13">
      <c r="B11" s="1808"/>
      <c r="C11" s="1273" t="s">
        <v>68</v>
      </c>
      <c r="D11" s="1280"/>
      <c r="E11" s="1280"/>
      <c r="F11" s="1280"/>
      <c r="G11" s="1280"/>
      <c r="H11" s="1280"/>
      <c r="I11" s="1280"/>
      <c r="J11" s="1280"/>
      <c r="K11" s="1280"/>
      <c r="L11" s="1280"/>
      <c r="M11" s="1296"/>
    </row>
    <row r="12" spans="2:13">
      <c r="B12" s="1270"/>
      <c r="C12" s="1273" t="s">
        <v>45</v>
      </c>
      <c r="D12" s="1272"/>
      <c r="E12" s="1272"/>
      <c r="F12" s="1294"/>
      <c r="G12" s="1294"/>
      <c r="H12" s="1294"/>
      <c r="I12" s="1272"/>
      <c r="J12" s="1272"/>
      <c r="K12" s="1294"/>
      <c r="L12" s="1294"/>
      <c r="M12" s="1295"/>
    </row>
    <row r="13" spans="2:13" ht="18.75">
      <c r="B13" s="1808">
        <v>1.1000000000000001</v>
      </c>
      <c r="C13" s="1279" t="s">
        <v>368</v>
      </c>
      <c r="D13" s="1280" t="s">
        <v>457</v>
      </c>
      <c r="E13" s="1280">
        <v>501.2</v>
      </c>
      <c r="F13" s="1280">
        <v>377.41</v>
      </c>
      <c r="G13" s="1280"/>
      <c r="H13" s="1280">
        <f t="shared" ref="H13:H18" si="0">F13+G13</f>
        <v>377.41</v>
      </c>
      <c r="I13" s="1280">
        <v>6</v>
      </c>
      <c r="J13" s="1280">
        <f t="shared" ref="J13:J18" si="1">I13*E13</f>
        <v>3007.2</v>
      </c>
      <c r="K13" s="1280">
        <f t="shared" ref="K13:K18" si="2">I13*F13</f>
        <v>2264.46</v>
      </c>
      <c r="L13" s="1280">
        <f t="shared" ref="L13:L79" si="3">I13*G13</f>
        <v>0</v>
      </c>
      <c r="M13" s="1296">
        <f t="shared" ref="M13:M18" si="4">L13+K13</f>
        <v>2264.46</v>
      </c>
    </row>
    <row r="14" spans="2:13" ht="18.75">
      <c r="B14" s="1808">
        <v>1.2</v>
      </c>
      <c r="C14" s="1279" t="s">
        <v>360</v>
      </c>
      <c r="D14" s="1280" t="s">
        <v>458</v>
      </c>
      <c r="E14" s="1280">
        <v>136.68</v>
      </c>
      <c r="F14" s="1280">
        <v>539.69000000000005</v>
      </c>
      <c r="G14" s="1280"/>
      <c r="H14" s="1280">
        <f t="shared" si="0"/>
        <v>539.69000000000005</v>
      </c>
      <c r="I14" s="1280">
        <v>50</v>
      </c>
      <c r="J14" s="1280">
        <f t="shared" si="1"/>
        <v>6834</v>
      </c>
      <c r="K14" s="1280">
        <f t="shared" si="2"/>
        <v>26984.5</v>
      </c>
      <c r="L14" s="1280">
        <f t="shared" si="3"/>
        <v>0</v>
      </c>
      <c r="M14" s="1296">
        <f t="shared" si="4"/>
        <v>26984.5</v>
      </c>
    </row>
    <row r="15" spans="2:13" ht="18.75">
      <c r="B15" s="1808">
        <v>1.4</v>
      </c>
      <c r="C15" s="1279" t="s">
        <v>160</v>
      </c>
      <c r="D15" s="1280" t="s">
        <v>458</v>
      </c>
      <c r="E15" s="1280">
        <v>108</v>
      </c>
      <c r="F15" s="1280">
        <v>72.41</v>
      </c>
      <c r="G15" s="1280"/>
      <c r="H15" s="1280">
        <f t="shared" si="0"/>
        <v>72.41</v>
      </c>
      <c r="I15" s="1280">
        <v>40</v>
      </c>
      <c r="J15" s="1280">
        <f t="shared" si="1"/>
        <v>4320</v>
      </c>
      <c r="K15" s="1280">
        <f t="shared" si="2"/>
        <v>2896.4</v>
      </c>
      <c r="L15" s="1280">
        <f t="shared" si="3"/>
        <v>0</v>
      </c>
      <c r="M15" s="1296">
        <f t="shared" si="4"/>
        <v>2896.4</v>
      </c>
    </row>
    <row r="16" spans="2:13" ht="18.75">
      <c r="B16" s="1808">
        <v>1.5</v>
      </c>
      <c r="C16" s="1279" t="s">
        <v>161</v>
      </c>
      <c r="D16" s="1280" t="s">
        <v>458</v>
      </c>
      <c r="E16" s="1280">
        <v>318</v>
      </c>
      <c r="F16" s="1280">
        <v>38.67</v>
      </c>
      <c r="G16" s="1280"/>
      <c r="H16" s="1280">
        <f t="shared" si="0"/>
        <v>38.67</v>
      </c>
      <c r="I16" s="1280">
        <v>100</v>
      </c>
      <c r="J16" s="1280">
        <f t="shared" si="1"/>
        <v>31800</v>
      </c>
      <c r="K16" s="1280">
        <f t="shared" si="2"/>
        <v>3867</v>
      </c>
      <c r="L16" s="1280">
        <f t="shared" si="3"/>
        <v>0</v>
      </c>
      <c r="M16" s="1296">
        <f t="shared" si="4"/>
        <v>3867</v>
      </c>
    </row>
    <row r="17" spans="2:13" ht="18.75">
      <c r="B17" s="1808">
        <v>1.6</v>
      </c>
      <c r="C17" s="1279" t="s">
        <v>162</v>
      </c>
      <c r="D17" s="1280" t="s">
        <v>458</v>
      </c>
      <c r="E17" s="1280">
        <v>395</v>
      </c>
      <c r="F17" s="1280">
        <v>725.32</v>
      </c>
      <c r="G17" s="1280"/>
      <c r="H17" s="1280">
        <f t="shared" si="0"/>
        <v>725.32</v>
      </c>
      <c r="I17" s="1280">
        <v>70</v>
      </c>
      <c r="J17" s="1280">
        <f t="shared" si="1"/>
        <v>27650</v>
      </c>
      <c r="K17" s="1280">
        <f t="shared" si="2"/>
        <v>50772.4</v>
      </c>
      <c r="L17" s="1280">
        <f t="shared" si="3"/>
        <v>0</v>
      </c>
      <c r="M17" s="1296">
        <f t="shared" si="4"/>
        <v>50772.4</v>
      </c>
    </row>
    <row r="18" spans="2:13" ht="18.75">
      <c r="B18" s="1830">
        <v>1.7</v>
      </c>
      <c r="C18" s="1326" t="s">
        <v>369</v>
      </c>
      <c r="D18" s="1325" t="s">
        <v>457</v>
      </c>
      <c r="E18" s="1325">
        <v>278.68</v>
      </c>
      <c r="F18" s="1325">
        <v>269.54000000000002</v>
      </c>
      <c r="G18" s="1325"/>
      <c r="H18" s="1325">
        <f t="shared" si="0"/>
        <v>269.54000000000002</v>
      </c>
      <c r="I18" s="1325">
        <v>85</v>
      </c>
      <c r="J18" s="1325">
        <f t="shared" si="1"/>
        <v>23687.8</v>
      </c>
      <c r="K18" s="1325">
        <f t="shared" si="2"/>
        <v>22910.9</v>
      </c>
      <c r="L18" s="1325">
        <f t="shared" si="3"/>
        <v>0</v>
      </c>
      <c r="M18" s="1327">
        <f t="shared" si="4"/>
        <v>22910.9</v>
      </c>
    </row>
    <row r="19" spans="2:13">
      <c r="B19" s="2052" t="s">
        <v>46</v>
      </c>
      <c r="C19" s="2053"/>
      <c r="D19" s="2053"/>
      <c r="E19" s="2053"/>
      <c r="F19" s="2053"/>
      <c r="G19" s="2053"/>
      <c r="H19" s="2053"/>
      <c r="I19" s="2054"/>
      <c r="J19" s="1281">
        <f>SUM(J13:J18)</f>
        <v>97299</v>
      </c>
      <c r="K19" s="1281">
        <f>SUM(K13:K18)</f>
        <v>109695.66</v>
      </c>
      <c r="L19" s="1281">
        <f>SUM(L13:L18)</f>
        <v>0</v>
      </c>
      <c r="M19" s="1282">
        <f>SUM(M13:M18)</f>
        <v>109695.66</v>
      </c>
    </row>
    <row r="20" spans="2:13">
      <c r="B20" s="1321"/>
      <c r="C20" s="1273" t="s">
        <v>47</v>
      </c>
      <c r="D20" s="1294"/>
      <c r="E20" s="1294"/>
      <c r="F20" s="1294"/>
      <c r="G20" s="1294"/>
      <c r="H20" s="1294"/>
      <c r="I20" s="1294"/>
      <c r="J20" s="1294"/>
      <c r="K20" s="1294"/>
      <c r="L20" s="1294"/>
      <c r="M20" s="1295"/>
    </row>
    <row r="21" spans="2:13">
      <c r="B21" s="1808">
        <v>2.1</v>
      </c>
      <c r="C21" s="1279" t="s">
        <v>390</v>
      </c>
      <c r="D21" s="1280"/>
      <c r="E21" s="1280"/>
      <c r="F21" s="1280"/>
      <c r="G21" s="1280"/>
      <c r="H21" s="1280"/>
      <c r="I21" s="1280"/>
      <c r="J21" s="1280"/>
      <c r="K21" s="1280"/>
      <c r="L21" s="1280"/>
      <c r="M21" s="1296"/>
    </row>
    <row r="22" spans="2:13" ht="18.75">
      <c r="B22" s="1843"/>
      <c r="C22" s="1285" t="s">
        <v>90</v>
      </c>
      <c r="D22" s="1280" t="s">
        <v>457</v>
      </c>
      <c r="E22" s="1280">
        <v>83</v>
      </c>
      <c r="F22" s="1280">
        <v>77.150000000000006</v>
      </c>
      <c r="G22" s="1280"/>
      <c r="H22" s="1280">
        <f>F22+G22</f>
        <v>77.150000000000006</v>
      </c>
      <c r="I22" s="1280">
        <v>100</v>
      </c>
      <c r="J22" s="1280">
        <f t="shared" ref="J22:J80" si="5">I22*E22</f>
        <v>8300</v>
      </c>
      <c r="K22" s="1280">
        <f>I22*F22</f>
        <v>7715</v>
      </c>
      <c r="L22" s="1280">
        <f t="shared" si="3"/>
        <v>0</v>
      </c>
      <c r="M22" s="1296">
        <f t="shared" ref="M22:M80" si="6">L22+K22</f>
        <v>7715</v>
      </c>
    </row>
    <row r="23" spans="2:13" ht="18.75">
      <c r="B23" s="1808">
        <v>2.2000000000000002</v>
      </c>
      <c r="C23" s="1279" t="s">
        <v>330</v>
      </c>
      <c r="D23" s="1280" t="s">
        <v>457</v>
      </c>
      <c r="E23" s="1280">
        <v>278.68</v>
      </c>
      <c r="F23" s="1280">
        <v>269.54000000000002</v>
      </c>
      <c r="G23" s="1280"/>
      <c r="H23" s="1280">
        <f>F23+G23</f>
        <v>269.54000000000002</v>
      </c>
      <c r="I23" s="1280">
        <v>350</v>
      </c>
      <c r="J23" s="1280">
        <f t="shared" si="5"/>
        <v>97538</v>
      </c>
      <c r="K23" s="1280">
        <f t="shared" ref="K23:K31" si="7">I23*F23</f>
        <v>94339</v>
      </c>
      <c r="L23" s="1280">
        <f t="shared" si="3"/>
        <v>0</v>
      </c>
      <c r="M23" s="1296">
        <f t="shared" si="6"/>
        <v>94339</v>
      </c>
    </row>
    <row r="24" spans="2:13">
      <c r="B24" s="1808">
        <v>2.2999999999999998</v>
      </c>
      <c r="C24" s="1279" t="s">
        <v>363</v>
      </c>
      <c r="D24" s="1280"/>
      <c r="E24" s="1280"/>
      <c r="F24" s="1280"/>
      <c r="G24" s="1280"/>
      <c r="H24" s="1280"/>
      <c r="I24" s="1280"/>
      <c r="J24" s="1280"/>
      <c r="K24" s="1280"/>
      <c r="L24" s="1280"/>
      <c r="M24" s="1296"/>
    </row>
    <row r="25" spans="2:13" ht="18.75">
      <c r="B25" s="1808"/>
      <c r="C25" s="1285" t="s">
        <v>88</v>
      </c>
      <c r="D25" s="1280" t="s">
        <v>458</v>
      </c>
      <c r="E25" s="1280">
        <v>28</v>
      </c>
      <c r="F25" s="1280">
        <v>16.079999999999998</v>
      </c>
      <c r="G25" s="1280"/>
      <c r="H25" s="1280">
        <f>F25+G25</f>
        <v>16.079999999999998</v>
      </c>
      <c r="I25" s="1280">
        <v>2900</v>
      </c>
      <c r="J25" s="1280">
        <f t="shared" si="5"/>
        <v>81200</v>
      </c>
      <c r="K25" s="1280">
        <f t="shared" si="7"/>
        <v>46632</v>
      </c>
      <c r="L25" s="1280">
        <f t="shared" si="3"/>
        <v>0</v>
      </c>
      <c r="M25" s="1296">
        <f t="shared" si="6"/>
        <v>46632</v>
      </c>
    </row>
    <row r="26" spans="2:13">
      <c r="B26" s="1808">
        <v>2.4</v>
      </c>
      <c r="C26" s="1279" t="s">
        <v>364</v>
      </c>
      <c r="D26" s="1280"/>
      <c r="E26" s="1280"/>
      <c r="F26" s="1280"/>
      <c r="G26" s="1280"/>
      <c r="H26" s="1280"/>
      <c r="I26" s="1280"/>
      <c r="J26" s="1280"/>
      <c r="K26" s="1280"/>
      <c r="L26" s="1280"/>
      <c r="M26" s="1296"/>
    </row>
    <row r="27" spans="2:13" ht="18.75">
      <c r="B27" s="1843"/>
      <c r="C27" s="1285" t="s">
        <v>88</v>
      </c>
      <c r="D27" s="1280" t="s">
        <v>457</v>
      </c>
      <c r="E27" s="1280">
        <v>168.8</v>
      </c>
      <c r="F27" s="1280">
        <v>126.12</v>
      </c>
      <c r="G27" s="1280"/>
      <c r="H27" s="1280">
        <f>F27+G27</f>
        <v>126.12</v>
      </c>
      <c r="I27" s="1280">
        <v>120</v>
      </c>
      <c r="J27" s="1280">
        <f t="shared" si="5"/>
        <v>20256</v>
      </c>
      <c r="K27" s="1280">
        <f t="shared" si="7"/>
        <v>15134.4</v>
      </c>
      <c r="L27" s="1280">
        <f t="shared" si="3"/>
        <v>0</v>
      </c>
      <c r="M27" s="1296">
        <f t="shared" si="6"/>
        <v>15134.4</v>
      </c>
    </row>
    <row r="28" spans="2:13">
      <c r="B28" s="1808">
        <v>2.5</v>
      </c>
      <c r="C28" s="1279" t="s">
        <v>333</v>
      </c>
      <c r="D28" s="1280"/>
      <c r="E28" s="1280"/>
      <c r="F28" s="1280"/>
      <c r="G28" s="1280"/>
      <c r="H28" s="1280"/>
      <c r="I28" s="1280"/>
      <c r="J28" s="1280"/>
      <c r="K28" s="1280"/>
      <c r="L28" s="1280"/>
      <c r="M28" s="1296"/>
    </row>
    <row r="29" spans="2:13">
      <c r="B29" s="1808"/>
      <c r="C29" s="1277" t="s">
        <v>79</v>
      </c>
      <c r="D29" s="1280" t="s">
        <v>75</v>
      </c>
      <c r="E29" s="1280">
        <v>2234</v>
      </c>
      <c r="F29" s="1280">
        <v>1290.4100000000001</v>
      </c>
      <c r="G29" s="1280"/>
      <c r="H29" s="1280">
        <f>F29+G29</f>
        <v>1290.4100000000001</v>
      </c>
      <c r="I29" s="1280">
        <v>38</v>
      </c>
      <c r="J29" s="1280">
        <f t="shared" si="5"/>
        <v>84892</v>
      </c>
      <c r="K29" s="1280">
        <f t="shared" si="7"/>
        <v>49035.58</v>
      </c>
      <c r="L29" s="1280">
        <f t="shared" si="3"/>
        <v>0</v>
      </c>
      <c r="M29" s="1296">
        <f t="shared" si="6"/>
        <v>49035.58</v>
      </c>
    </row>
    <row r="30" spans="2:13">
      <c r="B30" s="1808"/>
      <c r="C30" s="1277" t="s">
        <v>77</v>
      </c>
      <c r="D30" s="1280" t="s">
        <v>75</v>
      </c>
      <c r="E30" s="1280">
        <v>2542</v>
      </c>
      <c r="F30" s="1280">
        <v>888.85</v>
      </c>
      <c r="G30" s="1280"/>
      <c r="H30" s="1280">
        <f>F30+G30</f>
        <v>888.85</v>
      </c>
      <c r="I30" s="1280">
        <v>38</v>
      </c>
      <c r="J30" s="1280">
        <f t="shared" si="5"/>
        <v>96596</v>
      </c>
      <c r="K30" s="1280">
        <f t="shared" si="7"/>
        <v>33776.300000000003</v>
      </c>
      <c r="L30" s="1280">
        <f t="shared" si="3"/>
        <v>0</v>
      </c>
      <c r="M30" s="1296">
        <f t="shared" si="6"/>
        <v>33776.300000000003</v>
      </c>
    </row>
    <row r="31" spans="2:13">
      <c r="B31" s="1830">
        <v>2.6</v>
      </c>
      <c r="C31" s="1324" t="s">
        <v>357</v>
      </c>
      <c r="D31" s="1325" t="s">
        <v>74</v>
      </c>
      <c r="E31" s="1325">
        <v>380</v>
      </c>
      <c r="F31" s="1325">
        <v>263</v>
      </c>
      <c r="G31" s="1325"/>
      <c r="H31" s="1325">
        <f>F31+G31</f>
        <v>263</v>
      </c>
      <c r="I31" s="1325">
        <v>15</v>
      </c>
      <c r="J31" s="1325">
        <f t="shared" si="5"/>
        <v>5700</v>
      </c>
      <c r="K31" s="1325">
        <f t="shared" si="7"/>
        <v>3945</v>
      </c>
      <c r="L31" s="1325">
        <f t="shared" si="3"/>
        <v>0</v>
      </c>
      <c r="M31" s="1327">
        <f t="shared" si="6"/>
        <v>3945</v>
      </c>
    </row>
    <row r="32" spans="2:13">
      <c r="B32" s="2052" t="s">
        <v>46</v>
      </c>
      <c r="C32" s="2053"/>
      <c r="D32" s="2053"/>
      <c r="E32" s="2053"/>
      <c r="F32" s="2053"/>
      <c r="G32" s="2053"/>
      <c r="H32" s="2053"/>
      <c r="I32" s="2054"/>
      <c r="J32" s="1281">
        <f>SUM(J22:J31)</f>
        <v>394482</v>
      </c>
      <c r="K32" s="1281">
        <f>SUM(K22:K31)</f>
        <v>250577.28</v>
      </c>
      <c r="L32" s="1281">
        <f>SUM(L22:L31)</f>
        <v>0</v>
      </c>
      <c r="M32" s="1282">
        <f>SUM(M22:M31)</f>
        <v>250577.28</v>
      </c>
    </row>
    <row r="33" spans="2:13">
      <c r="B33" s="1321"/>
      <c r="C33" s="1273" t="s">
        <v>85</v>
      </c>
      <c r="D33" s="1294"/>
      <c r="E33" s="1294"/>
      <c r="F33" s="1294"/>
      <c r="G33" s="1294"/>
      <c r="H33" s="1294"/>
      <c r="I33" s="1294"/>
      <c r="J33" s="1294"/>
      <c r="K33" s="1294"/>
      <c r="L33" s="1294"/>
      <c r="M33" s="1295"/>
    </row>
    <row r="34" spans="2:13" ht="18.75">
      <c r="B34" s="1808">
        <v>3.1</v>
      </c>
      <c r="C34" s="1279" t="s">
        <v>1357</v>
      </c>
      <c r="D34" s="1280" t="s">
        <v>458</v>
      </c>
      <c r="E34" s="1280">
        <v>107</v>
      </c>
      <c r="F34" s="1280">
        <v>77.150000000000006</v>
      </c>
      <c r="G34" s="1280"/>
      <c r="H34" s="1280">
        <f>F34+G34</f>
        <v>77.150000000000006</v>
      </c>
      <c r="I34" s="1280">
        <v>1000</v>
      </c>
      <c r="J34" s="1280">
        <f t="shared" si="5"/>
        <v>107000</v>
      </c>
      <c r="K34" s="1280">
        <f>I34*F34</f>
        <v>77150</v>
      </c>
      <c r="L34" s="1280">
        <f t="shared" si="3"/>
        <v>0</v>
      </c>
      <c r="M34" s="1296">
        <f t="shared" si="6"/>
        <v>77150</v>
      </c>
    </row>
    <row r="35" spans="2:13" ht="18.75" hidden="1">
      <c r="B35" s="1323">
        <v>3.2</v>
      </c>
      <c r="C35" s="1324" t="s">
        <v>336</v>
      </c>
      <c r="D35" s="1325" t="s">
        <v>458</v>
      </c>
      <c r="E35" s="1325">
        <v>107</v>
      </c>
      <c r="F35" s="1325">
        <v>0</v>
      </c>
      <c r="G35" s="1484"/>
      <c r="H35" s="1325">
        <f>F35+G35</f>
        <v>0</v>
      </c>
      <c r="I35" s="1325">
        <v>1100</v>
      </c>
      <c r="J35" s="1325">
        <f t="shared" si="5"/>
        <v>117700</v>
      </c>
      <c r="K35" s="1325">
        <f>I35*F35</f>
        <v>0</v>
      </c>
      <c r="L35" s="1325">
        <f t="shared" si="3"/>
        <v>0</v>
      </c>
      <c r="M35" s="1327">
        <f t="shared" si="6"/>
        <v>0</v>
      </c>
    </row>
    <row r="36" spans="2:13">
      <c r="B36" s="2052" t="s">
        <v>46</v>
      </c>
      <c r="C36" s="2053"/>
      <c r="D36" s="2053"/>
      <c r="E36" s="2053"/>
      <c r="F36" s="2053"/>
      <c r="G36" s="2053"/>
      <c r="H36" s="2053"/>
      <c r="I36" s="2054"/>
      <c r="J36" s="1281">
        <f>SUM(J34:J35)</f>
        <v>224700</v>
      </c>
      <c r="K36" s="1281">
        <f>SUM(K34:K35)</f>
        <v>77150</v>
      </c>
      <c r="L36" s="1281">
        <f>SUM(L34:L35)</f>
        <v>0</v>
      </c>
      <c r="M36" s="1282">
        <f>SUM(M34:M35)</f>
        <v>77150</v>
      </c>
    </row>
    <row r="37" spans="2:13">
      <c r="B37" s="1321"/>
      <c r="C37" s="1271" t="s">
        <v>84</v>
      </c>
      <c r="D37" s="1294"/>
      <c r="E37" s="1294"/>
      <c r="F37" s="1294"/>
      <c r="G37" s="1294"/>
      <c r="H37" s="1294"/>
      <c r="I37" s="1294"/>
      <c r="J37" s="1294"/>
      <c r="K37" s="1294"/>
      <c r="L37" s="1294"/>
      <c r="M37" s="1295"/>
    </row>
    <row r="38" spans="2:13">
      <c r="B38" s="1808"/>
      <c r="C38" s="1276" t="s">
        <v>48</v>
      </c>
      <c r="D38" s="1280"/>
      <c r="E38" s="1280"/>
      <c r="F38" s="1280"/>
      <c r="G38" s="1280"/>
      <c r="H38" s="1280"/>
      <c r="I38" s="1280"/>
      <c r="J38" s="1280"/>
      <c r="K38" s="1280"/>
      <c r="L38" s="1280"/>
      <c r="M38" s="1296"/>
    </row>
    <row r="39" spans="2:13">
      <c r="B39" s="1808">
        <v>1.1000000000000001</v>
      </c>
      <c r="C39" s="1279" t="s">
        <v>366</v>
      </c>
      <c r="D39" s="1280"/>
      <c r="E39" s="1280"/>
      <c r="F39" s="1280"/>
      <c r="G39" s="1280"/>
      <c r="H39" s="1280"/>
      <c r="I39" s="1280"/>
      <c r="J39" s="1280"/>
      <c r="K39" s="1280"/>
      <c r="L39" s="1280"/>
      <c r="M39" s="1296"/>
    </row>
    <row r="40" spans="2:13" ht="18.75">
      <c r="B40" s="1808"/>
      <c r="C40" s="1285" t="s">
        <v>82</v>
      </c>
      <c r="D40" s="1280" t="s">
        <v>458</v>
      </c>
      <c r="E40" s="1280">
        <v>4.32</v>
      </c>
      <c r="F40" s="1280">
        <v>3.02</v>
      </c>
      <c r="G40" s="1280"/>
      <c r="H40" s="1280">
        <f>F40+G40</f>
        <v>3.02</v>
      </c>
      <c r="I40" s="1280">
        <v>2900</v>
      </c>
      <c r="J40" s="1280">
        <f t="shared" si="5"/>
        <v>12528</v>
      </c>
      <c r="K40" s="1280">
        <f>I40*F40</f>
        <v>8758</v>
      </c>
      <c r="L40" s="1280">
        <f t="shared" si="3"/>
        <v>0</v>
      </c>
      <c r="M40" s="1296">
        <f t="shared" si="6"/>
        <v>8758</v>
      </c>
    </row>
    <row r="41" spans="2:13" ht="18.75">
      <c r="B41" s="1808"/>
      <c r="C41" s="1285" t="s">
        <v>81</v>
      </c>
      <c r="D41" s="1280" t="s">
        <v>458</v>
      </c>
      <c r="E41" s="1280">
        <v>12</v>
      </c>
      <c r="F41" s="1280">
        <v>9.73</v>
      </c>
      <c r="G41" s="1280"/>
      <c r="H41" s="1280">
        <f t="shared" ref="H41:H50" si="8">F41+G41</f>
        <v>9.73</v>
      </c>
      <c r="I41" s="1280">
        <v>2900</v>
      </c>
      <c r="J41" s="1280">
        <f t="shared" si="5"/>
        <v>34800</v>
      </c>
      <c r="K41" s="1280">
        <f t="shared" ref="K41:K50" si="9">I41*F41</f>
        <v>28217</v>
      </c>
      <c r="L41" s="1280">
        <f t="shared" si="3"/>
        <v>0</v>
      </c>
      <c r="M41" s="1296">
        <f t="shared" si="6"/>
        <v>28217</v>
      </c>
    </row>
    <row r="42" spans="2:13" ht="18.75">
      <c r="B42" s="1808"/>
      <c r="C42" s="1285" t="s">
        <v>1204</v>
      </c>
      <c r="D42" s="1280" t="s">
        <v>1205</v>
      </c>
      <c r="E42" s="1280">
        <v>1.29</v>
      </c>
      <c r="F42" s="1280">
        <v>0</v>
      </c>
      <c r="G42" s="1280">
        <f>'Emer TOS'!D23</f>
        <v>0.33</v>
      </c>
      <c r="H42" s="1280">
        <f>F42+G42</f>
        <v>0.33</v>
      </c>
      <c r="I42" s="1280">
        <v>2901</v>
      </c>
      <c r="J42" s="1280">
        <f>I42*E42</f>
        <v>3742.29</v>
      </c>
      <c r="K42" s="1280">
        <f>I42*F42</f>
        <v>0</v>
      </c>
      <c r="L42" s="1280">
        <f>I42*G42</f>
        <v>957.33</v>
      </c>
      <c r="M42" s="1296">
        <f>L42+K42</f>
        <v>957.33</v>
      </c>
    </row>
    <row r="43" spans="2:13">
      <c r="B43" s="1808">
        <v>1.2</v>
      </c>
      <c r="C43" s="1279" t="s">
        <v>370</v>
      </c>
      <c r="D43" s="1280"/>
      <c r="E43" s="1280"/>
      <c r="F43" s="1280"/>
      <c r="G43" s="1280"/>
      <c r="H43" s="1280"/>
      <c r="I43" s="1280"/>
      <c r="J43" s="1280"/>
      <c r="K43" s="1280"/>
      <c r="L43" s="1280"/>
      <c r="M43" s="1296"/>
    </row>
    <row r="44" spans="2:13" ht="18.75">
      <c r="B44" s="1808"/>
      <c r="C44" s="1285" t="s">
        <v>82</v>
      </c>
      <c r="D44" s="1280" t="s">
        <v>457</v>
      </c>
      <c r="E44" s="1280">
        <v>96</v>
      </c>
      <c r="F44" s="1280">
        <v>60.48</v>
      </c>
      <c r="G44" s="1280"/>
      <c r="H44" s="1280">
        <f t="shared" si="8"/>
        <v>60.48</v>
      </c>
      <c r="I44" s="1280">
        <v>100</v>
      </c>
      <c r="J44" s="1280">
        <f t="shared" si="5"/>
        <v>9600</v>
      </c>
      <c r="K44" s="1280">
        <f t="shared" si="9"/>
        <v>6048</v>
      </c>
      <c r="L44" s="1280">
        <f t="shared" si="3"/>
        <v>0</v>
      </c>
      <c r="M44" s="1296">
        <f t="shared" si="6"/>
        <v>6048</v>
      </c>
    </row>
    <row r="45" spans="2:13" ht="18.75">
      <c r="B45" s="1808"/>
      <c r="C45" s="1285" t="s">
        <v>81</v>
      </c>
      <c r="D45" s="1280" t="s">
        <v>457</v>
      </c>
      <c r="E45" s="1280">
        <v>194</v>
      </c>
      <c r="F45" s="1280">
        <v>127.4</v>
      </c>
      <c r="G45" s="1280"/>
      <c r="H45" s="1280">
        <f t="shared" si="8"/>
        <v>127.4</v>
      </c>
      <c r="I45" s="1280">
        <v>100</v>
      </c>
      <c r="J45" s="1280">
        <f t="shared" si="5"/>
        <v>19400</v>
      </c>
      <c r="K45" s="1280">
        <f t="shared" si="9"/>
        <v>12740</v>
      </c>
      <c r="L45" s="1280">
        <f t="shared" si="3"/>
        <v>0</v>
      </c>
      <c r="M45" s="1296">
        <f t="shared" si="6"/>
        <v>12740</v>
      </c>
    </row>
    <row r="46" spans="2:13" ht="18.75">
      <c r="B46" s="1808"/>
      <c r="C46" s="1285" t="s">
        <v>80</v>
      </c>
      <c r="D46" s="1280" t="s">
        <v>457</v>
      </c>
      <c r="E46" s="1280">
        <v>18</v>
      </c>
      <c r="F46" s="1280">
        <v>0</v>
      </c>
      <c r="G46" s="1280">
        <f>'Emer TOS'!D36</f>
        <v>5.48</v>
      </c>
      <c r="H46" s="1280">
        <f t="shared" si="8"/>
        <v>5.48</v>
      </c>
      <c r="I46" s="1280">
        <v>100</v>
      </c>
      <c r="J46" s="1280">
        <f t="shared" si="5"/>
        <v>1800</v>
      </c>
      <c r="K46" s="1280">
        <f t="shared" si="9"/>
        <v>0</v>
      </c>
      <c r="L46" s="1280">
        <f t="shared" si="3"/>
        <v>548</v>
      </c>
      <c r="M46" s="1296">
        <f t="shared" si="6"/>
        <v>548</v>
      </c>
    </row>
    <row r="47" spans="2:13">
      <c r="B47" s="1808">
        <v>1.3</v>
      </c>
      <c r="C47" s="1279" t="s">
        <v>350</v>
      </c>
      <c r="D47" s="1280"/>
      <c r="E47" s="1280"/>
      <c r="F47" s="1280"/>
      <c r="G47" s="1280"/>
      <c r="H47" s="1280"/>
      <c r="I47" s="1280"/>
      <c r="J47" s="1280"/>
      <c r="K47" s="1280"/>
      <c r="L47" s="1280"/>
      <c r="M47" s="1296"/>
    </row>
    <row r="48" spans="2:13" hidden="1">
      <c r="B48" s="1278"/>
      <c r="C48" s="1277" t="s">
        <v>79</v>
      </c>
      <c r="D48" s="1280" t="s">
        <v>75</v>
      </c>
      <c r="E48" s="1280"/>
      <c r="F48" s="1280">
        <v>0</v>
      </c>
      <c r="G48" s="1280"/>
      <c r="H48" s="1280">
        <f t="shared" si="8"/>
        <v>0</v>
      </c>
      <c r="I48" s="1280">
        <v>38</v>
      </c>
      <c r="J48" s="1280">
        <f t="shared" si="5"/>
        <v>0</v>
      </c>
      <c r="K48" s="1280">
        <f t="shared" si="9"/>
        <v>0</v>
      </c>
      <c r="L48" s="1280">
        <f t="shared" si="3"/>
        <v>0</v>
      </c>
      <c r="M48" s="1296">
        <f t="shared" si="6"/>
        <v>0</v>
      </c>
    </row>
    <row r="49" spans="2:13">
      <c r="B49" s="1278"/>
      <c r="C49" s="1277" t="s">
        <v>78</v>
      </c>
      <c r="D49" s="1280" t="s">
        <v>75</v>
      </c>
      <c r="E49" s="1280">
        <v>1420</v>
      </c>
      <c r="F49" s="1280">
        <v>1313.8</v>
      </c>
      <c r="G49" s="1280">
        <f>'Emer TOS'!D41</f>
        <v>14.1</v>
      </c>
      <c r="H49" s="1280">
        <f t="shared" si="8"/>
        <v>1327.9</v>
      </c>
      <c r="I49" s="1280">
        <v>38</v>
      </c>
      <c r="J49" s="1280">
        <f t="shared" si="5"/>
        <v>53960</v>
      </c>
      <c r="K49" s="1280">
        <f t="shared" si="9"/>
        <v>49924.4</v>
      </c>
      <c r="L49" s="1280">
        <f t="shared" si="3"/>
        <v>535.79999999999995</v>
      </c>
      <c r="M49" s="1296">
        <f t="shared" si="6"/>
        <v>50460.2</v>
      </c>
    </row>
    <row r="50" spans="2:13">
      <c r="B50" s="1278"/>
      <c r="C50" s="1277" t="s">
        <v>77</v>
      </c>
      <c r="D50" s="1280" t="s">
        <v>75</v>
      </c>
      <c r="E50" s="1280">
        <v>1290</v>
      </c>
      <c r="F50" s="1280">
        <v>410.48</v>
      </c>
      <c r="G50" s="1280">
        <f>'Emer TOS'!D44</f>
        <v>30.19</v>
      </c>
      <c r="H50" s="1280">
        <f t="shared" si="8"/>
        <v>440.67</v>
      </c>
      <c r="I50" s="1280">
        <v>38</v>
      </c>
      <c r="J50" s="1280">
        <f t="shared" si="5"/>
        <v>49020</v>
      </c>
      <c r="K50" s="1280">
        <f t="shared" si="9"/>
        <v>15598.24</v>
      </c>
      <c r="L50" s="1280">
        <f t="shared" si="3"/>
        <v>1147.22</v>
      </c>
      <c r="M50" s="1296">
        <f t="shared" si="6"/>
        <v>16745.46</v>
      </c>
    </row>
    <row r="51" spans="2:13">
      <c r="B51" s="1323"/>
      <c r="C51" s="1326" t="s">
        <v>76</v>
      </c>
      <c r="D51" s="1325" t="s">
        <v>75</v>
      </c>
      <c r="E51" s="1325">
        <v>38</v>
      </c>
      <c r="F51" s="1325"/>
      <c r="G51" s="1325"/>
      <c r="H51" s="1325"/>
      <c r="I51" s="1325"/>
      <c r="J51" s="1325">
        <f t="shared" si="5"/>
        <v>0</v>
      </c>
      <c r="K51" s="1325"/>
      <c r="L51" s="1325">
        <f t="shared" si="3"/>
        <v>0</v>
      </c>
      <c r="M51" s="1327">
        <f t="shared" si="6"/>
        <v>0</v>
      </c>
    </row>
    <row r="52" spans="2:13">
      <c r="B52" s="2052" t="s">
        <v>46</v>
      </c>
      <c r="C52" s="2053"/>
      <c r="D52" s="2053"/>
      <c r="E52" s="2053"/>
      <c r="F52" s="2053"/>
      <c r="G52" s="2053"/>
      <c r="H52" s="2053"/>
      <c r="I52" s="2054"/>
      <c r="J52" s="1281">
        <f>SUM(J40:J51)</f>
        <v>184850.29</v>
      </c>
      <c r="K52" s="1281">
        <f t="shared" ref="K52:L52" si="10">SUM(K40:K51)</f>
        <v>121285.64</v>
      </c>
      <c r="L52" s="1281">
        <f t="shared" si="10"/>
        <v>3188.35</v>
      </c>
      <c r="M52" s="1281">
        <f>SUM(M40:M51)</f>
        <v>124473.99</v>
      </c>
    </row>
    <row r="53" spans="2:13">
      <c r="B53" s="1321"/>
      <c r="C53" s="1271" t="s">
        <v>208</v>
      </c>
      <c r="D53" s="1294"/>
      <c r="E53" s="1294"/>
      <c r="F53" s="1294"/>
      <c r="G53" s="1294"/>
      <c r="H53" s="1294"/>
      <c r="I53" s="1294"/>
      <c r="J53" s="1294"/>
      <c r="K53" s="1294"/>
      <c r="L53" s="1294"/>
      <c r="M53" s="1295"/>
    </row>
    <row r="54" spans="2:13" hidden="1">
      <c r="B54" s="1278"/>
      <c r="C54" s="1285" t="s">
        <v>351</v>
      </c>
      <c r="D54" s="1280"/>
      <c r="E54" s="1280"/>
      <c r="F54" s="1280"/>
      <c r="G54" s="1280"/>
      <c r="H54" s="1280"/>
      <c r="I54" s="1280"/>
      <c r="J54" s="1280"/>
      <c r="K54" s="1280"/>
      <c r="L54" s="1280"/>
      <c r="M54" s="1296"/>
    </row>
    <row r="55" spans="2:13" ht="18.75">
      <c r="B55" s="1278"/>
      <c r="C55" s="1285" t="s">
        <v>210</v>
      </c>
      <c r="D55" s="1280" t="s">
        <v>457</v>
      </c>
      <c r="E55" s="1280">
        <v>420</v>
      </c>
      <c r="F55" s="1280">
        <v>156.59</v>
      </c>
      <c r="G55" s="1280"/>
      <c r="H55" s="1280">
        <f>F55+G55</f>
        <v>156.59</v>
      </c>
      <c r="I55" s="1280">
        <v>320</v>
      </c>
      <c r="J55" s="1280">
        <f t="shared" si="5"/>
        <v>134400</v>
      </c>
      <c r="K55" s="1280">
        <f>I55*F55</f>
        <v>50108.800000000003</v>
      </c>
      <c r="L55" s="1280">
        <f t="shared" si="3"/>
        <v>0</v>
      </c>
      <c r="M55" s="1296">
        <f t="shared" si="6"/>
        <v>50108.800000000003</v>
      </c>
    </row>
    <row r="56" spans="2:13" ht="18.75">
      <c r="B56" s="1278"/>
      <c r="C56" s="1285" t="s">
        <v>211</v>
      </c>
      <c r="D56" s="1280" t="s">
        <v>457</v>
      </c>
      <c r="E56" s="1280">
        <v>105</v>
      </c>
      <c r="F56" s="1280">
        <v>194.08</v>
      </c>
      <c r="G56" s="1280"/>
      <c r="H56" s="1280">
        <f>F56+G56</f>
        <v>194.08</v>
      </c>
      <c r="I56" s="1280">
        <v>280</v>
      </c>
      <c r="J56" s="1280">
        <f t="shared" si="5"/>
        <v>29400</v>
      </c>
      <c r="K56" s="1280">
        <f>I56*F56</f>
        <v>54342.400000000001</v>
      </c>
      <c r="L56" s="1280">
        <f t="shared" si="3"/>
        <v>0</v>
      </c>
      <c r="M56" s="1296">
        <f t="shared" si="6"/>
        <v>54342.400000000001</v>
      </c>
    </row>
    <row r="57" spans="2:13">
      <c r="B57" s="2052" t="s">
        <v>46</v>
      </c>
      <c r="C57" s="2053"/>
      <c r="D57" s="2053"/>
      <c r="E57" s="2053"/>
      <c r="F57" s="2053"/>
      <c r="G57" s="2053"/>
      <c r="H57" s="2053"/>
      <c r="I57" s="2054"/>
      <c r="J57" s="1281">
        <f>SUM(J55:J56)</f>
        <v>163800</v>
      </c>
      <c r="K57" s="1281">
        <f>SUM(K55:K56)</f>
        <v>104451.2</v>
      </c>
      <c r="L57" s="1281">
        <f>SUM(L55:L56)</f>
        <v>0</v>
      </c>
      <c r="M57" s="1282">
        <f>SUM(M55:M56)</f>
        <v>104451.2</v>
      </c>
    </row>
    <row r="58" spans="2:13">
      <c r="B58" s="1321"/>
      <c r="C58" s="1271" t="s">
        <v>191</v>
      </c>
      <c r="D58" s="1294"/>
      <c r="E58" s="1294"/>
      <c r="F58" s="1294"/>
      <c r="G58" s="1294"/>
      <c r="H58" s="1294"/>
      <c r="I58" s="1294"/>
      <c r="J58" s="1294"/>
      <c r="K58" s="1294"/>
      <c r="L58" s="1294"/>
      <c r="M58" s="1295"/>
    </row>
    <row r="59" spans="2:13" ht="18.75">
      <c r="B59" s="1808">
        <v>3.1</v>
      </c>
      <c r="C59" s="1285" t="s">
        <v>192</v>
      </c>
      <c r="D59" s="1280" t="s">
        <v>457</v>
      </c>
      <c r="E59" s="1280">
        <v>198</v>
      </c>
      <c r="F59" s="1280">
        <v>350.62</v>
      </c>
      <c r="G59" s="1280"/>
      <c r="H59" s="1280">
        <f>F59+G59</f>
        <v>350.62</v>
      </c>
      <c r="I59" s="1280">
        <v>230</v>
      </c>
      <c r="J59" s="1280">
        <f t="shared" si="5"/>
        <v>45540</v>
      </c>
      <c r="K59" s="1280">
        <f>I59*F59</f>
        <v>80642.600000000006</v>
      </c>
      <c r="L59" s="1280">
        <f t="shared" si="3"/>
        <v>0</v>
      </c>
      <c r="M59" s="1296">
        <f t="shared" si="6"/>
        <v>80642.600000000006</v>
      </c>
    </row>
    <row r="60" spans="2:13" ht="18.75">
      <c r="B60" s="1808">
        <v>3.2</v>
      </c>
      <c r="C60" s="1285" t="s">
        <v>605</v>
      </c>
      <c r="D60" s="1280" t="s">
        <v>457</v>
      </c>
      <c r="E60" s="1280">
        <v>77</v>
      </c>
      <c r="F60" s="1280">
        <v>50.47</v>
      </c>
      <c r="G60" s="1280"/>
      <c r="H60" s="1280">
        <f>F60+G60</f>
        <v>50.47</v>
      </c>
      <c r="I60" s="1280">
        <v>130</v>
      </c>
      <c r="J60" s="1280">
        <f t="shared" si="5"/>
        <v>10010</v>
      </c>
      <c r="K60" s="1280">
        <f>I60*F60</f>
        <v>6561.1</v>
      </c>
      <c r="L60" s="1280">
        <f t="shared" si="3"/>
        <v>0</v>
      </c>
      <c r="M60" s="1296">
        <f t="shared" si="6"/>
        <v>6561.1</v>
      </c>
    </row>
    <row r="61" spans="2:13">
      <c r="B61" s="1830">
        <v>3.4</v>
      </c>
      <c r="C61" s="1414" t="s">
        <v>1265</v>
      </c>
      <c r="D61" s="1325" t="s">
        <v>74</v>
      </c>
      <c r="E61" s="1325">
        <v>134</v>
      </c>
      <c r="F61" s="1325">
        <v>71.7</v>
      </c>
      <c r="G61" s="1325"/>
      <c r="H61" s="1325">
        <f>F61+G61</f>
        <v>71.7</v>
      </c>
      <c r="I61" s="1325">
        <v>100</v>
      </c>
      <c r="J61" s="1325">
        <f>I61*E61</f>
        <v>13400</v>
      </c>
      <c r="K61" s="1325">
        <f>I61*F61</f>
        <v>7170</v>
      </c>
      <c r="L61" s="1325">
        <f>I61*G61</f>
        <v>0</v>
      </c>
      <c r="M61" s="1327">
        <f>L61+K61</f>
        <v>7170</v>
      </c>
    </row>
    <row r="62" spans="2:13">
      <c r="B62" s="2052" t="s">
        <v>46</v>
      </c>
      <c r="C62" s="2053"/>
      <c r="D62" s="2053"/>
      <c r="E62" s="2053"/>
      <c r="F62" s="2053"/>
      <c r="G62" s="2053"/>
      <c r="H62" s="2053"/>
      <c r="I62" s="2054"/>
      <c r="J62" s="1281">
        <f>SUM(J59:J61)</f>
        <v>68950</v>
      </c>
      <c r="K62" s="1281">
        <f>SUM(K59:K61)</f>
        <v>94373.7</v>
      </c>
      <c r="L62" s="1281">
        <f>SUM(L59:L61)</f>
        <v>0</v>
      </c>
      <c r="M62" s="1282">
        <f>SUM(M59:M61)</f>
        <v>94373.7</v>
      </c>
    </row>
    <row r="63" spans="2:13">
      <c r="B63" s="1321"/>
      <c r="C63" s="1271" t="s">
        <v>164</v>
      </c>
      <c r="D63" s="1294"/>
      <c r="E63" s="1294"/>
      <c r="F63" s="1294"/>
      <c r="G63" s="1294"/>
      <c r="H63" s="1294"/>
      <c r="I63" s="1294"/>
      <c r="J63" s="1294"/>
      <c r="K63" s="1294"/>
      <c r="L63" s="1294"/>
      <c r="M63" s="1295"/>
    </row>
    <row r="64" spans="2:13">
      <c r="B64" s="1808">
        <v>4.0999999999999996</v>
      </c>
      <c r="C64" s="1285" t="s">
        <v>352</v>
      </c>
      <c r="D64" s="1280"/>
      <c r="E64" s="1280"/>
      <c r="F64" s="1280"/>
      <c r="G64" s="1280"/>
      <c r="H64" s="1280"/>
      <c r="I64" s="1280"/>
      <c r="J64" s="1280"/>
      <c r="K64" s="1280"/>
      <c r="L64" s="1280"/>
      <c r="M64" s="1296"/>
    </row>
    <row r="65" spans="2:13">
      <c r="B65" s="1808"/>
      <c r="C65" s="1285" t="s">
        <v>663</v>
      </c>
      <c r="D65" s="1280" t="s">
        <v>74</v>
      </c>
      <c r="E65" s="1280">
        <v>366</v>
      </c>
      <c r="F65" s="1280">
        <v>544.64</v>
      </c>
      <c r="G65" s="1280"/>
      <c r="H65" s="1280">
        <f t="shared" ref="H65:H73" si="11">F65+G65</f>
        <v>544.64</v>
      </c>
      <c r="I65" s="1280">
        <v>22</v>
      </c>
      <c r="J65" s="1280">
        <f t="shared" si="5"/>
        <v>8052</v>
      </c>
      <c r="K65" s="1280">
        <f>I65*F65</f>
        <v>11982.08</v>
      </c>
      <c r="L65" s="1280">
        <f t="shared" si="3"/>
        <v>0</v>
      </c>
      <c r="M65" s="1296">
        <f t="shared" si="6"/>
        <v>11982.08</v>
      </c>
    </row>
    <row r="66" spans="2:13">
      <c r="B66" s="1808"/>
      <c r="C66" s="1285" t="s">
        <v>1364</v>
      </c>
      <c r="D66" s="1280" t="s">
        <v>74</v>
      </c>
      <c r="E66" s="1280">
        <v>77</v>
      </c>
      <c r="F66" s="1280">
        <v>408.48</v>
      </c>
      <c r="G66" s="1280"/>
      <c r="H66" s="1280">
        <f t="shared" si="11"/>
        <v>408.48</v>
      </c>
      <c r="I66" s="1280">
        <v>15</v>
      </c>
      <c r="J66" s="1280">
        <f t="shared" si="5"/>
        <v>1155</v>
      </c>
      <c r="K66" s="1280">
        <f>I66*F66</f>
        <v>6127.2</v>
      </c>
      <c r="L66" s="1280">
        <f t="shared" si="3"/>
        <v>0</v>
      </c>
      <c r="M66" s="1296">
        <f t="shared" si="6"/>
        <v>6127.2</v>
      </c>
    </row>
    <row r="67" spans="2:13">
      <c r="B67" s="1808"/>
      <c r="C67" s="1285" t="s">
        <v>169</v>
      </c>
      <c r="D67" s="1280" t="s">
        <v>74</v>
      </c>
      <c r="E67" s="1280">
        <v>128</v>
      </c>
      <c r="F67" s="1280">
        <v>454.24</v>
      </c>
      <c r="G67" s="1280"/>
      <c r="H67" s="1280">
        <f t="shared" si="11"/>
        <v>454.24</v>
      </c>
      <c r="I67" s="1280">
        <v>32</v>
      </c>
      <c r="J67" s="1280">
        <f t="shared" si="5"/>
        <v>4096</v>
      </c>
      <c r="K67" s="1280">
        <f>I67*F67</f>
        <v>14535.68</v>
      </c>
      <c r="L67" s="1280">
        <f t="shared" si="3"/>
        <v>0</v>
      </c>
      <c r="M67" s="1296">
        <f t="shared" si="6"/>
        <v>14535.68</v>
      </c>
    </row>
    <row r="68" spans="2:13">
      <c r="B68" s="1808">
        <v>4.2</v>
      </c>
      <c r="C68" s="1285" t="s">
        <v>371</v>
      </c>
      <c r="D68" s="1280" t="s">
        <v>74</v>
      </c>
      <c r="E68" s="1280">
        <v>134</v>
      </c>
      <c r="F68" s="1280">
        <v>74.900000000000006</v>
      </c>
      <c r="G68" s="1280"/>
      <c r="H68" s="1280">
        <f t="shared" si="11"/>
        <v>74.900000000000006</v>
      </c>
      <c r="I68" s="1280">
        <v>70</v>
      </c>
      <c r="J68" s="1280">
        <f t="shared" si="5"/>
        <v>9380</v>
      </c>
      <c r="K68" s="1280">
        <f>I68*F68</f>
        <v>5243</v>
      </c>
      <c r="L68" s="1280">
        <f t="shared" si="3"/>
        <v>0</v>
      </c>
      <c r="M68" s="1296">
        <f t="shared" si="6"/>
        <v>5243</v>
      </c>
    </row>
    <row r="69" spans="2:13">
      <c r="B69" s="1808">
        <v>4.3</v>
      </c>
      <c r="C69" s="1293" t="s">
        <v>1927</v>
      </c>
      <c r="D69" s="1280"/>
      <c r="E69" s="1280"/>
      <c r="F69" s="1280"/>
      <c r="G69" s="1280"/>
      <c r="H69" s="1280"/>
      <c r="I69" s="1280"/>
      <c r="J69" s="1280"/>
      <c r="K69" s="1280"/>
      <c r="L69" s="1280"/>
      <c r="M69" s="1296"/>
    </row>
    <row r="70" spans="2:13">
      <c r="B70" s="1808"/>
      <c r="C70" s="1285" t="s">
        <v>1360</v>
      </c>
      <c r="D70" s="1280" t="s">
        <v>72</v>
      </c>
      <c r="E70" s="1280">
        <v>8</v>
      </c>
      <c r="F70" s="1280">
        <v>8</v>
      </c>
      <c r="G70" s="1280"/>
      <c r="H70" s="1280">
        <f t="shared" si="11"/>
        <v>8</v>
      </c>
      <c r="I70" s="1280">
        <v>4617</v>
      </c>
      <c r="J70" s="1280">
        <f>I70*E70</f>
        <v>36936</v>
      </c>
      <c r="K70" s="1280">
        <f>I70*F70</f>
        <v>36936</v>
      </c>
      <c r="L70" s="1280">
        <f>I70*G70</f>
        <v>0</v>
      </c>
      <c r="M70" s="1296">
        <f>L70+K70</f>
        <v>36936</v>
      </c>
    </row>
    <row r="71" spans="2:13">
      <c r="B71" s="1278"/>
      <c r="C71" s="1285" t="s">
        <v>1361</v>
      </c>
      <c r="D71" s="1280" t="s">
        <v>72</v>
      </c>
      <c r="E71" s="1280">
        <v>2</v>
      </c>
      <c r="F71" s="1280">
        <v>2</v>
      </c>
      <c r="G71" s="1280"/>
      <c r="H71" s="1280">
        <f t="shared" si="11"/>
        <v>2</v>
      </c>
      <c r="I71" s="1280">
        <v>4104</v>
      </c>
      <c r="J71" s="1280">
        <f>I71*E71</f>
        <v>8208</v>
      </c>
      <c r="K71" s="1280">
        <f>I71*F71</f>
        <v>8208</v>
      </c>
      <c r="L71" s="1280">
        <f>I71*G71</f>
        <v>0</v>
      </c>
      <c r="M71" s="1296">
        <f>L71+K71</f>
        <v>8208</v>
      </c>
    </row>
    <row r="72" spans="2:13">
      <c r="B72" s="1278"/>
      <c r="C72" s="1285" t="s">
        <v>1362</v>
      </c>
      <c r="D72" s="1280" t="s">
        <v>72</v>
      </c>
      <c r="E72" s="1280">
        <v>0</v>
      </c>
      <c r="F72" s="1280">
        <v>0</v>
      </c>
      <c r="G72" s="1280">
        <f>'Emer TOS'!D50</f>
        <v>5</v>
      </c>
      <c r="H72" s="1280">
        <f t="shared" si="11"/>
        <v>5</v>
      </c>
      <c r="I72" s="1280">
        <v>3591</v>
      </c>
      <c r="J72" s="1280">
        <f>I72*E72</f>
        <v>0</v>
      </c>
      <c r="K72" s="1280">
        <f>I72*F72</f>
        <v>0</v>
      </c>
      <c r="L72" s="1280">
        <f>I72*G72</f>
        <v>17955</v>
      </c>
      <c r="M72" s="1296">
        <f>L72+K72</f>
        <v>17955</v>
      </c>
    </row>
    <row r="73" spans="2:13">
      <c r="B73" s="1323"/>
      <c r="C73" s="1414" t="s">
        <v>1363</v>
      </c>
      <c r="D73" s="1325" t="s">
        <v>72</v>
      </c>
      <c r="E73" s="1325">
        <v>2</v>
      </c>
      <c r="F73" s="1325">
        <v>3</v>
      </c>
      <c r="G73" s="1325"/>
      <c r="H73" s="1325">
        <f t="shared" si="11"/>
        <v>3</v>
      </c>
      <c r="I73" s="1325">
        <v>6156</v>
      </c>
      <c r="J73" s="1280">
        <f>I73*E73</f>
        <v>12312</v>
      </c>
      <c r="K73" s="1280">
        <f>I73*F73</f>
        <v>18468</v>
      </c>
      <c r="L73" s="1280">
        <f>I73*G73</f>
        <v>0</v>
      </c>
      <c r="M73" s="1296">
        <f>L73+K73</f>
        <v>18468</v>
      </c>
    </row>
    <row r="74" spans="2:13">
      <c r="B74" s="2052" t="s">
        <v>46</v>
      </c>
      <c r="C74" s="2053"/>
      <c r="D74" s="2053"/>
      <c r="E74" s="2053"/>
      <c r="F74" s="2053"/>
      <c r="G74" s="2053"/>
      <c r="H74" s="2053"/>
      <c r="I74" s="2054"/>
      <c r="J74" s="1281">
        <f>SUM(J65:J73)</f>
        <v>80139</v>
      </c>
      <c r="K74" s="1281">
        <f>SUM(K65:K73)</f>
        <v>101499.96</v>
      </c>
      <c r="L74" s="1281">
        <f>SUM(L65:L73)</f>
        <v>17955</v>
      </c>
      <c r="M74" s="1282">
        <f>SUM(M65:M73)</f>
        <v>119454.96</v>
      </c>
    </row>
    <row r="75" spans="2:13">
      <c r="B75" s="1829"/>
      <c r="C75" s="1271" t="s">
        <v>563</v>
      </c>
      <c r="D75" s="1294"/>
      <c r="E75" s="1294"/>
      <c r="F75" s="1294"/>
      <c r="G75" s="1294"/>
      <c r="H75" s="1294"/>
      <c r="I75" s="1294"/>
      <c r="J75" s="1294"/>
      <c r="K75" s="1294"/>
      <c r="L75" s="1294"/>
      <c r="M75" s="1295"/>
    </row>
    <row r="76" spans="2:13">
      <c r="B76" s="1808">
        <v>5.0999999999999996</v>
      </c>
      <c r="C76" s="1285" t="s">
        <v>601</v>
      </c>
      <c r="D76" s="1280"/>
      <c r="E76" s="1280"/>
      <c r="F76" s="1280"/>
      <c r="G76" s="1280"/>
      <c r="H76" s="1280"/>
      <c r="I76" s="1280"/>
      <c r="J76" s="1280"/>
      <c r="K76" s="1280"/>
      <c r="L76" s="1280"/>
      <c r="M76" s="1296"/>
    </row>
    <row r="77" spans="2:13">
      <c r="B77" s="1808"/>
      <c r="C77" s="1285" t="s">
        <v>573</v>
      </c>
      <c r="D77" s="1280" t="s">
        <v>603</v>
      </c>
      <c r="E77" s="1280">
        <v>3</v>
      </c>
      <c r="F77" s="1280">
        <v>2</v>
      </c>
      <c r="G77" s="1280"/>
      <c r="H77" s="1280">
        <f>F77+G77</f>
        <v>2</v>
      </c>
      <c r="I77" s="1280">
        <v>2496</v>
      </c>
      <c r="J77" s="1280">
        <f t="shared" si="5"/>
        <v>7488</v>
      </c>
      <c r="K77" s="1280">
        <f>I77*F77</f>
        <v>4992</v>
      </c>
      <c r="L77" s="1280">
        <f t="shared" si="3"/>
        <v>0</v>
      </c>
      <c r="M77" s="1296">
        <f t="shared" si="6"/>
        <v>4992</v>
      </c>
    </row>
    <row r="78" spans="2:13">
      <c r="B78" s="1808"/>
      <c r="C78" s="1285" t="s">
        <v>551</v>
      </c>
      <c r="D78" s="1280" t="s">
        <v>603</v>
      </c>
      <c r="E78" s="1280">
        <v>9</v>
      </c>
      <c r="F78" s="1280">
        <v>9</v>
      </c>
      <c r="G78" s="1280"/>
      <c r="H78" s="1280">
        <f t="shared" ref="H78:H85" si="12">F78+G78</f>
        <v>9</v>
      </c>
      <c r="I78" s="1280">
        <v>3120</v>
      </c>
      <c r="J78" s="1280">
        <f t="shared" si="5"/>
        <v>28080</v>
      </c>
      <c r="K78" s="1280">
        <f t="shared" ref="K78:K85" si="13">I78*F78</f>
        <v>28080</v>
      </c>
      <c r="L78" s="1280">
        <f t="shared" si="3"/>
        <v>0</v>
      </c>
      <c r="M78" s="1296">
        <f t="shared" si="6"/>
        <v>28080</v>
      </c>
    </row>
    <row r="79" spans="2:13">
      <c r="B79" s="1808"/>
      <c r="C79" s="1285" t="s">
        <v>578</v>
      </c>
      <c r="D79" s="1280" t="s">
        <v>603</v>
      </c>
      <c r="E79" s="1280">
        <v>1</v>
      </c>
      <c r="F79" s="1280">
        <v>2</v>
      </c>
      <c r="G79" s="1280"/>
      <c r="H79" s="1280">
        <f t="shared" si="12"/>
        <v>2</v>
      </c>
      <c r="I79" s="1280">
        <v>975</v>
      </c>
      <c r="J79" s="1280">
        <f t="shared" si="5"/>
        <v>975</v>
      </c>
      <c r="K79" s="1280">
        <f t="shared" si="13"/>
        <v>1950</v>
      </c>
      <c r="L79" s="1280">
        <f t="shared" si="3"/>
        <v>0</v>
      </c>
      <c r="M79" s="1296">
        <f t="shared" si="6"/>
        <v>1950</v>
      </c>
    </row>
    <row r="80" spans="2:13">
      <c r="B80" s="1808"/>
      <c r="C80" s="1285" t="s">
        <v>579</v>
      </c>
      <c r="D80" s="1280" t="s">
        <v>603</v>
      </c>
      <c r="E80" s="1280">
        <v>1</v>
      </c>
      <c r="F80" s="1280">
        <v>1</v>
      </c>
      <c r="G80" s="1280"/>
      <c r="H80" s="1280">
        <f t="shared" si="12"/>
        <v>1</v>
      </c>
      <c r="I80" s="1280">
        <v>1170</v>
      </c>
      <c r="J80" s="1280">
        <f t="shared" si="5"/>
        <v>1170</v>
      </c>
      <c r="K80" s="1280">
        <f t="shared" si="13"/>
        <v>1170</v>
      </c>
      <c r="L80" s="1280">
        <f>I80*G80</f>
        <v>0</v>
      </c>
      <c r="M80" s="1296">
        <f t="shared" si="6"/>
        <v>1170</v>
      </c>
    </row>
    <row r="81" spans="2:13">
      <c r="B81" s="1808"/>
      <c r="C81" s="1285" t="s">
        <v>580</v>
      </c>
      <c r="D81" s="1280" t="s">
        <v>603</v>
      </c>
      <c r="E81" s="1280">
        <v>2</v>
      </c>
      <c r="F81" s="1280">
        <v>2</v>
      </c>
      <c r="G81" s="1280"/>
      <c r="H81" s="1280">
        <f t="shared" si="12"/>
        <v>2</v>
      </c>
      <c r="I81" s="1280">
        <v>2080</v>
      </c>
      <c r="J81" s="1280">
        <f>I81*E81</f>
        <v>4160</v>
      </c>
      <c r="K81" s="1280">
        <f t="shared" si="13"/>
        <v>4160</v>
      </c>
      <c r="L81" s="1280">
        <f>I81*G81</f>
        <v>0</v>
      </c>
      <c r="M81" s="1296">
        <f>L81+K81</f>
        <v>4160</v>
      </c>
    </row>
    <row r="82" spans="2:13">
      <c r="B82" s="1808"/>
      <c r="C82" s="1285" t="s">
        <v>581</v>
      </c>
      <c r="D82" s="1280" t="s">
        <v>603</v>
      </c>
      <c r="E82" s="1280">
        <v>1</v>
      </c>
      <c r="F82" s="1280">
        <v>1</v>
      </c>
      <c r="G82" s="1280"/>
      <c r="H82" s="1280">
        <f t="shared" si="12"/>
        <v>1</v>
      </c>
      <c r="I82" s="1280">
        <v>1326</v>
      </c>
      <c r="J82" s="1280">
        <f>I82*E82</f>
        <v>1326</v>
      </c>
      <c r="K82" s="1280">
        <f t="shared" si="13"/>
        <v>1326</v>
      </c>
      <c r="L82" s="1280">
        <f>I82*G82</f>
        <v>0</v>
      </c>
      <c r="M82" s="1296">
        <f>L82+K82</f>
        <v>1326</v>
      </c>
    </row>
    <row r="83" spans="2:13">
      <c r="B83" s="1808">
        <v>5.2</v>
      </c>
      <c r="C83" s="1285" t="s">
        <v>610</v>
      </c>
      <c r="D83" s="1280"/>
      <c r="E83" s="1280"/>
      <c r="F83" s="1280"/>
      <c r="G83" s="1280"/>
      <c r="H83" s="1280"/>
      <c r="I83" s="1280"/>
      <c r="J83" s="1280"/>
      <c r="K83" s="1280"/>
      <c r="L83" s="1280"/>
      <c r="M83" s="1296"/>
    </row>
    <row r="84" spans="2:13">
      <c r="B84" s="1443"/>
      <c r="C84" s="1285" t="s">
        <v>582</v>
      </c>
      <c r="D84" s="1280" t="s">
        <v>603</v>
      </c>
      <c r="E84" s="1280">
        <v>2</v>
      </c>
      <c r="F84" s="1280">
        <v>2</v>
      </c>
      <c r="G84" s="1280"/>
      <c r="H84" s="1280">
        <f t="shared" si="12"/>
        <v>2</v>
      </c>
      <c r="I84" s="1280">
        <v>5265</v>
      </c>
      <c r="J84" s="1280">
        <f>I84*E84</f>
        <v>10530</v>
      </c>
      <c r="K84" s="1280">
        <f t="shared" si="13"/>
        <v>10530</v>
      </c>
      <c r="L84" s="1280">
        <f>I84*G84</f>
        <v>0</v>
      </c>
      <c r="M84" s="1296">
        <f>L84+K84</f>
        <v>10530</v>
      </c>
    </row>
    <row r="85" spans="2:13">
      <c r="B85" s="1445"/>
      <c r="C85" s="1414" t="s">
        <v>2089</v>
      </c>
      <c r="D85" s="1325" t="s">
        <v>603</v>
      </c>
      <c r="E85" s="1325">
        <v>1</v>
      </c>
      <c r="F85" s="1325">
        <v>2</v>
      </c>
      <c r="G85" s="1325"/>
      <c r="H85" s="1325">
        <f t="shared" si="12"/>
        <v>2</v>
      </c>
      <c r="I85" s="1325">
        <v>4212</v>
      </c>
      <c r="J85" s="1325">
        <f>I85*E85</f>
        <v>4212</v>
      </c>
      <c r="K85" s="1325">
        <f t="shared" si="13"/>
        <v>8424</v>
      </c>
      <c r="L85" s="1325">
        <f>I85*G85</f>
        <v>0</v>
      </c>
      <c r="M85" s="1327">
        <f>L85+K85</f>
        <v>8424</v>
      </c>
    </row>
    <row r="86" spans="2:13">
      <c r="B86" s="2052" t="s">
        <v>46</v>
      </c>
      <c r="C86" s="2053"/>
      <c r="D86" s="2053"/>
      <c r="E86" s="2053"/>
      <c r="F86" s="2053"/>
      <c r="G86" s="2053"/>
      <c r="H86" s="2053"/>
      <c r="I86" s="2054"/>
      <c r="J86" s="1281">
        <f>SUM(J77:J85)</f>
        <v>57941</v>
      </c>
      <c r="K86" s="1281">
        <f>SUM(K77:K85)</f>
        <v>60632</v>
      </c>
      <c r="L86" s="1281">
        <f>SUM(L77:L85)</f>
        <v>0</v>
      </c>
      <c r="M86" s="1282">
        <f>SUM(M77:M85)</f>
        <v>60632</v>
      </c>
    </row>
    <row r="87" spans="2:13">
      <c r="B87" s="1321"/>
      <c r="C87" s="1273" t="s">
        <v>213</v>
      </c>
      <c r="D87" s="1294"/>
      <c r="E87" s="1294"/>
      <c r="F87" s="1294"/>
      <c r="G87" s="1294"/>
      <c r="H87" s="1294"/>
      <c r="I87" s="1294"/>
      <c r="J87" s="1294"/>
      <c r="K87" s="1294"/>
      <c r="L87" s="1294"/>
      <c r="M87" s="1295"/>
    </row>
    <row r="88" spans="2:13" ht="18.75">
      <c r="B88" s="1808">
        <v>6.1</v>
      </c>
      <c r="C88" s="1285" t="s">
        <v>214</v>
      </c>
      <c r="D88" s="1280" t="s">
        <v>457</v>
      </c>
      <c r="E88" s="1280">
        <v>241</v>
      </c>
      <c r="F88" s="1280">
        <v>156.43</v>
      </c>
      <c r="G88" s="1280"/>
      <c r="H88" s="1280">
        <f t="shared" ref="H88:H94" si="14">F88+G88</f>
        <v>156.43</v>
      </c>
      <c r="I88" s="1280">
        <v>90</v>
      </c>
      <c r="J88" s="1280">
        <f t="shared" ref="J88:J93" si="15">I88*E88</f>
        <v>21690</v>
      </c>
      <c r="K88" s="1280">
        <f>I88*F88</f>
        <v>14078.7</v>
      </c>
      <c r="L88" s="1280">
        <f t="shared" ref="L88:L95" si="16">I88*G88</f>
        <v>0</v>
      </c>
      <c r="M88" s="1296">
        <f t="shared" ref="M88:M98" si="17">L88+K88</f>
        <v>14078.7</v>
      </c>
    </row>
    <row r="89" spans="2:13" ht="18.75">
      <c r="B89" s="1808">
        <v>6.2</v>
      </c>
      <c r="C89" s="1285" t="s">
        <v>339</v>
      </c>
      <c r="D89" s="1280" t="s">
        <v>457</v>
      </c>
      <c r="E89" s="1280">
        <v>852</v>
      </c>
      <c r="F89" s="1280">
        <v>779.99</v>
      </c>
      <c r="G89" s="1280"/>
      <c r="H89" s="1280">
        <f t="shared" si="14"/>
        <v>779.99</v>
      </c>
      <c r="I89" s="1280">
        <v>100</v>
      </c>
      <c r="J89" s="1280">
        <f t="shared" si="15"/>
        <v>85200</v>
      </c>
      <c r="K89" s="1280">
        <f t="shared" ref="K89:K98" si="18">I89*F89</f>
        <v>77999</v>
      </c>
      <c r="L89" s="1280">
        <f t="shared" si="16"/>
        <v>0</v>
      </c>
      <c r="M89" s="1296">
        <f t="shared" si="17"/>
        <v>77999</v>
      </c>
    </row>
    <row r="90" spans="2:13">
      <c r="B90" s="1808">
        <v>6.3</v>
      </c>
      <c r="C90" s="1285" t="s">
        <v>1266</v>
      </c>
      <c r="D90" s="1280" t="s">
        <v>222</v>
      </c>
      <c r="E90" s="1280">
        <v>292.31</v>
      </c>
      <c r="F90" s="1280">
        <v>224.46</v>
      </c>
      <c r="G90" s="1280"/>
      <c r="H90" s="1280">
        <f t="shared" si="14"/>
        <v>224.46</v>
      </c>
      <c r="I90" s="1280">
        <v>270</v>
      </c>
      <c r="J90" s="1280">
        <f t="shared" si="15"/>
        <v>78923.7</v>
      </c>
      <c r="K90" s="1280">
        <f t="shared" si="18"/>
        <v>60604.2</v>
      </c>
      <c r="L90" s="1280">
        <f t="shared" si="16"/>
        <v>0</v>
      </c>
      <c r="M90" s="1296">
        <f t="shared" si="17"/>
        <v>60604.2</v>
      </c>
    </row>
    <row r="91" spans="2:13">
      <c r="B91" s="1808">
        <v>6.4</v>
      </c>
      <c r="C91" s="1285" t="s">
        <v>2063</v>
      </c>
      <c r="D91" s="1280" t="s">
        <v>73</v>
      </c>
      <c r="E91" s="1280">
        <v>71</v>
      </c>
      <c r="F91" s="1280">
        <v>81.53</v>
      </c>
      <c r="G91" s="1280"/>
      <c r="H91" s="1280">
        <f t="shared" si="14"/>
        <v>81.53</v>
      </c>
      <c r="I91" s="1280">
        <v>290</v>
      </c>
      <c r="J91" s="1280">
        <f t="shared" si="15"/>
        <v>20590</v>
      </c>
      <c r="K91" s="1280">
        <f>F91*I91</f>
        <v>23643.7</v>
      </c>
      <c r="L91" s="1280">
        <f>I91*G91</f>
        <v>0</v>
      </c>
      <c r="M91" s="1296">
        <f>L91+K91</f>
        <v>23643.7</v>
      </c>
    </row>
    <row r="92" spans="2:13">
      <c r="B92" s="1808">
        <v>6.5</v>
      </c>
      <c r="C92" s="1285" t="s">
        <v>1184</v>
      </c>
      <c r="D92" s="1280" t="s">
        <v>73</v>
      </c>
      <c r="E92" s="1280">
        <v>347</v>
      </c>
      <c r="F92" s="1280">
        <v>241.95</v>
      </c>
      <c r="G92" s="1280"/>
      <c r="H92" s="1280">
        <f t="shared" si="14"/>
        <v>241.95</v>
      </c>
      <c r="I92" s="1280">
        <v>300</v>
      </c>
      <c r="J92" s="1280">
        <f t="shared" si="15"/>
        <v>104100</v>
      </c>
      <c r="K92" s="1280">
        <f t="shared" si="18"/>
        <v>72585</v>
      </c>
      <c r="L92" s="1280">
        <f t="shared" si="16"/>
        <v>0</v>
      </c>
      <c r="M92" s="1296">
        <f t="shared" si="17"/>
        <v>72585</v>
      </c>
    </row>
    <row r="93" spans="2:13">
      <c r="B93" s="1808">
        <v>6.6</v>
      </c>
      <c r="C93" s="1285" t="s">
        <v>2064</v>
      </c>
      <c r="D93" s="1280" t="s">
        <v>189</v>
      </c>
      <c r="E93" s="1280">
        <v>378</v>
      </c>
      <c r="F93" s="1280">
        <v>0</v>
      </c>
      <c r="G93" s="1280">
        <f>'Emer TOS'!H39</f>
        <v>182.95</v>
      </c>
      <c r="H93" s="1280">
        <f t="shared" si="14"/>
        <v>182.95</v>
      </c>
      <c r="I93" s="1280">
        <v>100</v>
      </c>
      <c r="J93" s="1280">
        <f t="shared" si="15"/>
        <v>37800</v>
      </c>
      <c r="K93" s="1280">
        <f t="shared" si="18"/>
        <v>0</v>
      </c>
      <c r="L93" s="1280">
        <f t="shared" si="16"/>
        <v>18295</v>
      </c>
      <c r="M93" s="1296">
        <f t="shared" si="17"/>
        <v>18295</v>
      </c>
    </row>
    <row r="94" spans="2:13">
      <c r="B94" s="1808">
        <v>6.7</v>
      </c>
      <c r="C94" s="1285" t="s">
        <v>2065</v>
      </c>
      <c r="D94" s="1280" t="s">
        <v>189</v>
      </c>
      <c r="E94" s="1280">
        <v>31.2</v>
      </c>
      <c r="F94" s="1280">
        <v>24.55</v>
      </c>
      <c r="G94" s="1280"/>
      <c r="H94" s="1280">
        <f t="shared" si="14"/>
        <v>24.55</v>
      </c>
      <c r="I94" s="1280">
        <v>150</v>
      </c>
      <c r="J94" s="1280">
        <v>10950</v>
      </c>
      <c r="K94" s="1280">
        <f t="shared" si="18"/>
        <v>3682.5</v>
      </c>
      <c r="L94" s="1280">
        <f t="shared" si="16"/>
        <v>0</v>
      </c>
      <c r="M94" s="1296">
        <f t="shared" si="17"/>
        <v>3682.5</v>
      </c>
    </row>
    <row r="95" spans="2:13">
      <c r="B95" s="1808">
        <v>6.8</v>
      </c>
      <c r="C95" s="1285" t="s">
        <v>1186</v>
      </c>
      <c r="D95" s="1280" t="s">
        <v>222</v>
      </c>
      <c r="E95" s="1280">
        <v>4.5</v>
      </c>
      <c r="F95" s="1280">
        <v>107.55</v>
      </c>
      <c r="G95" s="1280"/>
      <c r="H95" s="1280">
        <v>107.55</v>
      </c>
      <c r="I95" s="1280">
        <v>70</v>
      </c>
      <c r="J95" s="1280">
        <v>252</v>
      </c>
      <c r="K95" s="1280">
        <f t="shared" si="18"/>
        <v>7528.5</v>
      </c>
      <c r="L95" s="1280">
        <f t="shared" si="16"/>
        <v>0</v>
      </c>
      <c r="M95" s="1296">
        <f t="shared" si="17"/>
        <v>7528.5</v>
      </c>
    </row>
    <row r="96" spans="2:13" ht="18.75">
      <c r="B96" s="1808">
        <v>6.8</v>
      </c>
      <c r="C96" s="1279" t="s">
        <v>607</v>
      </c>
      <c r="D96" s="1280" t="s">
        <v>457</v>
      </c>
      <c r="E96" s="1280">
        <v>68.400000000000006</v>
      </c>
      <c r="F96" s="1280">
        <v>88.92</v>
      </c>
      <c r="G96" s="1280"/>
      <c r="H96" s="1280">
        <f>F96+G96</f>
        <v>88.92</v>
      </c>
      <c r="I96" s="1280">
        <v>320</v>
      </c>
      <c r="J96" s="1280">
        <f>I96*E96</f>
        <v>21888</v>
      </c>
      <c r="K96" s="1280">
        <f t="shared" si="18"/>
        <v>28454.400000000001</v>
      </c>
      <c r="L96" s="1280">
        <f>I96*G96</f>
        <v>0</v>
      </c>
      <c r="M96" s="1296">
        <f t="shared" si="17"/>
        <v>28454.400000000001</v>
      </c>
    </row>
    <row r="97" spans="2:13">
      <c r="B97" s="1278">
        <v>6.1</v>
      </c>
      <c r="C97" s="1279" t="s">
        <v>1270</v>
      </c>
      <c r="D97" s="1280" t="s">
        <v>189</v>
      </c>
      <c r="E97" s="1280">
        <v>80</v>
      </c>
      <c r="F97" s="1280">
        <v>62.85</v>
      </c>
      <c r="G97" s="1280"/>
      <c r="H97" s="1280">
        <f>F97+G97</f>
        <v>62.85</v>
      </c>
      <c r="I97" s="1280">
        <v>100</v>
      </c>
      <c r="J97" s="1280">
        <f>I97*E97</f>
        <v>8000</v>
      </c>
      <c r="K97" s="1280">
        <f t="shared" si="18"/>
        <v>6285</v>
      </c>
      <c r="L97" s="1280">
        <f>I97*G97</f>
        <v>0</v>
      </c>
      <c r="M97" s="1296">
        <f t="shared" si="17"/>
        <v>6285</v>
      </c>
    </row>
    <row r="98" spans="2:13" hidden="1">
      <c r="B98" s="1323">
        <v>6.11</v>
      </c>
      <c r="C98" s="1324" t="s">
        <v>1193</v>
      </c>
      <c r="D98" s="1325" t="s">
        <v>189</v>
      </c>
      <c r="E98" s="1325">
        <v>80</v>
      </c>
      <c r="F98" s="1325"/>
      <c r="G98" s="1325"/>
      <c r="H98" s="1325">
        <f>F98+G98</f>
        <v>0</v>
      </c>
      <c r="I98" s="1325"/>
      <c r="J98" s="1325">
        <f>I98*E98</f>
        <v>0</v>
      </c>
      <c r="K98" s="1325">
        <f t="shared" si="18"/>
        <v>0</v>
      </c>
      <c r="L98" s="1325">
        <f>I98*G98</f>
        <v>0</v>
      </c>
      <c r="M98" s="1327">
        <f t="shared" si="17"/>
        <v>0</v>
      </c>
    </row>
    <row r="99" spans="2:13">
      <c r="B99" s="2052" t="s">
        <v>46</v>
      </c>
      <c r="C99" s="2053"/>
      <c r="D99" s="2053"/>
      <c r="E99" s="2053"/>
      <c r="F99" s="2053"/>
      <c r="G99" s="2053"/>
      <c r="H99" s="2053"/>
      <c r="I99" s="2054"/>
      <c r="J99" s="1281">
        <f>SUM(J88:J98)</f>
        <v>389393.7</v>
      </c>
      <c r="K99" s="1281">
        <f>SUM(K88:K98)</f>
        <v>294861</v>
      </c>
      <c r="L99" s="1281">
        <f>SUM(L88:L98)</f>
        <v>18295</v>
      </c>
      <c r="M99" s="1282">
        <f>SUM(M88:M98)</f>
        <v>313156</v>
      </c>
    </row>
    <row r="100" spans="2:13">
      <c r="B100" s="1270"/>
      <c r="C100" s="1273" t="s">
        <v>1154</v>
      </c>
      <c r="D100" s="1272"/>
      <c r="E100" s="1272"/>
      <c r="F100" s="1272"/>
      <c r="G100" s="1272"/>
      <c r="H100" s="1272"/>
      <c r="I100" s="1272"/>
      <c r="J100" s="1272"/>
      <c r="K100" s="1294"/>
      <c r="L100" s="1294"/>
      <c r="M100" s="1295"/>
    </row>
    <row r="101" spans="2:13">
      <c r="B101" s="1278">
        <v>7.1</v>
      </c>
      <c r="C101" s="1279" t="s">
        <v>1201</v>
      </c>
      <c r="D101" s="1280" t="s">
        <v>222</v>
      </c>
      <c r="E101" s="1280">
        <v>895.85</v>
      </c>
      <c r="F101" s="1280">
        <v>390</v>
      </c>
      <c r="G101" s="1280"/>
      <c r="H101" s="1280">
        <f>F101+G101</f>
        <v>390</v>
      </c>
      <c r="I101" s="1280">
        <v>26</v>
      </c>
      <c r="J101" s="1280">
        <f>I101*E101</f>
        <v>23292.1</v>
      </c>
      <c r="K101" s="1280">
        <f>F101*I101</f>
        <v>10140</v>
      </c>
      <c r="L101" s="1280">
        <f>I101*G101</f>
        <v>0</v>
      </c>
      <c r="M101" s="1296">
        <f>L101+K101</f>
        <v>10140</v>
      </c>
    </row>
    <row r="102" spans="2:13" hidden="1">
      <c r="B102" s="1278">
        <v>7.2</v>
      </c>
      <c r="C102" s="1279" t="s">
        <v>1200</v>
      </c>
      <c r="D102" s="1280" t="s">
        <v>222</v>
      </c>
      <c r="E102" s="1280">
        <v>537.51</v>
      </c>
      <c r="F102" s="1280">
        <v>0</v>
      </c>
      <c r="G102" s="1280"/>
      <c r="H102" s="1280">
        <f>F102+G102</f>
        <v>0</v>
      </c>
      <c r="I102" s="1280">
        <v>26</v>
      </c>
      <c r="J102" s="1280">
        <f>I102*E102</f>
        <v>13975.26</v>
      </c>
      <c r="K102" s="1280">
        <f>F102*I102</f>
        <v>0</v>
      </c>
      <c r="L102" s="1280">
        <f>I102*G102</f>
        <v>0</v>
      </c>
      <c r="M102" s="1296">
        <f>L102+K102</f>
        <v>0</v>
      </c>
    </row>
    <row r="103" spans="2:13">
      <c r="B103" s="1278">
        <v>7.3</v>
      </c>
      <c r="C103" s="1279" t="s">
        <v>1187</v>
      </c>
      <c r="D103" s="1280" t="s">
        <v>222</v>
      </c>
      <c r="E103" s="1280">
        <v>240.55</v>
      </c>
      <c r="F103" s="1280">
        <v>156.43</v>
      </c>
      <c r="G103" s="1280"/>
      <c r="H103" s="1280">
        <f>F103+G103</f>
        <v>156.43</v>
      </c>
      <c r="I103" s="1280">
        <v>26</v>
      </c>
      <c r="J103" s="1280">
        <f>I103*E103</f>
        <v>6254.3</v>
      </c>
      <c r="K103" s="1280">
        <f>F103*I103</f>
        <v>4067.18</v>
      </c>
      <c r="L103" s="1280">
        <f>I103*G103</f>
        <v>0</v>
      </c>
      <c r="M103" s="1296">
        <f>L103+K103</f>
        <v>4067.18</v>
      </c>
    </row>
    <row r="104" spans="2:13">
      <c r="B104" s="1450"/>
      <c r="C104" s="1451" t="s">
        <v>46</v>
      </c>
      <c r="D104" s="1332"/>
      <c r="E104" s="1332"/>
      <c r="F104" s="1332"/>
      <c r="G104" s="1332"/>
      <c r="H104" s="1332"/>
      <c r="I104" s="1332"/>
      <c r="J104" s="1332">
        <f>SUM(J101:J103)</f>
        <v>43521.66</v>
      </c>
      <c r="K104" s="1332">
        <f>SUM(K101:K103)</f>
        <v>14207.18</v>
      </c>
      <c r="L104" s="1332">
        <f>SUM(L101:L103)</f>
        <v>0</v>
      </c>
      <c r="M104" s="1333">
        <f>SUM(M101:M103)</f>
        <v>14207.18</v>
      </c>
    </row>
    <row r="105" spans="2:13">
      <c r="B105" s="1270"/>
      <c r="C105" s="1273" t="s">
        <v>1158</v>
      </c>
      <c r="D105" s="1272"/>
      <c r="E105" s="1272"/>
      <c r="F105" s="1272"/>
      <c r="G105" s="1272"/>
      <c r="H105" s="1272"/>
      <c r="I105" s="1272"/>
      <c r="J105" s="1272"/>
      <c r="K105" s="1294"/>
      <c r="L105" s="1294"/>
      <c r="M105" s="1295"/>
    </row>
    <row r="106" spans="2:13" ht="31.5" hidden="1">
      <c r="B106" s="1365"/>
      <c r="C106" s="1366" t="s">
        <v>1483</v>
      </c>
      <c r="D106" s="1365"/>
      <c r="E106" s="1365"/>
      <c r="F106" s="1365"/>
      <c r="G106" s="1365"/>
      <c r="H106" s="1365"/>
      <c r="I106" s="1365"/>
      <c r="J106" s="1365"/>
      <c r="K106" s="1365"/>
      <c r="L106" s="1365"/>
      <c r="M106" s="1365"/>
    </row>
    <row r="107" spans="2:13">
      <c r="B107" s="1808">
        <v>8.1</v>
      </c>
      <c r="C107" s="1279" t="s">
        <v>1160</v>
      </c>
      <c r="D107" s="1280" t="s">
        <v>222</v>
      </c>
      <c r="E107" s="1280">
        <v>10.5</v>
      </c>
      <c r="F107" s="1280">
        <v>21.6</v>
      </c>
      <c r="G107" s="1280"/>
      <c r="H107" s="1280">
        <f>F107+G107</f>
        <v>21.6</v>
      </c>
      <c r="I107" s="1280">
        <v>220</v>
      </c>
      <c r="J107" s="1280">
        <f>I107*E107</f>
        <v>2310</v>
      </c>
      <c r="K107" s="1280">
        <f>F107*I107</f>
        <v>4752</v>
      </c>
      <c r="L107" s="1280">
        <f>I107*G107</f>
        <v>0</v>
      </c>
      <c r="M107" s="1296">
        <f>L107+K107</f>
        <v>4752</v>
      </c>
    </row>
    <row r="108" spans="2:13" hidden="1">
      <c r="B108" s="1365">
        <v>8.1999999999999993</v>
      </c>
      <c r="C108" s="1366" t="s">
        <v>1482</v>
      </c>
      <c r="D108" s="1365" t="s">
        <v>222</v>
      </c>
      <c r="E108" s="1365">
        <v>53</v>
      </c>
      <c r="F108" s="1365"/>
      <c r="G108" s="1365"/>
      <c r="H108" s="1368">
        <f>F108+G108</f>
        <v>0</v>
      </c>
      <c r="I108" s="1365">
        <v>360</v>
      </c>
      <c r="J108" s="1365">
        <f>I108*E108</f>
        <v>19080</v>
      </c>
      <c r="K108" s="1365">
        <f>F108*I108</f>
        <v>0</v>
      </c>
      <c r="L108" s="1365">
        <f>I108*G108</f>
        <v>0</v>
      </c>
      <c r="M108" s="1365">
        <f>L108+K108</f>
        <v>0</v>
      </c>
    </row>
    <row r="109" spans="2:13" s="1330" customFormat="1">
      <c r="B109" s="1981" t="s">
        <v>46</v>
      </c>
      <c r="C109" s="1982"/>
      <c r="D109" s="1982"/>
      <c r="E109" s="1982"/>
      <c r="F109" s="1982"/>
      <c r="G109" s="1982"/>
      <c r="H109" s="1982"/>
      <c r="I109" s="1983"/>
      <c r="J109" s="1456">
        <f>SUM(J107:J108)</f>
        <v>21390</v>
      </c>
      <c r="K109" s="1456">
        <f>SUM(K107:K108)</f>
        <v>4752</v>
      </c>
      <c r="L109" s="1456">
        <f>SUM(L107:L108)</f>
        <v>0</v>
      </c>
      <c r="M109" s="1456">
        <f>SUM(M107:M108)</f>
        <v>4752</v>
      </c>
    </row>
    <row r="110" spans="2:13">
      <c r="B110" s="1278"/>
      <c r="C110" s="1276" t="s">
        <v>1299</v>
      </c>
      <c r="D110" s="1280"/>
      <c r="E110" s="1280"/>
      <c r="F110" s="1280"/>
      <c r="G110" s="1280"/>
      <c r="H110" s="1280"/>
      <c r="I110" s="1280"/>
      <c r="J110" s="1280"/>
      <c r="K110" s="1280"/>
      <c r="L110" s="1280"/>
      <c r="M110" s="1296"/>
    </row>
    <row r="111" spans="2:13">
      <c r="B111" s="1808">
        <v>9.1</v>
      </c>
      <c r="C111" s="1279" t="s">
        <v>1302</v>
      </c>
      <c r="D111" s="1280"/>
      <c r="E111" s="1280"/>
      <c r="F111" s="1280"/>
      <c r="G111" s="1280"/>
      <c r="H111" s="1280"/>
      <c r="I111" s="1280"/>
      <c r="J111" s="1280"/>
      <c r="K111" s="1280"/>
      <c r="L111" s="1280"/>
      <c r="M111" s="1296"/>
    </row>
    <row r="112" spans="2:13" ht="18" customHeight="1">
      <c r="B112" s="1808"/>
      <c r="C112" s="1279" t="s">
        <v>1292</v>
      </c>
      <c r="D112" s="1280" t="s">
        <v>1303</v>
      </c>
      <c r="E112" s="1280">
        <v>10</v>
      </c>
      <c r="F112" s="1280">
        <v>56.2</v>
      </c>
      <c r="G112" s="1280"/>
      <c r="H112" s="1280">
        <f>F112+G112</f>
        <v>56.2</v>
      </c>
      <c r="I112" s="1280">
        <v>75</v>
      </c>
      <c r="J112" s="1280">
        <f>I112*E112</f>
        <v>750</v>
      </c>
      <c r="K112" s="1280">
        <f>F112*I112</f>
        <v>4215</v>
      </c>
      <c r="L112" s="1280">
        <f>I112*G112</f>
        <v>0</v>
      </c>
      <c r="M112" s="1296">
        <f>L112+K112</f>
        <v>4215</v>
      </c>
    </row>
    <row r="113" spans="2:13">
      <c r="B113" s="1808">
        <v>9.4</v>
      </c>
      <c r="C113" s="1279" t="s">
        <v>1365</v>
      </c>
      <c r="D113" s="1280" t="s">
        <v>72</v>
      </c>
      <c r="E113" s="1280">
        <v>1</v>
      </c>
      <c r="F113" s="1280">
        <v>1</v>
      </c>
      <c r="G113" s="1280"/>
      <c r="H113" s="1280">
        <f>F113+G113</f>
        <v>1</v>
      </c>
      <c r="I113" s="1280">
        <v>180</v>
      </c>
      <c r="J113" s="1280">
        <f>I113*E113</f>
        <v>180</v>
      </c>
      <c r="K113" s="1280">
        <f>F113*I113</f>
        <v>180</v>
      </c>
      <c r="L113" s="1280">
        <f>I113*G113</f>
        <v>0</v>
      </c>
      <c r="M113" s="1296">
        <f>L113+K113</f>
        <v>180</v>
      </c>
    </row>
    <row r="114" spans="2:13">
      <c r="B114" s="1808">
        <v>9.5</v>
      </c>
      <c r="C114" s="1279" t="s">
        <v>1356</v>
      </c>
      <c r="D114" s="1280"/>
      <c r="E114" s="1280"/>
      <c r="F114" s="1280"/>
      <c r="G114" s="1280"/>
      <c r="H114" s="1280"/>
      <c r="I114" s="1280"/>
      <c r="J114" s="1280"/>
      <c r="K114" s="1280"/>
      <c r="L114" s="1280"/>
      <c r="M114" s="1296"/>
    </row>
    <row r="115" spans="2:13">
      <c r="B115" s="1808"/>
      <c r="C115" s="1279" t="s">
        <v>1305</v>
      </c>
      <c r="D115" s="1280" t="s">
        <v>1303</v>
      </c>
      <c r="E115" s="1280">
        <v>22</v>
      </c>
      <c r="F115" s="1280">
        <v>31.7</v>
      </c>
      <c r="G115" s="1280"/>
      <c r="H115" s="1280">
        <f>F115+G115</f>
        <v>31.7</v>
      </c>
      <c r="I115" s="1280">
        <v>60</v>
      </c>
      <c r="J115" s="1280">
        <f>I115*E115</f>
        <v>1320</v>
      </c>
      <c r="K115" s="1280">
        <f>F115*I115</f>
        <v>1902</v>
      </c>
      <c r="L115" s="1280">
        <f>I115*G115</f>
        <v>0</v>
      </c>
      <c r="M115" s="1296">
        <f>L115+K115</f>
        <v>1902</v>
      </c>
    </row>
    <row r="116" spans="2:13">
      <c r="B116" s="1808"/>
      <c r="C116" s="1279" t="s">
        <v>1307</v>
      </c>
      <c r="D116" s="1280" t="s">
        <v>1303</v>
      </c>
      <c r="E116" s="1280">
        <v>8</v>
      </c>
      <c r="F116" s="1280">
        <v>25.4</v>
      </c>
      <c r="G116" s="1280"/>
      <c r="H116" s="1280">
        <f>F116+G116</f>
        <v>25.4</v>
      </c>
      <c r="I116" s="1280">
        <v>120</v>
      </c>
      <c r="J116" s="1280">
        <f>I116*E116</f>
        <v>960</v>
      </c>
      <c r="K116" s="1280">
        <f>F116*I116</f>
        <v>3048</v>
      </c>
      <c r="L116" s="1280">
        <f>I116*G116</f>
        <v>0</v>
      </c>
      <c r="M116" s="1296">
        <f>L116+K116</f>
        <v>3048</v>
      </c>
    </row>
    <row r="117" spans="2:13">
      <c r="B117" s="1830">
        <v>9.6</v>
      </c>
      <c r="C117" s="1324" t="s">
        <v>1887</v>
      </c>
      <c r="D117" s="1325" t="s">
        <v>72</v>
      </c>
      <c r="E117" s="1325">
        <v>12</v>
      </c>
      <c r="F117" s="1325"/>
      <c r="G117" s="1325">
        <f>'Emer TOS'!H44</f>
        <v>8</v>
      </c>
      <c r="H117" s="1280">
        <f t="shared" ref="H117:H121" si="19">F117+G117</f>
        <v>8</v>
      </c>
      <c r="I117" s="1325">
        <v>600</v>
      </c>
      <c r="J117" s="1280">
        <f t="shared" ref="J117" si="20">I117*E117</f>
        <v>7200</v>
      </c>
      <c r="K117" s="1280">
        <f t="shared" ref="K117" si="21">F117*I117</f>
        <v>0</v>
      </c>
      <c r="L117" s="1280">
        <f t="shared" ref="L117" si="22">I117*G117</f>
        <v>4800</v>
      </c>
      <c r="M117" s="1296">
        <f t="shared" ref="M117" si="23">L117+K117</f>
        <v>4800</v>
      </c>
    </row>
    <row r="118" spans="2:13">
      <c r="B118" s="1830">
        <v>9.6999999999999993</v>
      </c>
      <c r="C118" s="1324" t="s">
        <v>2055</v>
      </c>
      <c r="D118" s="1325" t="s">
        <v>72</v>
      </c>
      <c r="E118" s="1325">
        <v>5</v>
      </c>
      <c r="F118" s="1325"/>
      <c r="G118" s="1325">
        <f>'Emer TOS'!H48</f>
        <v>1</v>
      </c>
      <c r="H118" s="1280">
        <f t="shared" si="19"/>
        <v>1</v>
      </c>
      <c r="I118" s="1325">
        <v>550</v>
      </c>
      <c r="J118" s="1280">
        <f t="shared" ref="J118" si="24">I118*E118</f>
        <v>2750</v>
      </c>
      <c r="K118" s="1280">
        <f t="shared" ref="K118" si="25">F118*I118</f>
        <v>0</v>
      </c>
      <c r="L118" s="1280">
        <f t="shared" ref="L118" si="26">I118*G118</f>
        <v>550</v>
      </c>
      <c r="M118" s="1296">
        <f t="shared" ref="M118" si="27">L118+K118</f>
        <v>550</v>
      </c>
    </row>
    <row r="119" spans="2:13">
      <c r="B119" s="1830">
        <v>9.8000000000000007</v>
      </c>
      <c r="C119" s="1324" t="s">
        <v>2056</v>
      </c>
      <c r="D119" s="1325" t="s">
        <v>72</v>
      </c>
      <c r="E119" s="1325">
        <v>6</v>
      </c>
      <c r="F119" s="1325"/>
      <c r="G119" s="1325">
        <f>'Emer TOS'!H52</f>
        <v>6</v>
      </c>
      <c r="H119" s="1280">
        <f t="shared" si="19"/>
        <v>6</v>
      </c>
      <c r="I119" s="1325">
        <v>900</v>
      </c>
      <c r="J119" s="1280">
        <f t="shared" ref="J119:J120" si="28">I119*E119</f>
        <v>5400</v>
      </c>
      <c r="K119" s="1280">
        <f t="shared" ref="K119:K120" si="29">F119*I119</f>
        <v>0</v>
      </c>
      <c r="L119" s="1280">
        <f t="shared" ref="L119:L120" si="30">I119*G119</f>
        <v>5400</v>
      </c>
      <c r="M119" s="1296">
        <f t="shared" ref="M119:M120" si="31">L119+K119</f>
        <v>5400</v>
      </c>
    </row>
    <row r="120" spans="2:13">
      <c r="B120" s="1830">
        <v>9.9</v>
      </c>
      <c r="C120" s="1324" t="s">
        <v>2057</v>
      </c>
      <c r="D120" s="1325" t="s">
        <v>72</v>
      </c>
      <c r="E120" s="1325">
        <v>6</v>
      </c>
      <c r="F120" s="1325"/>
      <c r="G120" s="1325">
        <f>'Emer TOS'!H56</f>
        <v>6</v>
      </c>
      <c r="H120" s="1280">
        <f t="shared" si="19"/>
        <v>6</v>
      </c>
      <c r="I120" s="1325">
        <v>90</v>
      </c>
      <c r="J120" s="1325">
        <f t="shared" si="28"/>
        <v>540</v>
      </c>
      <c r="K120" s="1325">
        <f t="shared" si="29"/>
        <v>0</v>
      </c>
      <c r="L120" s="1325">
        <f t="shared" si="30"/>
        <v>540</v>
      </c>
      <c r="M120" s="1327">
        <f t="shared" si="31"/>
        <v>540</v>
      </c>
    </row>
    <row r="121" spans="2:13">
      <c r="B121" s="1323">
        <v>9.1</v>
      </c>
      <c r="C121" s="1324" t="s">
        <v>2058</v>
      </c>
      <c r="D121" s="1325" t="s">
        <v>72</v>
      </c>
      <c r="E121" s="1325">
        <v>12</v>
      </c>
      <c r="F121" s="1325"/>
      <c r="G121" s="1325">
        <f>'Emer TOS'!H60</f>
        <v>8</v>
      </c>
      <c r="H121" s="1280">
        <f t="shared" si="19"/>
        <v>8</v>
      </c>
      <c r="I121" s="1325">
        <v>200</v>
      </c>
      <c r="J121" s="1325">
        <f t="shared" ref="J121" si="32">I121*E121</f>
        <v>2400</v>
      </c>
      <c r="K121" s="1325">
        <f t="shared" ref="K121" si="33">F121*I121</f>
        <v>0</v>
      </c>
      <c r="L121" s="1325">
        <f t="shared" ref="L121" si="34">I121*G121</f>
        <v>1600</v>
      </c>
      <c r="M121" s="1327">
        <f t="shared" ref="M121" si="35">L121+K121</f>
        <v>1600</v>
      </c>
    </row>
    <row r="122" spans="2:13">
      <c r="B122" s="1323">
        <v>9.11</v>
      </c>
      <c r="C122" s="1324" t="s">
        <v>2059</v>
      </c>
      <c r="D122" s="1325" t="s">
        <v>72</v>
      </c>
      <c r="E122" s="1325">
        <v>1</v>
      </c>
      <c r="F122" s="1325"/>
      <c r="G122" s="1325">
        <f>'Emer TOS'!D65</f>
        <v>1</v>
      </c>
      <c r="H122" s="1280">
        <f>F122+G122</f>
        <v>1</v>
      </c>
      <c r="I122" s="1325">
        <v>1700</v>
      </c>
      <c r="J122" s="1325">
        <f>I122*E122</f>
        <v>1700</v>
      </c>
      <c r="K122" s="1325">
        <f>F122*I122</f>
        <v>0</v>
      </c>
      <c r="L122" s="1325">
        <f>I122*G122</f>
        <v>1700</v>
      </c>
      <c r="M122" s="1327">
        <f>L122+K122</f>
        <v>1700</v>
      </c>
    </row>
    <row r="123" spans="2:13">
      <c r="B123" s="1323">
        <v>9.1199999999999992</v>
      </c>
      <c r="C123" s="1324" t="s">
        <v>2060</v>
      </c>
      <c r="D123" s="1325" t="s">
        <v>72</v>
      </c>
      <c r="E123" s="1325">
        <v>4</v>
      </c>
      <c r="F123" s="1325"/>
      <c r="G123" s="1325">
        <f>'Emer TOS'!D69</f>
        <v>1</v>
      </c>
      <c r="H123" s="1280">
        <f>F123+G123</f>
        <v>1</v>
      </c>
      <c r="I123" s="1325">
        <v>120</v>
      </c>
      <c r="J123" s="1325">
        <f>I123*E123</f>
        <v>480</v>
      </c>
      <c r="K123" s="1325">
        <f>F123*I123</f>
        <v>0</v>
      </c>
      <c r="L123" s="1325">
        <f>I123*G123</f>
        <v>120</v>
      </c>
      <c r="M123" s="1327">
        <f>L123+K123</f>
        <v>120</v>
      </c>
    </row>
    <row r="124" spans="2:13">
      <c r="B124" s="1323">
        <v>9.14</v>
      </c>
      <c r="C124" s="1324" t="s">
        <v>2061</v>
      </c>
      <c r="D124" s="1325" t="s">
        <v>72</v>
      </c>
      <c r="E124" s="1325">
        <v>4</v>
      </c>
      <c r="F124" s="1325"/>
      <c r="G124" s="1325">
        <f>'Emer TOS'!D73</f>
        <v>1</v>
      </c>
      <c r="H124" s="1280">
        <f>F124+G124</f>
        <v>1</v>
      </c>
      <c r="I124" s="1325">
        <v>2000</v>
      </c>
      <c r="J124" s="1325">
        <f>I124*E124</f>
        <v>8000</v>
      </c>
      <c r="K124" s="1325">
        <f>F124*I124</f>
        <v>0</v>
      </c>
      <c r="L124" s="1325">
        <f>I124*G124</f>
        <v>2000</v>
      </c>
      <c r="M124" s="1327">
        <f>L124+K124</f>
        <v>2000</v>
      </c>
    </row>
    <row r="125" spans="2:13">
      <c r="B125" s="1323">
        <v>9.16</v>
      </c>
      <c r="C125" s="1324" t="s">
        <v>1768</v>
      </c>
      <c r="D125" s="1325" t="s">
        <v>72</v>
      </c>
      <c r="E125" s="1325">
        <v>15</v>
      </c>
      <c r="F125" s="1325"/>
      <c r="G125" s="1325">
        <f>'Emer TOS'!D77</f>
        <v>4</v>
      </c>
      <c r="H125" s="1280">
        <f>F125+G125</f>
        <v>4</v>
      </c>
      <c r="I125" s="1325">
        <v>120</v>
      </c>
      <c r="J125" s="1325">
        <f>I125*E125</f>
        <v>1800</v>
      </c>
      <c r="K125" s="1325">
        <f>F125*I125</f>
        <v>0</v>
      </c>
      <c r="L125" s="1325">
        <f>I125*G125</f>
        <v>480</v>
      </c>
      <c r="M125" s="1327">
        <f>L125+K125</f>
        <v>480</v>
      </c>
    </row>
    <row r="126" spans="2:13">
      <c r="B126" s="1323">
        <v>9.18</v>
      </c>
      <c r="C126" s="1324" t="s">
        <v>1778</v>
      </c>
      <c r="D126" s="1325" t="s">
        <v>1303</v>
      </c>
      <c r="E126" s="1325">
        <v>102</v>
      </c>
      <c r="F126" s="1325"/>
      <c r="G126" s="1325">
        <f>'Emer TOS'!D81</f>
        <v>38.4</v>
      </c>
      <c r="H126" s="1280">
        <f>F126+G126</f>
        <v>38.4</v>
      </c>
      <c r="I126" s="1325">
        <v>90</v>
      </c>
      <c r="J126" s="1325">
        <f>I126*E126</f>
        <v>9180</v>
      </c>
      <c r="K126" s="1325">
        <f>F126*I126</f>
        <v>0</v>
      </c>
      <c r="L126" s="1325">
        <f>I126*G126</f>
        <v>3456</v>
      </c>
      <c r="M126" s="1327">
        <f>L126+K126</f>
        <v>3456</v>
      </c>
    </row>
    <row r="127" spans="2:13" s="1330" customFormat="1">
      <c r="B127" s="2052" t="s">
        <v>46</v>
      </c>
      <c r="C127" s="2053"/>
      <c r="D127" s="2053"/>
      <c r="E127" s="2053"/>
      <c r="F127" s="2053"/>
      <c r="G127" s="2053"/>
      <c r="H127" s="2053"/>
      <c r="I127" s="2054"/>
      <c r="J127" s="1281">
        <f>SUM(J112:J126)</f>
        <v>42660</v>
      </c>
      <c r="K127" s="1281">
        <f>SUM(K112:K126)</f>
        <v>9345</v>
      </c>
      <c r="L127" s="1281">
        <f>SUM(L112:L126)</f>
        <v>20646</v>
      </c>
      <c r="M127" s="1281">
        <f>SUM(M112:M126)</f>
        <v>29991</v>
      </c>
    </row>
    <row r="128" spans="2:13">
      <c r="B128" s="1270"/>
      <c r="C128" s="1273" t="s">
        <v>1188</v>
      </c>
      <c r="D128" s="1272"/>
      <c r="E128" s="1272"/>
      <c r="F128" s="1272"/>
      <c r="G128" s="1272"/>
      <c r="H128" s="1272"/>
      <c r="I128" s="1272"/>
      <c r="J128" s="1272"/>
      <c r="K128" s="1294"/>
      <c r="L128" s="1294"/>
      <c r="M128" s="1295"/>
    </row>
    <row r="129" spans="2:13">
      <c r="B129" s="1278">
        <v>2</v>
      </c>
      <c r="C129" s="1279" t="s">
        <v>1189</v>
      </c>
      <c r="D129" s="1280"/>
      <c r="E129" s="1280"/>
      <c r="F129" s="1280"/>
      <c r="G129" s="1280"/>
      <c r="H129" s="1280"/>
      <c r="I129" s="1280"/>
      <c r="J129" s="1280"/>
      <c r="K129" s="1280"/>
      <c r="L129" s="1280"/>
      <c r="M129" s="1296"/>
    </row>
    <row r="130" spans="2:13">
      <c r="B130" s="1278">
        <v>2.0099999999999998</v>
      </c>
      <c r="C130" s="1279" t="s">
        <v>1359</v>
      </c>
      <c r="D130" s="1280" t="s">
        <v>1150</v>
      </c>
      <c r="E130" s="1280">
        <v>68</v>
      </c>
      <c r="F130" s="1280">
        <v>68</v>
      </c>
      <c r="G130" s="1280"/>
      <c r="H130" s="1280">
        <f t="shared" ref="H130:H148" si="36">F130+G130</f>
        <v>68</v>
      </c>
      <c r="I130" s="1280">
        <v>200</v>
      </c>
      <c r="J130" s="1280">
        <f>I130*E130</f>
        <v>13600</v>
      </c>
      <c r="K130" s="1280">
        <f>F130*I130</f>
        <v>13600</v>
      </c>
      <c r="L130" s="1280">
        <f t="shared" ref="L130:L135" si="37">I130*G130</f>
        <v>0</v>
      </c>
      <c r="M130" s="1296">
        <f t="shared" ref="M130:M135" si="38">L130+K130</f>
        <v>13600</v>
      </c>
    </row>
    <row r="131" spans="2:13">
      <c r="B131" s="1278">
        <v>3</v>
      </c>
      <c r="C131" s="1279" t="s">
        <v>1308</v>
      </c>
      <c r="D131" s="1280"/>
      <c r="E131" s="1280"/>
      <c r="F131" s="1280"/>
      <c r="G131" s="1280"/>
      <c r="H131" s="1280"/>
      <c r="I131" s="1280"/>
      <c r="J131" s="1280"/>
      <c r="K131" s="1280"/>
      <c r="L131" s="1280"/>
      <c r="M131" s="1296"/>
    </row>
    <row r="132" spans="2:13">
      <c r="B132" s="1278">
        <v>3.02</v>
      </c>
      <c r="C132" s="1279" t="s">
        <v>1309</v>
      </c>
      <c r="D132" s="1280" t="s">
        <v>1150</v>
      </c>
      <c r="E132" s="1280">
        <v>14</v>
      </c>
      <c r="F132" s="1280">
        <v>5</v>
      </c>
      <c r="G132" s="1280"/>
      <c r="H132" s="1280">
        <f t="shared" si="36"/>
        <v>5</v>
      </c>
      <c r="I132" s="1280">
        <v>120</v>
      </c>
      <c r="J132" s="1280">
        <f>I132*E132</f>
        <v>1680</v>
      </c>
      <c r="K132" s="1280">
        <f>F132*I132</f>
        <v>600</v>
      </c>
      <c r="L132" s="1280">
        <f t="shared" si="37"/>
        <v>0</v>
      </c>
      <c r="M132" s="1296">
        <f t="shared" si="38"/>
        <v>600</v>
      </c>
    </row>
    <row r="133" spans="2:13">
      <c r="B133" s="1278">
        <v>3.03</v>
      </c>
      <c r="C133" s="1279" t="s">
        <v>1310</v>
      </c>
      <c r="D133" s="1280" t="s">
        <v>1150</v>
      </c>
      <c r="E133" s="1280">
        <v>4</v>
      </c>
      <c r="F133" s="1280">
        <v>2</v>
      </c>
      <c r="G133" s="1280"/>
      <c r="H133" s="1280">
        <f t="shared" si="36"/>
        <v>2</v>
      </c>
      <c r="I133" s="1280">
        <v>80</v>
      </c>
      <c r="J133" s="1280">
        <v>320</v>
      </c>
      <c r="K133" s="1280">
        <v>0</v>
      </c>
      <c r="L133" s="1280">
        <f t="shared" si="37"/>
        <v>0</v>
      </c>
      <c r="M133" s="1296">
        <f t="shared" si="38"/>
        <v>0</v>
      </c>
    </row>
    <row r="134" spans="2:13">
      <c r="B134" s="1278">
        <v>4</v>
      </c>
      <c r="C134" s="1279" t="s">
        <v>1190</v>
      </c>
      <c r="D134" s="1280"/>
      <c r="E134" s="1280"/>
      <c r="F134" s="1280"/>
      <c r="G134" s="1280"/>
      <c r="H134" s="1280"/>
      <c r="I134" s="1280"/>
      <c r="J134" s="1280"/>
      <c r="K134" s="1280"/>
      <c r="L134" s="1280"/>
      <c r="M134" s="1296"/>
    </row>
    <row r="135" spans="2:13">
      <c r="B135" s="1278">
        <v>4.01</v>
      </c>
      <c r="C135" s="1279" t="s">
        <v>1358</v>
      </c>
      <c r="D135" s="1280" t="s">
        <v>1150</v>
      </c>
      <c r="E135" s="1280">
        <v>38</v>
      </c>
      <c r="F135" s="1280">
        <v>38</v>
      </c>
      <c r="G135" s="1280"/>
      <c r="H135" s="1280">
        <f t="shared" si="36"/>
        <v>38</v>
      </c>
      <c r="I135" s="1280">
        <v>200</v>
      </c>
      <c r="J135" s="1280">
        <f>I135*E135</f>
        <v>7600</v>
      </c>
      <c r="K135" s="1280">
        <f>F135*I135</f>
        <v>7600</v>
      </c>
      <c r="L135" s="1280">
        <f t="shared" si="37"/>
        <v>0</v>
      </c>
      <c r="M135" s="1296">
        <f t="shared" si="38"/>
        <v>7600</v>
      </c>
    </row>
    <row r="136" spans="2:13">
      <c r="B136" s="1278">
        <v>5</v>
      </c>
      <c r="C136" s="1279" t="s">
        <v>1162</v>
      </c>
      <c r="D136" s="1280"/>
      <c r="E136" s="1280"/>
      <c r="F136" s="1280"/>
      <c r="G136" s="1280"/>
      <c r="H136" s="1280"/>
      <c r="I136" s="1280"/>
      <c r="J136" s="1280"/>
      <c r="K136" s="1280"/>
      <c r="L136" s="1280"/>
      <c r="M136" s="1296"/>
    </row>
    <row r="137" spans="2:13">
      <c r="B137" s="1278">
        <v>5.01</v>
      </c>
      <c r="C137" s="1279" t="s">
        <v>1311</v>
      </c>
      <c r="D137" s="1280" t="s">
        <v>1150</v>
      </c>
      <c r="E137" s="1280">
        <v>38</v>
      </c>
      <c r="F137" s="1280"/>
      <c r="G137" s="1280">
        <f>'Emer TOS'!H67</f>
        <v>38</v>
      </c>
      <c r="H137" s="1280">
        <f t="shared" si="36"/>
        <v>38</v>
      </c>
      <c r="I137" s="1280">
        <v>100</v>
      </c>
      <c r="J137" s="1280">
        <f t="shared" ref="J137:J138" si="39">I137*E137</f>
        <v>3800</v>
      </c>
      <c r="K137" s="1280">
        <f t="shared" ref="K137:K138" si="40">F137*I137</f>
        <v>0</v>
      </c>
      <c r="L137" s="1280">
        <f t="shared" ref="L137:L138" si="41">I137*G137</f>
        <v>3800</v>
      </c>
      <c r="M137" s="1296">
        <f t="shared" ref="M137:M138" si="42">L137+K137</f>
        <v>3800</v>
      </c>
    </row>
    <row r="138" spans="2:13">
      <c r="B138" s="1278">
        <v>5.0199999999999996</v>
      </c>
      <c r="C138" s="1279" t="s">
        <v>1903</v>
      </c>
      <c r="D138" s="1280" t="s">
        <v>1150</v>
      </c>
      <c r="E138" s="1280">
        <v>1</v>
      </c>
      <c r="F138" s="1280"/>
      <c r="G138" s="1280">
        <f>'Emer TOS'!H71</f>
        <v>1</v>
      </c>
      <c r="H138" s="1280">
        <f t="shared" si="36"/>
        <v>1</v>
      </c>
      <c r="I138" s="1280">
        <v>150</v>
      </c>
      <c r="J138" s="1280">
        <f t="shared" si="39"/>
        <v>150</v>
      </c>
      <c r="K138" s="1280">
        <f t="shared" si="40"/>
        <v>0</v>
      </c>
      <c r="L138" s="1280">
        <f t="shared" si="41"/>
        <v>150</v>
      </c>
      <c r="M138" s="1296">
        <f t="shared" si="42"/>
        <v>150</v>
      </c>
    </row>
    <row r="139" spans="2:13">
      <c r="B139" s="1278">
        <v>6</v>
      </c>
      <c r="C139" s="1279" t="s">
        <v>1782</v>
      </c>
      <c r="D139" s="1280"/>
      <c r="E139" s="1280"/>
      <c r="F139" s="1280"/>
      <c r="G139" s="1280"/>
      <c r="H139" s="1280"/>
      <c r="I139" s="1280"/>
      <c r="J139" s="1280"/>
      <c r="K139" s="1280"/>
      <c r="L139" s="1280"/>
      <c r="M139" s="1296"/>
    </row>
    <row r="140" spans="2:13">
      <c r="B140" s="1278">
        <v>6.01</v>
      </c>
      <c r="C140" s="1279" t="s">
        <v>1783</v>
      </c>
      <c r="D140" s="1280" t="s">
        <v>1150</v>
      </c>
      <c r="E140" s="1280">
        <v>13</v>
      </c>
      <c r="F140" s="1280"/>
      <c r="G140" s="1280">
        <f>'Emer TOS'!H76</f>
        <v>13</v>
      </c>
      <c r="H140" s="1280">
        <f t="shared" si="36"/>
        <v>13</v>
      </c>
      <c r="I140" s="1280">
        <v>130</v>
      </c>
      <c r="J140" s="1280">
        <f t="shared" ref="J140" si="43">I140*E140</f>
        <v>1690</v>
      </c>
      <c r="K140" s="1280">
        <f t="shared" ref="K140" si="44">F140*I140</f>
        <v>0</v>
      </c>
      <c r="L140" s="1280">
        <f t="shared" ref="L140" si="45">I140*G140</f>
        <v>1690</v>
      </c>
      <c r="M140" s="1296">
        <f t="shared" ref="M140" si="46">L140+K140</f>
        <v>1690</v>
      </c>
    </row>
    <row r="141" spans="2:13">
      <c r="B141" s="1278">
        <v>7</v>
      </c>
      <c r="C141" s="1279" t="s">
        <v>1314</v>
      </c>
      <c r="D141" s="1280"/>
      <c r="E141" s="1280"/>
      <c r="F141" s="1280"/>
      <c r="G141" s="1280"/>
      <c r="H141" s="1280"/>
      <c r="I141" s="1280"/>
      <c r="J141" s="1280"/>
      <c r="K141" s="1280"/>
      <c r="L141" s="1280"/>
      <c r="M141" s="1296"/>
    </row>
    <row r="142" spans="2:13">
      <c r="B142" s="1278">
        <v>7.01</v>
      </c>
      <c r="C142" s="1279" t="s">
        <v>1315</v>
      </c>
      <c r="D142" s="1280" t="s">
        <v>1150</v>
      </c>
      <c r="E142" s="1280">
        <v>35</v>
      </c>
      <c r="F142" s="1280"/>
      <c r="G142" s="1280">
        <f>'Emer TOS'!H81</f>
        <v>8</v>
      </c>
      <c r="H142" s="1280">
        <f t="shared" si="36"/>
        <v>8</v>
      </c>
      <c r="I142" s="1280">
        <v>450</v>
      </c>
      <c r="J142" s="1280">
        <f t="shared" ref="J142:J145" si="47">I142*E142</f>
        <v>15750</v>
      </c>
      <c r="K142" s="1280">
        <f t="shared" ref="K142:K145" si="48">F142*I142</f>
        <v>0</v>
      </c>
      <c r="L142" s="1280">
        <f t="shared" ref="L142:L145" si="49">I142*G142</f>
        <v>3600</v>
      </c>
      <c r="M142" s="1296">
        <f t="shared" ref="M142:M145" si="50">L142+K142</f>
        <v>3600</v>
      </c>
    </row>
    <row r="143" spans="2:13">
      <c r="B143" s="1278">
        <v>7.02</v>
      </c>
      <c r="C143" s="1279" t="s">
        <v>2017</v>
      </c>
      <c r="D143" s="1280" t="s">
        <v>1150</v>
      </c>
      <c r="E143" s="1280">
        <v>8</v>
      </c>
      <c r="F143" s="1280"/>
      <c r="G143" s="1280">
        <f>'Emer TOS'!H85</f>
        <v>35</v>
      </c>
      <c r="H143" s="1280">
        <f t="shared" si="36"/>
        <v>35</v>
      </c>
      <c r="I143" s="1280">
        <v>700</v>
      </c>
      <c r="J143" s="1280">
        <f t="shared" si="47"/>
        <v>5600</v>
      </c>
      <c r="K143" s="1280">
        <f t="shared" si="48"/>
        <v>0</v>
      </c>
      <c r="L143" s="1280">
        <f t="shared" si="49"/>
        <v>24500</v>
      </c>
      <c r="M143" s="1296">
        <f t="shared" si="50"/>
        <v>24500</v>
      </c>
    </row>
    <row r="144" spans="2:13">
      <c r="B144" s="1278">
        <v>7.03</v>
      </c>
      <c r="C144" s="1279" t="s">
        <v>1790</v>
      </c>
      <c r="D144" s="1280" t="s">
        <v>1150</v>
      </c>
      <c r="E144" s="1280">
        <v>11</v>
      </c>
      <c r="F144" s="1280"/>
      <c r="G144" s="1280">
        <f>'Emer TOS'!H89</f>
        <v>11</v>
      </c>
      <c r="H144" s="1280">
        <f t="shared" si="36"/>
        <v>11</v>
      </c>
      <c r="I144" s="1280">
        <v>250</v>
      </c>
      <c r="J144" s="1280">
        <f t="shared" si="47"/>
        <v>2750</v>
      </c>
      <c r="K144" s="1280">
        <f t="shared" si="48"/>
        <v>0</v>
      </c>
      <c r="L144" s="1280">
        <f t="shared" si="49"/>
        <v>2750</v>
      </c>
      <c r="M144" s="1296">
        <f t="shared" si="50"/>
        <v>2750</v>
      </c>
    </row>
    <row r="145" spans="2:13">
      <c r="B145" s="1278">
        <v>7.04</v>
      </c>
      <c r="C145" s="1279" t="s">
        <v>2062</v>
      </c>
      <c r="D145" s="1280" t="s">
        <v>1150</v>
      </c>
      <c r="E145" s="1280">
        <v>7</v>
      </c>
      <c r="F145" s="1280"/>
      <c r="G145" s="1280">
        <f>'Emer TOS'!H93</f>
        <v>7</v>
      </c>
      <c r="H145" s="1280"/>
      <c r="I145" s="1280">
        <v>250</v>
      </c>
      <c r="J145" s="1280">
        <f t="shared" si="47"/>
        <v>1750</v>
      </c>
      <c r="K145" s="1280">
        <f t="shared" si="48"/>
        <v>0</v>
      </c>
      <c r="L145" s="1280">
        <f t="shared" si="49"/>
        <v>1750</v>
      </c>
      <c r="M145" s="1296">
        <f t="shared" si="50"/>
        <v>1750</v>
      </c>
    </row>
    <row r="146" spans="2:13">
      <c r="B146" s="1278">
        <v>7.5</v>
      </c>
      <c r="C146" s="1279" t="s">
        <v>1905</v>
      </c>
      <c r="D146" s="1280" t="s">
        <v>1150</v>
      </c>
      <c r="E146" s="1280">
        <v>5</v>
      </c>
      <c r="F146" s="1280"/>
      <c r="G146" s="1280">
        <f>'Emer TOS'!H97</f>
        <v>1</v>
      </c>
      <c r="H146" s="1280">
        <f t="shared" si="36"/>
        <v>1</v>
      </c>
      <c r="I146" s="1280">
        <v>275</v>
      </c>
      <c r="J146" s="1280">
        <f t="shared" ref="J146" si="51">I146*E146</f>
        <v>1375</v>
      </c>
      <c r="K146" s="1280">
        <f t="shared" ref="K146" si="52">F146*I146</f>
        <v>0</v>
      </c>
      <c r="L146" s="1280">
        <f t="shared" ref="L146" si="53">I146*G146</f>
        <v>275</v>
      </c>
      <c r="M146" s="1296">
        <f t="shared" ref="M146" si="54">L146+K146</f>
        <v>275</v>
      </c>
    </row>
    <row r="147" spans="2:13">
      <c r="B147" s="1278">
        <v>8</v>
      </c>
      <c r="C147" s="1279" t="s">
        <v>1787</v>
      </c>
      <c r="D147" s="1280"/>
      <c r="E147" s="1280"/>
      <c r="F147" s="1280"/>
      <c r="G147" s="1280"/>
      <c r="H147" s="1280"/>
      <c r="I147" s="1280"/>
      <c r="J147" s="1280"/>
      <c r="K147" s="1280"/>
      <c r="L147" s="1280"/>
      <c r="M147" s="1296"/>
    </row>
    <row r="148" spans="2:13">
      <c r="B148" s="1278">
        <v>8.01</v>
      </c>
      <c r="C148" s="1279" t="s">
        <v>1788</v>
      </c>
      <c r="D148" s="1280" t="s">
        <v>1150</v>
      </c>
      <c r="E148" s="1280">
        <v>1</v>
      </c>
      <c r="F148" s="1280"/>
      <c r="G148" s="1280">
        <f>'Emer TOS'!H102</f>
        <v>1</v>
      </c>
      <c r="H148" s="1280">
        <f t="shared" si="36"/>
        <v>1</v>
      </c>
      <c r="I148" s="1280">
        <v>130</v>
      </c>
      <c r="J148" s="1280">
        <f t="shared" ref="J148" si="55">I148*E148</f>
        <v>130</v>
      </c>
      <c r="K148" s="1280">
        <f t="shared" ref="K148" si="56">F148*I148</f>
        <v>0</v>
      </c>
      <c r="L148" s="1280">
        <f t="shared" ref="L148" si="57">I148*G148</f>
        <v>130</v>
      </c>
      <c r="M148" s="1296">
        <f t="shared" ref="M148" si="58">L148+K148</f>
        <v>130</v>
      </c>
    </row>
    <row r="149" spans="2:13">
      <c r="B149" s="1278">
        <v>11</v>
      </c>
      <c r="C149" s="1279" t="s">
        <v>1804</v>
      </c>
      <c r="D149" s="1280"/>
      <c r="E149" s="1280"/>
      <c r="F149" s="1280"/>
      <c r="G149" s="1280"/>
      <c r="H149" s="1280"/>
      <c r="I149" s="1280"/>
      <c r="J149" s="1280"/>
      <c r="K149" s="1280"/>
      <c r="L149" s="1280"/>
      <c r="M149" s="1296"/>
    </row>
    <row r="150" spans="2:13">
      <c r="B150" s="1278">
        <v>11.01</v>
      </c>
      <c r="C150" s="1279" t="s">
        <v>2028</v>
      </c>
      <c r="D150" s="1280" t="s">
        <v>1150</v>
      </c>
      <c r="E150" s="1280">
        <v>1</v>
      </c>
      <c r="F150" s="1280"/>
      <c r="G150" s="1280">
        <f>'Emer TOS'!H107</f>
        <v>1</v>
      </c>
      <c r="H150" s="1280">
        <f t="shared" ref="H150:H151" si="59">F150+G150</f>
        <v>1</v>
      </c>
      <c r="I150" s="1280">
        <v>2000</v>
      </c>
      <c r="J150" s="1280">
        <f t="shared" ref="J150:J151" si="60">I150*E150</f>
        <v>2000</v>
      </c>
      <c r="K150" s="1280">
        <f t="shared" ref="K150:K151" si="61">F150*I150</f>
        <v>0</v>
      </c>
      <c r="L150" s="1280">
        <f t="shared" ref="L150:L151" si="62">I150*G150</f>
        <v>2000</v>
      </c>
      <c r="M150" s="1296">
        <f t="shared" ref="M150:M151" si="63">L150+K150</f>
        <v>2000</v>
      </c>
    </row>
    <row r="151" spans="2:13">
      <c r="B151" s="1278">
        <v>11.02</v>
      </c>
      <c r="C151" s="1279" t="s">
        <v>1909</v>
      </c>
      <c r="D151" s="1280" t="s">
        <v>189</v>
      </c>
      <c r="E151" s="1280">
        <v>20</v>
      </c>
      <c r="F151" s="1280"/>
      <c r="G151" s="1280">
        <f>'Emer TOS'!H111</f>
        <v>25.3</v>
      </c>
      <c r="H151" s="1280">
        <f t="shared" si="59"/>
        <v>25.3</v>
      </c>
      <c r="I151" s="1280">
        <v>120</v>
      </c>
      <c r="J151" s="1280">
        <f t="shared" si="60"/>
        <v>2400</v>
      </c>
      <c r="K151" s="1280">
        <f t="shared" si="61"/>
        <v>0</v>
      </c>
      <c r="L151" s="1280">
        <f t="shared" si="62"/>
        <v>3036</v>
      </c>
      <c r="M151" s="1296">
        <f t="shared" si="63"/>
        <v>3036</v>
      </c>
    </row>
    <row r="152" spans="2:13">
      <c r="B152" s="2052" t="s">
        <v>46</v>
      </c>
      <c r="C152" s="2053"/>
      <c r="D152" s="2053"/>
      <c r="E152" s="2053"/>
      <c r="F152" s="2053"/>
      <c r="G152" s="2053"/>
      <c r="H152" s="2053"/>
      <c r="I152" s="2054"/>
      <c r="J152" s="1281">
        <f>SUM(J129:J151)</f>
        <v>60595</v>
      </c>
      <c r="K152" s="1281">
        <f>SUM(K129:K151)</f>
        <v>21800</v>
      </c>
      <c r="L152" s="1281">
        <f>SUM(L129:L151)</f>
        <v>43681</v>
      </c>
      <c r="M152" s="1281">
        <f>SUM(M129:M151)</f>
        <v>65481</v>
      </c>
    </row>
  </sheetData>
  <mergeCells count="26">
    <mergeCell ref="B74:I74"/>
    <mergeCell ref="B86:I86"/>
    <mergeCell ref="B99:I99"/>
    <mergeCell ref="B127:I127"/>
    <mergeCell ref="B152:I152"/>
    <mergeCell ref="B109:I109"/>
    <mergeCell ref="B62:I62"/>
    <mergeCell ref="J9:J10"/>
    <mergeCell ref="K9:M9"/>
    <mergeCell ref="B9:B10"/>
    <mergeCell ref="C9:C10"/>
    <mergeCell ref="D9:D10"/>
    <mergeCell ref="E9:E10"/>
    <mergeCell ref="F9:H9"/>
    <mergeCell ref="I9:I10"/>
    <mergeCell ref="B19:I19"/>
    <mergeCell ref="B32:I32"/>
    <mergeCell ref="B36:I36"/>
    <mergeCell ref="B52:I52"/>
    <mergeCell ref="B57:I57"/>
    <mergeCell ref="B2:C2"/>
    <mergeCell ref="B3:C3"/>
    <mergeCell ref="B4:C4"/>
    <mergeCell ref="B5:C5"/>
    <mergeCell ref="B7:M7"/>
    <mergeCell ref="F5:M5"/>
  </mergeCells>
  <printOptions horizontalCentered="1"/>
  <pageMargins left="0.2" right="0.2" top="0.5" bottom="0.5" header="0.73" footer="0.12"/>
  <pageSetup paperSize="9" scale="72" orientation="landscape" r:id="rId1"/>
  <headerFooter>
    <oddHeader>Page &amp;P of &amp;N</oddHeader>
    <oddFooter>&amp;LContractor: - &amp;USelam D.
Office Engineer&amp;CConceltant: - ______________&amp;RClient: - __________________</oddFooter>
  </headerFooter>
  <rowBreaks count="4" manualBreakCount="4">
    <brk id="36" max="13" man="1"/>
    <brk id="62" max="13" man="1"/>
    <brk id="86" max="13" man="1"/>
    <brk id="109" max="1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1" zoomScale="60" zoomScaleNormal="100" workbookViewId="0">
      <selection activeCell="C17" sqref="C17:D18"/>
    </sheetView>
  </sheetViews>
  <sheetFormatPr defaultRowHeight="15"/>
  <cols>
    <col min="1" max="1" width="6.7109375" customWidth="1"/>
    <col min="2" max="2" width="8.28515625" customWidth="1"/>
    <col min="3" max="3" width="13.28515625" customWidth="1"/>
    <col min="4" max="4" width="36.42578125" customWidth="1"/>
    <col min="5" max="5" width="6.5703125" customWidth="1"/>
    <col min="6" max="6" width="8.7109375" customWidth="1"/>
    <col min="7" max="7" width="9.28515625" customWidth="1"/>
    <col min="8" max="8" width="34.42578125" customWidth="1"/>
  </cols>
  <sheetData>
    <row r="1" spans="1:8" ht="18.75">
      <c r="A1" s="2062" t="s">
        <v>890</v>
      </c>
      <c r="B1" s="2062"/>
      <c r="C1" s="2062"/>
      <c r="D1" s="2062"/>
      <c r="E1" s="2062"/>
      <c r="F1" s="2062"/>
      <c r="G1" s="2062"/>
      <c r="H1" s="2062"/>
    </row>
    <row r="2" spans="1:8" ht="15.75">
      <c r="A2" s="2049" t="s">
        <v>753</v>
      </c>
      <c r="B2" s="2049"/>
      <c r="C2" s="2049" t="s">
        <v>179</v>
      </c>
      <c r="D2" s="2049"/>
      <c r="E2" s="333"/>
      <c r="F2" s="428"/>
      <c r="G2" s="428"/>
      <c r="H2" s="219"/>
    </row>
    <row r="3" spans="1:8" ht="15.75">
      <c r="A3" s="2049" t="s">
        <v>754</v>
      </c>
      <c r="B3" s="2049"/>
      <c r="C3" s="2049"/>
      <c r="D3" s="2049"/>
      <c r="E3" s="428"/>
      <c r="F3" s="428"/>
      <c r="G3" s="2063"/>
      <c r="H3" s="2063"/>
    </row>
    <row r="4" spans="1:8" ht="15.75">
      <c r="A4" s="2049" t="s">
        <v>755</v>
      </c>
      <c r="B4" s="2049"/>
      <c r="C4" s="2049"/>
      <c r="D4" s="2049"/>
      <c r="E4" s="428"/>
      <c r="F4" s="428"/>
      <c r="G4" s="428" t="s">
        <v>777</v>
      </c>
      <c r="H4" s="219"/>
    </row>
    <row r="5" spans="1:8" ht="15.75">
      <c r="A5" s="2049" t="s">
        <v>756</v>
      </c>
      <c r="B5" s="2049"/>
      <c r="C5" s="2049"/>
      <c r="D5" s="2049"/>
      <c r="E5" s="428"/>
      <c r="F5" s="428"/>
      <c r="G5" s="428" t="s">
        <v>884</v>
      </c>
      <c r="H5" s="219"/>
    </row>
    <row r="6" spans="1:8" ht="15.75">
      <c r="A6" s="2049" t="s">
        <v>70</v>
      </c>
      <c r="B6" s="2049"/>
      <c r="C6" s="2049"/>
      <c r="D6" s="2049"/>
      <c r="E6" s="428"/>
      <c r="F6" s="428"/>
      <c r="G6" s="428"/>
      <c r="H6" s="219"/>
    </row>
    <row r="7" spans="1:8" ht="15.75">
      <c r="A7" s="539" t="s">
        <v>174</v>
      </c>
      <c r="B7" s="724" t="s">
        <v>175</v>
      </c>
      <c r="C7" s="725" t="s">
        <v>176</v>
      </c>
      <c r="D7" s="540" t="s">
        <v>7</v>
      </c>
      <c r="E7" s="539" t="s">
        <v>174</v>
      </c>
      <c r="F7" s="724" t="s">
        <v>175</v>
      </c>
      <c r="G7" s="393" t="s">
        <v>176</v>
      </c>
      <c r="H7" s="726" t="s">
        <v>7</v>
      </c>
    </row>
    <row r="8" spans="1:8" ht="15.75">
      <c r="A8" s="900"/>
      <c r="B8" s="385"/>
      <c r="C8" s="361"/>
      <c r="D8" s="909" t="s">
        <v>1068</v>
      </c>
      <c r="E8" s="727"/>
      <c r="F8" s="728"/>
      <c r="G8" s="729"/>
      <c r="H8" s="730"/>
    </row>
    <row r="9" spans="1:8" ht="15.75">
      <c r="A9" s="900"/>
      <c r="B9" s="900"/>
      <c r="C9" s="900"/>
      <c r="D9" s="900" t="s">
        <v>1070</v>
      </c>
      <c r="E9" s="362"/>
      <c r="F9" s="363"/>
      <c r="G9" s="430"/>
      <c r="H9" s="364"/>
    </row>
    <row r="10" spans="1:8" ht="15.75">
      <c r="A10" s="900"/>
      <c r="B10" s="900"/>
      <c r="C10" s="900"/>
      <c r="D10" s="900" t="s">
        <v>1088</v>
      </c>
      <c r="E10" s="362"/>
      <c r="F10" s="363"/>
      <c r="G10" s="430"/>
      <c r="H10" s="364"/>
    </row>
    <row r="11" spans="1:8" ht="15.75">
      <c r="A11" s="427">
        <v>1</v>
      </c>
      <c r="B11" s="385">
        <v>377.40499999999997</v>
      </c>
      <c r="C11" s="385"/>
      <c r="D11" s="900" t="s">
        <v>1089</v>
      </c>
      <c r="E11" s="362"/>
      <c r="F11" s="363"/>
      <c r="G11" s="430"/>
      <c r="H11" s="364"/>
    </row>
    <row r="12" spans="1:8" ht="15.75">
      <c r="A12" s="427"/>
      <c r="B12" s="385">
        <v>0.3</v>
      </c>
      <c r="C12" s="385">
        <v>113.22</v>
      </c>
      <c r="D12" s="421"/>
      <c r="E12" s="362"/>
      <c r="F12" s="363"/>
      <c r="G12" s="430"/>
      <c r="H12" s="362"/>
    </row>
    <row r="13" spans="1:8" ht="15.75">
      <c r="A13" s="427"/>
      <c r="B13" s="385"/>
      <c r="C13" s="385">
        <v>539.69000000000005</v>
      </c>
      <c r="D13" s="421" t="s">
        <v>1090</v>
      </c>
      <c r="E13" s="362"/>
      <c r="F13" s="363"/>
      <c r="G13" s="430"/>
      <c r="H13" s="364"/>
    </row>
    <row r="14" spans="1:8" ht="15.75">
      <c r="A14" s="427"/>
      <c r="B14" s="385"/>
      <c r="C14" s="361"/>
      <c r="D14" s="423"/>
      <c r="E14" s="362"/>
      <c r="F14" s="363"/>
      <c r="G14" s="431"/>
      <c r="H14" s="364"/>
    </row>
    <row r="15" spans="1:8" ht="15.75">
      <c r="A15" s="900"/>
      <c r="B15" s="385"/>
      <c r="C15" s="385">
        <v>137.19999999999999</v>
      </c>
      <c r="D15" s="421" t="s">
        <v>1091</v>
      </c>
      <c r="E15" s="362"/>
      <c r="F15" s="363"/>
      <c r="G15" s="431"/>
      <c r="H15" s="364"/>
    </row>
    <row r="16" spans="1:8" ht="18.75">
      <c r="A16" s="900"/>
      <c r="B16" s="385"/>
      <c r="C16" s="903">
        <v>790.11</v>
      </c>
      <c r="D16" s="902" t="s">
        <v>1087</v>
      </c>
      <c r="E16" s="362"/>
      <c r="F16" s="363"/>
      <c r="G16" s="431"/>
      <c r="H16" s="364"/>
    </row>
    <row r="17" spans="1:8" ht="18.75">
      <c r="A17" s="424"/>
      <c r="B17" s="385"/>
      <c r="C17" s="903">
        <f>'Emer Meas'!F17</f>
        <v>725.32</v>
      </c>
      <c r="D17" s="902" t="s">
        <v>1102</v>
      </c>
      <c r="E17" s="362"/>
      <c r="F17" s="363"/>
      <c r="G17" s="404"/>
      <c r="H17" s="351"/>
    </row>
    <row r="18" spans="1:8" ht="18.75">
      <c r="A18" s="362"/>
      <c r="B18" s="425"/>
      <c r="C18" s="905">
        <f>C16-C17</f>
        <v>64.790000000000006</v>
      </c>
      <c r="D18" s="906" t="s">
        <v>1110</v>
      </c>
      <c r="E18" s="362"/>
      <c r="F18" s="363"/>
      <c r="G18" s="404"/>
      <c r="H18" s="362"/>
    </row>
    <row r="19" spans="1:8" ht="15.75">
      <c r="A19" s="362"/>
      <c r="B19" s="425"/>
      <c r="C19" s="404"/>
      <c r="D19" s="364"/>
      <c r="E19" s="362"/>
      <c r="F19" s="363"/>
      <c r="G19" s="404"/>
      <c r="H19" s="364"/>
    </row>
    <row r="20" spans="1:8" ht="15.75">
      <c r="A20" s="351"/>
      <c r="B20" s="355"/>
      <c r="C20" s="413"/>
      <c r="D20" s="351"/>
      <c r="E20" s="362"/>
      <c r="F20" s="363"/>
      <c r="G20" s="404"/>
      <c r="H20" s="364"/>
    </row>
    <row r="21" spans="1:8" ht="15.75">
      <c r="A21" s="351"/>
      <c r="B21" s="355"/>
      <c r="C21" s="409"/>
      <c r="D21" s="351"/>
      <c r="E21" s="362"/>
      <c r="F21" s="363"/>
      <c r="G21" s="404"/>
      <c r="H21" s="351"/>
    </row>
    <row r="22" spans="1:8" ht="15.75">
      <c r="A22" s="351"/>
      <c r="B22" s="355"/>
      <c r="C22" s="409"/>
      <c r="D22" s="351"/>
      <c r="E22" s="362"/>
      <c r="F22" s="363"/>
      <c r="G22" s="431"/>
      <c r="H22" s="364"/>
    </row>
    <row r="23" spans="1:8" ht="15.75">
      <c r="A23" s="351"/>
      <c r="B23" s="355"/>
      <c r="C23" s="409"/>
      <c r="D23" s="351"/>
      <c r="E23" s="424"/>
      <c r="F23" s="424"/>
      <c r="G23" s="424"/>
      <c r="H23" s="362"/>
    </row>
    <row r="24" spans="1:8" ht="15.75">
      <c r="A24" s="351"/>
      <c r="B24" s="355"/>
      <c r="C24" s="409"/>
      <c r="D24" s="364"/>
      <c r="E24" s="424"/>
      <c r="F24" s="424"/>
      <c r="G24" s="424"/>
      <c r="H24" s="362"/>
    </row>
    <row r="25" spans="1:8" ht="15.75">
      <c r="A25" s="351"/>
      <c r="B25" s="351"/>
      <c r="C25" s="409"/>
      <c r="D25" s="364"/>
      <c r="E25" s="424"/>
      <c r="F25" s="424"/>
      <c r="G25" s="424"/>
      <c r="H25" s="362"/>
    </row>
    <row r="26" spans="1:8" ht="15.75">
      <c r="A26" s="351"/>
      <c r="B26" s="351"/>
      <c r="C26" s="409"/>
      <c r="D26" s="351"/>
      <c r="E26" s="424"/>
      <c r="F26" s="424"/>
      <c r="G26" s="424"/>
      <c r="H26" s="362"/>
    </row>
    <row r="27" spans="1:8" ht="15.75">
      <c r="A27" s="351"/>
      <c r="B27" s="355"/>
      <c r="C27" s="409"/>
      <c r="D27" s="351"/>
      <c r="E27" s="362"/>
      <c r="F27" s="363"/>
      <c r="G27" s="363"/>
      <c r="H27" s="364"/>
    </row>
    <row r="28" spans="1:8" ht="15.75">
      <c r="A28" s="351"/>
      <c r="B28" s="351"/>
      <c r="C28" s="412"/>
      <c r="D28" s="351"/>
      <c r="E28" s="362"/>
      <c r="F28" s="363"/>
      <c r="G28" s="363"/>
      <c r="H28" s="364"/>
    </row>
    <row r="29" spans="1:8" ht="15.75">
      <c r="A29" s="351"/>
      <c r="B29" s="355"/>
      <c r="C29" s="412"/>
      <c r="D29" s="351"/>
      <c r="E29" s="362"/>
      <c r="F29" s="363"/>
      <c r="G29" s="363"/>
      <c r="H29" s="364"/>
    </row>
    <row r="30" spans="1:8" ht="15.75">
      <c r="A30" s="351"/>
      <c r="B30" s="355"/>
      <c r="C30" s="412"/>
      <c r="D30" s="351"/>
      <c r="E30" s="362"/>
      <c r="F30" s="363"/>
      <c r="G30" s="363"/>
      <c r="H30" s="364"/>
    </row>
    <row r="31" spans="1:8" ht="15.75">
      <c r="A31" s="351"/>
      <c r="B31" s="351"/>
      <c r="C31" s="412"/>
      <c r="D31" s="364"/>
      <c r="E31" s="362"/>
      <c r="F31" s="363"/>
      <c r="G31" s="363"/>
      <c r="H31" s="364"/>
    </row>
    <row r="32" spans="1:8" ht="15.75">
      <c r="A32" s="351"/>
      <c r="B32" s="351"/>
      <c r="C32" s="409"/>
      <c r="D32" s="353"/>
      <c r="E32" s="362"/>
      <c r="F32" s="363"/>
      <c r="G32" s="363"/>
      <c r="H32" s="364"/>
    </row>
    <row r="33" spans="1:8" ht="15.75">
      <c r="A33" s="351"/>
      <c r="B33" s="351"/>
      <c r="C33" s="409"/>
      <c r="D33" s="351"/>
      <c r="E33" s="362"/>
      <c r="F33" s="363"/>
      <c r="G33" s="363"/>
      <c r="H33" s="364"/>
    </row>
    <row r="34" spans="1:8" ht="15.75">
      <c r="A34" s="351"/>
      <c r="B34" s="351"/>
      <c r="C34" s="409"/>
      <c r="D34" s="351"/>
      <c r="E34" s="362"/>
      <c r="F34" s="363"/>
      <c r="G34" s="363"/>
      <c r="H34" s="364"/>
    </row>
    <row r="35" spans="1:8" ht="15.75">
      <c r="A35" s="351"/>
      <c r="B35" s="355"/>
      <c r="C35" s="356"/>
      <c r="D35" s="364"/>
      <c r="E35" s="362"/>
      <c r="F35" s="363"/>
      <c r="G35" s="363"/>
      <c r="H35" s="364"/>
    </row>
    <row r="36" spans="1:8" ht="15.75">
      <c r="A36" s="351"/>
      <c r="B36" s="355"/>
      <c r="C36" s="356"/>
      <c r="D36" s="351"/>
      <c r="E36" s="362"/>
      <c r="F36" s="363"/>
      <c r="G36" s="363"/>
      <c r="H36" s="364"/>
    </row>
    <row r="37" spans="1:8" ht="15.75">
      <c r="A37" s="351"/>
      <c r="B37" s="351"/>
      <c r="C37" s="358"/>
      <c r="D37" s="351"/>
      <c r="E37" s="362"/>
      <c r="F37" s="363"/>
      <c r="G37" s="363"/>
      <c r="H37" s="364"/>
    </row>
    <row r="38" spans="1:8" ht="15.75">
      <c r="A38" s="351"/>
      <c r="B38" s="355"/>
      <c r="C38" s="356"/>
      <c r="D38" s="364"/>
      <c r="E38" s="362"/>
      <c r="F38" s="363"/>
      <c r="G38" s="363"/>
      <c r="H38" s="364"/>
    </row>
    <row r="39" spans="1:8" ht="15.75">
      <c r="A39" s="351"/>
      <c r="B39" s="351"/>
      <c r="C39" s="358"/>
      <c r="D39" s="351"/>
      <c r="E39" s="362"/>
      <c r="F39" s="363"/>
      <c r="G39" s="363"/>
      <c r="H39" s="364"/>
    </row>
    <row r="40" spans="1:8" ht="15.75">
      <c r="A40" s="351"/>
      <c r="B40" s="351"/>
      <c r="C40" s="358"/>
      <c r="D40" s="351"/>
      <c r="E40" s="362"/>
      <c r="F40" s="363"/>
      <c r="G40" s="363"/>
      <c r="H40" s="364"/>
    </row>
    <row r="41" spans="1:8" ht="15.75">
      <c r="A41" s="351"/>
      <c r="B41" s="355"/>
      <c r="C41" s="356"/>
      <c r="D41" s="364"/>
      <c r="E41" s="362"/>
      <c r="F41" s="363"/>
      <c r="G41" s="363"/>
      <c r="H41" s="364"/>
    </row>
    <row r="42" spans="1:8" ht="15.75">
      <c r="A42" s="351"/>
      <c r="B42" s="351"/>
      <c r="C42" s="358"/>
      <c r="D42" s="351"/>
      <c r="E42" s="362"/>
      <c r="F42" s="363"/>
      <c r="G42" s="363"/>
      <c r="H42" s="364"/>
    </row>
    <row r="43" spans="1:8" ht="15.75">
      <c r="A43" s="351"/>
      <c r="B43" s="351"/>
      <c r="C43" s="358"/>
      <c r="D43" s="351"/>
      <c r="E43" s="362"/>
      <c r="F43" s="363"/>
      <c r="G43" s="363"/>
      <c r="H43" s="364"/>
    </row>
    <row r="44" spans="1:8" ht="15.75">
      <c r="A44" s="351"/>
      <c r="B44" s="355"/>
      <c r="C44" s="356"/>
      <c r="D44" s="364"/>
      <c r="E44" s="362"/>
      <c r="F44" s="363"/>
      <c r="G44" s="363"/>
      <c r="H44" s="364"/>
    </row>
    <row r="45" spans="1:8" ht="15.75">
      <c r="A45" s="351"/>
      <c r="B45" s="351"/>
      <c r="C45" s="358"/>
      <c r="D45" s="351"/>
      <c r="E45" s="362"/>
      <c r="F45" s="363"/>
      <c r="G45" s="363"/>
      <c r="H45" s="364"/>
    </row>
    <row r="46" spans="1:8" ht="15.75">
      <c r="A46" s="351"/>
      <c r="B46" s="351"/>
      <c r="C46" s="358"/>
      <c r="D46" s="351"/>
      <c r="E46" s="362"/>
      <c r="F46" s="363"/>
      <c r="G46" s="363"/>
      <c r="H46" s="364"/>
    </row>
    <row r="47" spans="1:8" ht="15.75">
      <c r="A47" s="351"/>
      <c r="B47" s="355"/>
      <c r="C47" s="356"/>
      <c r="D47" s="364"/>
      <c r="E47" s="362"/>
      <c r="F47" s="363"/>
      <c r="G47" s="363"/>
      <c r="H47" s="364"/>
    </row>
    <row r="48" spans="1:8" ht="15.75">
      <c r="A48" s="351"/>
      <c r="B48" s="355"/>
      <c r="C48" s="356"/>
      <c r="D48" s="351"/>
      <c r="E48" s="362"/>
      <c r="F48" s="363"/>
      <c r="G48" s="363"/>
      <c r="H48" s="364"/>
    </row>
    <row r="49" spans="1:8" ht="15.75">
      <c r="A49" s="351"/>
      <c r="B49" s="351"/>
      <c r="C49" s="358"/>
      <c r="D49" s="351"/>
      <c r="E49" s="362"/>
      <c r="F49" s="363"/>
      <c r="G49" s="363"/>
      <c r="H49" s="364"/>
    </row>
    <row r="50" spans="1:8" ht="15.75">
      <c r="A50" s="351"/>
      <c r="B50" s="351"/>
      <c r="C50" s="358"/>
      <c r="D50" s="351"/>
      <c r="E50" s="362"/>
      <c r="F50" s="362"/>
      <c r="G50" s="362"/>
      <c r="H50" s="362"/>
    </row>
    <row r="51" spans="1:8" ht="15.75">
      <c r="A51" s="351"/>
      <c r="B51" s="355"/>
      <c r="C51" s="356"/>
      <c r="D51" s="364"/>
      <c r="E51" s="362"/>
      <c r="F51" s="362"/>
      <c r="G51" s="362"/>
      <c r="H51" s="362"/>
    </row>
    <row r="52" spans="1:8" ht="15.75">
      <c r="A52" s="424"/>
      <c r="B52" s="366"/>
      <c r="C52" s="546"/>
      <c r="D52" s="362"/>
      <c r="E52" s="432"/>
      <c r="F52" s="433"/>
      <c r="G52" s="424"/>
      <c r="H52" s="362"/>
    </row>
    <row r="53" spans="1:8" ht="15.75">
      <c r="A53" s="424"/>
      <c r="B53" s="366"/>
      <c r="C53" s="434"/>
      <c r="D53" s="362"/>
      <c r="E53" s="435"/>
      <c r="F53" s="436"/>
      <c r="G53" s="424"/>
      <c r="H53" s="362"/>
    </row>
    <row r="54" spans="1:8" ht="15.75">
      <c r="A54" s="424"/>
      <c r="B54" s="546"/>
      <c r="C54" s="546"/>
      <c r="D54" s="362"/>
      <c r="E54" s="424"/>
      <c r="F54" s="424"/>
      <c r="G54" s="424"/>
      <c r="H54" s="362"/>
    </row>
    <row r="55" spans="1:8">
      <c r="A55" s="546"/>
      <c r="B55" s="546"/>
      <c r="C55" s="546"/>
      <c r="D55" s="546"/>
      <c r="E55" s="546"/>
      <c r="F55" s="546"/>
      <c r="G55" s="546"/>
      <c r="H55" s="546"/>
    </row>
    <row r="56" spans="1:8">
      <c r="A56" s="546"/>
      <c r="B56" s="546"/>
      <c r="C56" s="546"/>
      <c r="D56" s="546"/>
      <c r="E56" s="546"/>
      <c r="F56" s="546"/>
      <c r="G56" s="546"/>
      <c r="H56" s="546"/>
    </row>
    <row r="57" spans="1:8">
      <c r="A57" s="546"/>
      <c r="B57" s="546"/>
      <c r="C57" s="546"/>
      <c r="D57" s="546"/>
      <c r="E57" s="546"/>
      <c r="F57" s="546"/>
      <c r="G57" s="546"/>
      <c r="H57" s="546"/>
    </row>
    <row r="58" spans="1:8">
      <c r="A58" s="546"/>
      <c r="B58" s="546"/>
      <c r="C58" s="546"/>
      <c r="D58" s="546"/>
      <c r="E58" s="546"/>
      <c r="F58" s="546"/>
      <c r="G58" s="546"/>
      <c r="H58" s="546"/>
    </row>
    <row r="59" spans="1:8">
      <c r="A59" s="674"/>
      <c r="B59" s="674"/>
      <c r="C59" s="674"/>
      <c r="D59" s="674"/>
      <c r="E59" s="674"/>
      <c r="F59" s="674"/>
      <c r="G59" s="674"/>
      <c r="H59" s="674"/>
    </row>
  </sheetData>
  <mergeCells count="7">
    <mergeCell ref="A6:D6"/>
    <mergeCell ref="A1:H1"/>
    <mergeCell ref="A2:D2"/>
    <mergeCell ref="A3:D3"/>
    <mergeCell ref="G3:H3"/>
    <mergeCell ref="A4:D4"/>
    <mergeCell ref="A5:D5"/>
  </mergeCells>
  <pageMargins left="0.53" right="0.41" top="0.75" bottom="0.75" header="0.3" footer="0.3"/>
  <pageSetup scale="7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view="pageBreakPreview" topLeftCell="A31" zoomScaleNormal="100" zoomScaleSheetLayoutView="100" zoomScalePageLayoutView="85" workbookViewId="0">
      <selection activeCell="D41" sqref="D41"/>
    </sheetView>
  </sheetViews>
  <sheetFormatPr defaultRowHeight="15.75"/>
  <cols>
    <col min="1" max="1" width="3.5703125" style="991" customWidth="1"/>
    <col min="2" max="2" width="6.28515625" style="991" customWidth="1"/>
    <col min="3" max="4" width="8.28515625" style="1718" customWidth="1"/>
    <col min="5" max="5" width="38.5703125" style="991" customWidth="1"/>
    <col min="6" max="6" width="6.28515625" style="1718" customWidth="1"/>
    <col min="7" max="7" width="8.42578125" style="1719" customWidth="1"/>
    <col min="8" max="8" width="9.140625" style="1720" customWidth="1"/>
    <col min="9" max="9" width="42" style="991" customWidth="1"/>
    <col min="10" max="10" width="2.28515625" style="991" customWidth="1"/>
    <col min="11" max="13" width="9.140625" style="991"/>
    <col min="14" max="14" width="12" style="991" customWidth="1"/>
    <col min="15" max="16384" width="9.140625" style="991"/>
  </cols>
  <sheetData>
    <row r="1" spans="1:15">
      <c r="A1" s="1687"/>
      <c r="B1" s="1960" t="s">
        <v>179</v>
      </c>
      <c r="C1" s="1960"/>
      <c r="D1" s="1960"/>
      <c r="E1" s="1960"/>
      <c r="F1" s="1688"/>
      <c r="G1" s="1689"/>
      <c r="H1" s="1960"/>
      <c r="I1" s="1960"/>
      <c r="J1" s="1690"/>
      <c r="K1" s="1690"/>
      <c r="L1" s="1691"/>
      <c r="M1" s="997"/>
      <c r="N1" s="997"/>
      <c r="O1" s="1692"/>
    </row>
    <row r="2" spans="1:15">
      <c r="A2" s="1687"/>
      <c r="B2" s="1960" t="s">
        <v>156</v>
      </c>
      <c r="C2" s="1960"/>
      <c r="D2" s="1960"/>
      <c r="E2" s="1960"/>
      <c r="F2" s="1688"/>
      <c r="G2" s="1689"/>
      <c r="H2" s="1721"/>
      <c r="I2" s="1191" t="s">
        <v>1402</v>
      </c>
      <c r="J2" s="1687"/>
      <c r="L2" s="1691"/>
      <c r="M2" s="997"/>
      <c r="N2" s="997"/>
      <c r="O2" s="1698"/>
    </row>
    <row r="3" spans="1:15">
      <c r="A3" s="1687"/>
      <c r="B3" s="1960" t="s">
        <v>157</v>
      </c>
      <c r="C3" s="1960"/>
      <c r="D3" s="1960"/>
      <c r="E3" s="1960"/>
      <c r="F3" s="1960"/>
      <c r="G3" s="1689"/>
      <c r="I3" s="1191" t="s">
        <v>1724</v>
      </c>
      <c r="J3" s="1687"/>
      <c r="L3" s="1691"/>
      <c r="M3" s="997"/>
      <c r="N3" s="1687"/>
      <c r="O3" s="1693"/>
    </row>
    <row r="4" spans="1:15">
      <c r="A4" s="1687"/>
      <c r="B4" s="1960" t="s">
        <v>158</v>
      </c>
      <c r="C4" s="1960"/>
      <c r="D4" s="1960"/>
      <c r="E4" s="1960"/>
      <c r="F4" s="1688"/>
      <c r="G4" s="1689"/>
      <c r="H4" s="1694"/>
      <c r="J4" s="1687"/>
      <c r="L4" s="1691"/>
      <c r="M4" s="997"/>
      <c r="N4" s="997"/>
      <c r="O4" s="1695"/>
    </row>
    <row r="5" spans="1:15">
      <c r="A5" s="997"/>
      <c r="B5" s="1696"/>
      <c r="C5" s="1689"/>
      <c r="D5" s="1689"/>
      <c r="E5" s="1697"/>
      <c r="F5" s="1688"/>
      <c r="G5" s="1689"/>
      <c r="H5" s="1694"/>
      <c r="I5" s="996"/>
      <c r="J5" s="997"/>
      <c r="L5" s="1691"/>
      <c r="M5" s="997"/>
      <c r="N5" s="997"/>
      <c r="O5" s="1698"/>
    </row>
    <row r="6" spans="1:15">
      <c r="A6" s="1699"/>
      <c r="B6" s="1700" t="s">
        <v>174</v>
      </c>
      <c r="C6" s="1701" t="s">
        <v>175</v>
      </c>
      <c r="D6" s="1702" t="s">
        <v>176</v>
      </c>
      <c r="E6" s="1701" t="s">
        <v>7</v>
      </c>
      <c r="F6" s="1700" t="s">
        <v>174</v>
      </c>
      <c r="G6" s="1702" t="s">
        <v>175</v>
      </c>
      <c r="H6" s="1703" t="s">
        <v>176</v>
      </c>
      <c r="I6" s="1701" t="s">
        <v>7</v>
      </c>
      <c r="J6" s="1699"/>
      <c r="L6" s="1691"/>
      <c r="M6" s="997"/>
      <c r="N6" s="1687"/>
      <c r="O6" s="1693"/>
    </row>
    <row r="7" spans="1:15">
      <c r="A7" s="997"/>
      <c r="B7" s="994"/>
      <c r="C7" s="1011"/>
      <c r="D7" s="1011"/>
      <c r="E7" s="989" t="s">
        <v>84</v>
      </c>
      <c r="F7" s="994"/>
      <c r="G7" s="1011"/>
      <c r="H7" s="1011"/>
      <c r="I7" s="989" t="s">
        <v>213</v>
      </c>
      <c r="L7" s="1691"/>
      <c r="M7" s="997"/>
      <c r="N7" s="997"/>
      <c r="O7" s="1695"/>
    </row>
    <row r="8" spans="1:15">
      <c r="A8" s="997"/>
      <c r="B8" s="994"/>
      <c r="C8" s="1011"/>
      <c r="D8" s="1011"/>
      <c r="E8" s="989" t="s">
        <v>48</v>
      </c>
      <c r="F8" s="994"/>
      <c r="G8" s="1011"/>
      <c r="H8" s="1011"/>
      <c r="I8" s="989" t="s">
        <v>2012</v>
      </c>
      <c r="L8" s="1691"/>
      <c r="M8" s="997"/>
      <c r="N8" s="997"/>
      <c r="O8" s="1698"/>
    </row>
    <row r="9" spans="1:15">
      <c r="A9" s="997"/>
      <c r="B9" s="994"/>
      <c r="C9" s="1011"/>
      <c r="D9" s="1011"/>
      <c r="E9" s="989" t="s">
        <v>1813</v>
      </c>
      <c r="F9" s="1752">
        <v>1</v>
      </c>
      <c r="G9" s="1753">
        <v>12.1</v>
      </c>
      <c r="H9" s="1754"/>
      <c r="I9" s="1759" t="s">
        <v>2033</v>
      </c>
      <c r="L9" s="1691"/>
      <c r="M9" s="997"/>
      <c r="N9" s="997"/>
      <c r="O9" s="1695"/>
    </row>
    <row r="10" spans="1:15">
      <c r="A10" s="997"/>
      <c r="B10" s="994"/>
      <c r="C10" s="1011"/>
      <c r="D10" s="1011"/>
      <c r="E10" s="989" t="s">
        <v>80</v>
      </c>
      <c r="F10" s="1752"/>
      <c r="G10" s="1753"/>
      <c r="H10" s="1754">
        <f>G9*F9</f>
        <v>12.1</v>
      </c>
      <c r="I10" s="1759" t="s">
        <v>2034</v>
      </c>
      <c r="L10" s="1691"/>
      <c r="M10" s="997"/>
      <c r="N10" s="997"/>
      <c r="O10" s="997"/>
    </row>
    <row r="11" spans="1:15">
      <c r="A11" s="997"/>
      <c r="B11" s="994">
        <v>1</v>
      </c>
      <c r="C11" s="1012">
        <v>1.6</v>
      </c>
      <c r="D11" s="1011"/>
      <c r="E11" s="994" t="s">
        <v>2031</v>
      </c>
      <c r="F11" s="1752">
        <v>1</v>
      </c>
      <c r="G11" s="1753">
        <v>13</v>
      </c>
      <c r="H11" s="1754"/>
      <c r="I11" s="1759" t="s">
        <v>982</v>
      </c>
      <c r="L11" s="1691"/>
      <c r="M11" s="997"/>
      <c r="N11" s="997"/>
      <c r="O11" s="1698"/>
    </row>
    <row r="12" spans="1:15">
      <c r="A12" s="997"/>
      <c r="B12" s="994"/>
      <c r="C12" s="1012">
        <v>0.15</v>
      </c>
      <c r="D12" s="1011"/>
      <c r="E12" s="994"/>
      <c r="F12" s="1752"/>
      <c r="G12" s="1753"/>
      <c r="H12" s="1754">
        <f>G11*F11</f>
        <v>13</v>
      </c>
      <c r="I12" s="1759" t="s">
        <v>2035</v>
      </c>
      <c r="L12" s="1691"/>
      <c r="M12" s="997"/>
      <c r="N12" s="997"/>
      <c r="O12" s="1695"/>
    </row>
    <row r="13" spans="1:15">
      <c r="A13" s="997"/>
      <c r="B13" s="994"/>
      <c r="C13" s="1012">
        <v>0.3</v>
      </c>
      <c r="D13" s="1012">
        <f>C13*C12*C11*B11</f>
        <v>7.0000000000000007E-2</v>
      </c>
      <c r="E13" s="994"/>
      <c r="F13" s="1752">
        <v>1</v>
      </c>
      <c r="G13" s="1753">
        <v>12.1</v>
      </c>
      <c r="H13" s="1754"/>
      <c r="I13" s="1759" t="s">
        <v>2036</v>
      </c>
      <c r="L13" s="1691"/>
      <c r="M13" s="997"/>
      <c r="N13" s="997"/>
      <c r="O13" s="997"/>
    </row>
    <row r="14" spans="1:15">
      <c r="A14" s="997"/>
      <c r="B14" s="994"/>
      <c r="C14" s="1012"/>
      <c r="D14" s="1011"/>
      <c r="E14" s="994"/>
      <c r="F14" s="1752"/>
      <c r="G14" s="1753"/>
      <c r="H14" s="1754">
        <f>G13*F13</f>
        <v>12.1</v>
      </c>
      <c r="I14" s="1759" t="s">
        <v>2037</v>
      </c>
      <c r="L14" s="1691"/>
      <c r="M14" s="997"/>
      <c r="N14" s="997"/>
      <c r="O14" s="997"/>
    </row>
    <row r="15" spans="1:15">
      <c r="A15" s="997"/>
      <c r="B15" s="994">
        <v>2</v>
      </c>
      <c r="C15" s="1012">
        <v>1.2</v>
      </c>
      <c r="D15" s="1011"/>
      <c r="E15" s="994" t="s">
        <v>1815</v>
      </c>
      <c r="F15" s="1752">
        <v>1</v>
      </c>
      <c r="G15" s="1753">
        <v>12.1</v>
      </c>
      <c r="H15" s="1754"/>
      <c r="I15" s="1759" t="s">
        <v>2038</v>
      </c>
      <c r="L15" s="1691"/>
      <c r="M15" s="997"/>
      <c r="N15" s="997"/>
      <c r="O15" s="997"/>
    </row>
    <row r="16" spans="1:15">
      <c r="A16" s="997"/>
      <c r="B16" s="994"/>
      <c r="C16" s="1012">
        <v>0.15</v>
      </c>
      <c r="D16" s="1011"/>
      <c r="E16" s="994"/>
      <c r="F16" s="1752"/>
      <c r="G16" s="1753"/>
      <c r="H16" s="1754">
        <f>G15*F15</f>
        <v>12.1</v>
      </c>
      <c r="I16" s="1759" t="s">
        <v>2037</v>
      </c>
      <c r="L16" s="1691"/>
      <c r="M16" s="997"/>
      <c r="N16" s="997"/>
      <c r="O16" s="997"/>
    </row>
    <row r="17" spans="1:15">
      <c r="A17" s="997"/>
      <c r="B17" s="994"/>
      <c r="C17" s="1012">
        <v>0.3</v>
      </c>
      <c r="D17" s="1012">
        <f>C17*C16*C15*B15</f>
        <v>0.11</v>
      </c>
      <c r="E17" s="994"/>
      <c r="F17" s="1752">
        <v>1</v>
      </c>
      <c r="G17" s="1753">
        <v>16.3</v>
      </c>
      <c r="H17" s="1754"/>
      <c r="I17" s="1759" t="s">
        <v>2039</v>
      </c>
      <c r="L17" s="1691"/>
      <c r="M17" s="997"/>
      <c r="N17" s="997"/>
      <c r="O17" s="997"/>
    </row>
    <row r="18" spans="1:15">
      <c r="A18" s="997"/>
      <c r="B18" s="994"/>
      <c r="C18" s="1012"/>
      <c r="D18" s="1011"/>
      <c r="E18" s="994"/>
      <c r="F18" s="1752"/>
      <c r="G18" s="1753"/>
      <c r="H18" s="1754">
        <f>G17*F17</f>
        <v>16.3</v>
      </c>
      <c r="I18" s="1759" t="s">
        <v>2040</v>
      </c>
      <c r="L18" s="1691"/>
      <c r="M18" s="997"/>
      <c r="N18" s="997"/>
      <c r="O18" s="997"/>
    </row>
    <row r="19" spans="1:15">
      <c r="A19" s="997"/>
      <c r="B19" s="994">
        <v>3</v>
      </c>
      <c r="C19" s="1012">
        <v>1.1000000000000001</v>
      </c>
      <c r="D19" s="1011"/>
      <c r="E19" s="994" t="s">
        <v>1816</v>
      </c>
      <c r="F19" s="1752">
        <v>1</v>
      </c>
      <c r="G19" s="1753">
        <v>16.5</v>
      </c>
      <c r="H19" s="1754"/>
      <c r="I19" s="1759" t="s">
        <v>2041</v>
      </c>
      <c r="L19" s="1691"/>
      <c r="M19" s="997"/>
      <c r="N19" s="997"/>
      <c r="O19" s="997"/>
    </row>
    <row r="20" spans="1:15">
      <c r="A20" s="997"/>
      <c r="B20" s="994"/>
      <c r="C20" s="1012">
        <v>0.15</v>
      </c>
      <c r="D20" s="1011"/>
      <c r="E20" s="994"/>
      <c r="F20" s="1752"/>
      <c r="G20" s="1753"/>
      <c r="H20" s="1754">
        <f>G19*F19</f>
        <v>16.5</v>
      </c>
      <c r="I20" s="1759" t="s">
        <v>2042</v>
      </c>
      <c r="L20" s="1691"/>
      <c r="M20" s="997"/>
      <c r="N20" s="997"/>
      <c r="O20" s="997"/>
    </row>
    <row r="21" spans="1:15">
      <c r="A21" s="997"/>
      <c r="B21" s="994"/>
      <c r="C21" s="1012">
        <v>0.3</v>
      </c>
      <c r="D21" s="1012">
        <f>C21*C20*C19*B19</f>
        <v>0.15</v>
      </c>
      <c r="E21" s="994"/>
      <c r="F21" s="1752">
        <v>1</v>
      </c>
      <c r="G21" s="1753">
        <v>36.65</v>
      </c>
      <c r="H21" s="1754"/>
      <c r="I21" s="1759" t="s">
        <v>901</v>
      </c>
      <c r="L21" s="1691"/>
      <c r="M21" s="997"/>
      <c r="N21" s="997"/>
      <c r="O21" s="997"/>
    </row>
    <row r="22" spans="1:15">
      <c r="A22" s="997"/>
      <c r="B22" s="994"/>
      <c r="C22" s="1011"/>
      <c r="D22" s="1011"/>
      <c r="E22" s="1148"/>
      <c r="F22" s="1752"/>
      <c r="G22" s="1753"/>
      <c r="H22" s="1754">
        <f>G21*F21</f>
        <v>36.65</v>
      </c>
      <c r="I22" s="1759" t="s">
        <v>2043</v>
      </c>
      <c r="L22" s="1691"/>
      <c r="M22" s="997"/>
      <c r="N22" s="997"/>
      <c r="O22" s="997"/>
    </row>
    <row r="23" spans="1:15">
      <c r="A23" s="997"/>
      <c r="B23" s="1248"/>
      <c r="C23" s="1250"/>
      <c r="D23" s="1250">
        <f>SUM(D13:D21)</f>
        <v>0.33</v>
      </c>
      <c r="E23" s="1248" t="s">
        <v>1817</v>
      </c>
      <c r="F23" s="1752"/>
      <c r="G23" s="1753"/>
      <c r="H23" s="1754"/>
      <c r="I23" s="1759" t="s">
        <v>2044</v>
      </c>
      <c r="J23" s="997"/>
    </row>
    <row r="24" spans="1:15">
      <c r="A24" s="997"/>
      <c r="B24" s="994"/>
      <c r="C24" s="1012"/>
      <c r="D24" s="1011"/>
      <c r="E24" s="1148"/>
      <c r="F24" s="1752">
        <v>1</v>
      </c>
      <c r="G24" s="1753">
        <v>18.8</v>
      </c>
      <c r="H24" s="1754"/>
      <c r="I24" s="1759" t="s">
        <v>2045</v>
      </c>
      <c r="J24" s="997"/>
    </row>
    <row r="25" spans="1:15">
      <c r="A25" s="997"/>
      <c r="B25" s="994"/>
      <c r="C25" s="1012"/>
      <c r="D25" s="1011"/>
      <c r="E25" s="989" t="s">
        <v>1818</v>
      </c>
      <c r="F25" s="1752"/>
      <c r="G25" s="1753"/>
      <c r="H25" s="1754">
        <f>G24*F24</f>
        <v>18.8</v>
      </c>
      <c r="I25" s="1759" t="s">
        <v>2046</v>
      </c>
      <c r="J25" s="997"/>
    </row>
    <row r="26" spans="1:15">
      <c r="A26" s="997"/>
      <c r="B26" s="994"/>
      <c r="C26" s="1012"/>
      <c r="D26" s="1011"/>
      <c r="E26" s="989" t="s">
        <v>80</v>
      </c>
      <c r="F26" s="1752">
        <v>1</v>
      </c>
      <c r="G26" s="1753">
        <v>21.7</v>
      </c>
      <c r="H26" s="1754"/>
      <c r="I26" s="1759" t="s">
        <v>2047</v>
      </c>
      <c r="J26" s="997"/>
    </row>
    <row r="27" spans="1:15">
      <c r="A27" s="997"/>
      <c r="B27" s="994">
        <v>1</v>
      </c>
      <c r="C27" s="1012">
        <v>1.6</v>
      </c>
      <c r="D27" s="1011"/>
      <c r="E27" s="994" t="s">
        <v>2031</v>
      </c>
      <c r="F27" s="1752"/>
      <c r="G27" s="1753"/>
      <c r="H27" s="1754">
        <f>G26*F26</f>
        <v>21.7</v>
      </c>
      <c r="I27" s="1759" t="s">
        <v>2048</v>
      </c>
      <c r="J27" s="997"/>
    </row>
    <row r="28" spans="1:15">
      <c r="A28" s="997"/>
      <c r="B28" s="994"/>
      <c r="C28" s="1012">
        <v>0.75</v>
      </c>
      <c r="D28" s="1012">
        <f>C28*C27*B27</f>
        <v>1.2</v>
      </c>
      <c r="E28" s="994"/>
      <c r="F28" s="1752">
        <v>2</v>
      </c>
      <c r="G28" s="1753">
        <v>3.4</v>
      </c>
      <c r="H28" s="1754"/>
      <c r="I28" s="1759" t="s">
        <v>2049</v>
      </c>
      <c r="J28" s="997"/>
    </row>
    <row r="29" spans="1:15">
      <c r="A29" s="997"/>
      <c r="B29" s="994"/>
      <c r="C29" s="1012"/>
      <c r="D29" s="1012"/>
      <c r="E29" s="994"/>
      <c r="F29" s="1752"/>
      <c r="G29" s="1753"/>
      <c r="H29" s="1754">
        <f>G28*F28</f>
        <v>6.8</v>
      </c>
      <c r="I29" s="1759" t="s">
        <v>2050</v>
      </c>
      <c r="J29" s="997"/>
    </row>
    <row r="30" spans="1:15">
      <c r="A30" s="997"/>
      <c r="B30" s="994">
        <v>2</v>
      </c>
      <c r="C30" s="1012">
        <v>1.2</v>
      </c>
      <c r="D30" s="1012"/>
      <c r="E30" s="994" t="s">
        <v>1815</v>
      </c>
      <c r="F30" s="1752">
        <v>1</v>
      </c>
      <c r="G30" s="1753">
        <v>3.7</v>
      </c>
      <c r="H30" s="1754"/>
      <c r="I30" s="1759" t="s">
        <v>2049</v>
      </c>
      <c r="J30" s="997"/>
    </row>
    <row r="31" spans="1:15">
      <c r="A31" s="997"/>
      <c r="B31" s="994"/>
      <c r="C31" s="1012">
        <v>0.75</v>
      </c>
      <c r="D31" s="1012">
        <f>C31*C30*B30</f>
        <v>1.8</v>
      </c>
      <c r="E31" s="994"/>
      <c r="F31" s="1752"/>
      <c r="G31" s="1753"/>
      <c r="H31" s="1754">
        <f>G30*F30</f>
        <v>3.7</v>
      </c>
      <c r="I31" s="1759" t="s">
        <v>2051</v>
      </c>
      <c r="J31" s="997"/>
    </row>
    <row r="32" spans="1:15">
      <c r="A32" s="997"/>
      <c r="B32" s="994"/>
      <c r="C32" s="1011"/>
      <c r="D32" s="1011"/>
      <c r="E32" s="994"/>
      <c r="F32" s="1752">
        <v>1</v>
      </c>
      <c r="G32" s="1753">
        <v>12</v>
      </c>
      <c r="H32" s="1754"/>
      <c r="I32" s="1759" t="s">
        <v>2052</v>
      </c>
      <c r="J32" s="997"/>
    </row>
    <row r="33" spans="1:10">
      <c r="A33" s="997"/>
      <c r="B33" s="994">
        <v>3</v>
      </c>
      <c r="C33" s="1012">
        <v>1.1000000000000001</v>
      </c>
      <c r="D33" s="1012"/>
      <c r="E33" s="994" t="s">
        <v>1816</v>
      </c>
      <c r="F33" s="1752"/>
      <c r="G33" s="1753"/>
      <c r="H33" s="1754">
        <f>G32*F32</f>
        <v>12</v>
      </c>
      <c r="I33" s="1759" t="s">
        <v>2053</v>
      </c>
      <c r="J33" s="997"/>
    </row>
    <row r="34" spans="1:10">
      <c r="A34" s="997"/>
      <c r="B34" s="994"/>
      <c r="C34" s="1012">
        <v>0.75</v>
      </c>
      <c r="D34" s="1012">
        <f>C34*C33*B33</f>
        <v>2.48</v>
      </c>
      <c r="E34" s="994"/>
      <c r="F34" s="1752">
        <v>4</v>
      </c>
      <c r="G34" s="1753">
        <v>0.15</v>
      </c>
      <c r="H34" s="1754"/>
      <c r="I34" s="1759" t="s">
        <v>1814</v>
      </c>
      <c r="J34" s="997"/>
    </row>
    <row r="35" spans="1:10">
      <c r="A35" s="997"/>
      <c r="B35" s="994"/>
      <c r="C35" s="1011"/>
      <c r="D35" s="1011"/>
      <c r="E35" s="1148"/>
      <c r="F35" s="1752"/>
      <c r="G35" s="1753"/>
      <c r="H35" s="1754">
        <f>G34*F34</f>
        <v>0.6</v>
      </c>
      <c r="I35" s="1759"/>
      <c r="J35" s="997"/>
    </row>
    <row r="36" spans="1:10">
      <c r="A36" s="997"/>
      <c r="B36" s="1248"/>
      <c r="C36" s="1737"/>
      <c r="D36" s="1250">
        <f>SUM(D28:D34)</f>
        <v>5.48</v>
      </c>
      <c r="E36" s="1248" t="s">
        <v>1819</v>
      </c>
      <c r="F36" s="1752">
        <v>4</v>
      </c>
      <c r="G36" s="1753">
        <v>0.15</v>
      </c>
      <c r="H36" s="1754"/>
      <c r="I36" s="1759">
        <f>SUM('[24]Emer. Super TOS'!H9:H21,H25:H37)</f>
        <v>233.51</v>
      </c>
      <c r="J36" s="997"/>
    </row>
    <row r="37" spans="1:10">
      <c r="A37" s="997"/>
      <c r="B37" s="994"/>
      <c r="C37" s="1011"/>
      <c r="D37" s="1011"/>
      <c r="E37" s="1148"/>
      <c r="F37" s="1752"/>
      <c r="G37" s="1753"/>
      <c r="H37" s="1754">
        <f>G36*F36</f>
        <v>0.6</v>
      </c>
      <c r="I37" s="1759"/>
      <c r="J37" s="997"/>
    </row>
    <row r="38" spans="1:10">
      <c r="A38" s="997"/>
      <c r="B38" s="1752"/>
      <c r="C38" s="1753"/>
      <c r="D38" s="1754"/>
      <c r="E38" s="1755" t="s">
        <v>1820</v>
      </c>
      <c r="F38" s="1752"/>
      <c r="G38" s="1753"/>
      <c r="H38" s="1754"/>
      <c r="I38" s="1759"/>
      <c r="J38" s="997"/>
    </row>
    <row r="39" spans="1:10">
      <c r="A39" s="997"/>
      <c r="B39" s="1752"/>
      <c r="C39" s="1753"/>
      <c r="D39" s="1754"/>
      <c r="E39" s="1760" t="s">
        <v>1821</v>
      </c>
      <c r="F39" s="1756"/>
      <c r="G39" s="1844"/>
      <c r="H39" s="1757">
        <f>SUM(H21:H37)+SUM(H10:H20)</f>
        <v>182.95</v>
      </c>
      <c r="I39" s="1756" t="s">
        <v>2054</v>
      </c>
      <c r="J39" s="997"/>
    </row>
    <row r="40" spans="1:10">
      <c r="A40" s="997"/>
      <c r="B40" s="1752">
        <v>1</v>
      </c>
      <c r="C40" s="1753">
        <f>'Eme Bar'!K35</f>
        <v>14.1</v>
      </c>
      <c r="D40" s="1011"/>
      <c r="E40" s="994"/>
      <c r="J40" s="997"/>
    </row>
    <row r="41" spans="1:10">
      <c r="A41" s="997"/>
      <c r="B41" s="1756"/>
      <c r="C41" s="1756"/>
      <c r="D41" s="1757">
        <f>C40*B40</f>
        <v>14.1</v>
      </c>
      <c r="E41" s="1758" t="s">
        <v>1822</v>
      </c>
      <c r="F41" s="994"/>
      <c r="G41" s="1011"/>
      <c r="H41" s="1011"/>
      <c r="I41" s="989" t="s">
        <v>1299</v>
      </c>
      <c r="J41" s="997"/>
    </row>
    <row r="42" spans="1:10">
      <c r="A42" s="997"/>
      <c r="B42" s="1752"/>
      <c r="C42" s="1753"/>
      <c r="D42" s="1754"/>
      <c r="E42" s="1759"/>
      <c r="F42" s="994"/>
      <c r="G42" s="1012"/>
      <c r="H42" s="1011"/>
      <c r="I42" s="989" t="s">
        <v>1770</v>
      </c>
      <c r="J42" s="997"/>
    </row>
    <row r="43" spans="1:10">
      <c r="A43" s="997"/>
      <c r="B43" s="1752">
        <v>1</v>
      </c>
      <c r="C43" s="1753">
        <f>'Eme Bar'!M35</f>
        <v>30.19</v>
      </c>
      <c r="D43" s="1754"/>
      <c r="E43" s="1760" t="s">
        <v>1823</v>
      </c>
      <c r="F43" s="994">
        <v>1</v>
      </c>
      <c r="G43" s="1705">
        <v>8</v>
      </c>
      <c r="H43" s="1011"/>
      <c r="I43" s="994"/>
      <c r="J43" s="997"/>
    </row>
    <row r="44" spans="1:10">
      <c r="A44" s="997"/>
      <c r="B44" s="1756"/>
      <c r="C44" s="1756"/>
      <c r="D44" s="1757">
        <f>C43*B43</f>
        <v>30.19</v>
      </c>
      <c r="E44" s="1758" t="s">
        <v>1824</v>
      </c>
      <c r="F44" s="1248"/>
      <c r="G44" s="1737"/>
      <c r="H44" s="1250">
        <f>G43*F43</f>
        <v>8</v>
      </c>
      <c r="I44" s="1248" t="s">
        <v>1771</v>
      </c>
      <c r="J44" s="997"/>
    </row>
    <row r="45" spans="1:10">
      <c r="A45" s="997"/>
      <c r="B45" s="994"/>
      <c r="C45" s="1012"/>
      <c r="D45" s="1011"/>
      <c r="E45" s="1148"/>
      <c r="F45" s="1011"/>
      <c r="G45" s="1705"/>
      <c r="H45" s="1012"/>
      <c r="I45" s="994"/>
      <c r="J45" s="997"/>
    </row>
    <row r="46" spans="1:10">
      <c r="A46" s="997"/>
      <c r="B46" s="994"/>
      <c r="C46" s="1011"/>
      <c r="D46" s="1011"/>
      <c r="E46" s="989" t="s">
        <v>164</v>
      </c>
      <c r="F46" s="1011"/>
      <c r="G46" s="1705"/>
      <c r="H46" s="989"/>
      <c r="I46" s="989" t="s">
        <v>2067</v>
      </c>
      <c r="J46" s="997"/>
    </row>
    <row r="47" spans="1:10">
      <c r="A47" s="997"/>
      <c r="B47" s="994"/>
      <c r="C47" s="1011"/>
      <c r="D47" s="1011"/>
      <c r="E47" s="989" t="s">
        <v>1760</v>
      </c>
      <c r="F47" s="994">
        <v>1</v>
      </c>
      <c r="G47" s="1705">
        <v>1</v>
      </c>
      <c r="H47" s="1011"/>
      <c r="I47" s="994"/>
      <c r="J47" s="997"/>
    </row>
    <row r="48" spans="1:10">
      <c r="A48" s="997"/>
      <c r="B48" s="994"/>
      <c r="C48" s="1011"/>
      <c r="D48" s="1011"/>
      <c r="E48" s="989" t="s">
        <v>2087</v>
      </c>
      <c r="F48" s="1248"/>
      <c r="G48" s="1737"/>
      <c r="H48" s="1250">
        <f>G47*F47</f>
        <v>1</v>
      </c>
      <c r="I48" s="1248" t="s">
        <v>1775</v>
      </c>
      <c r="J48" s="997"/>
    </row>
    <row r="49" spans="1:12">
      <c r="A49" s="997"/>
      <c r="B49" s="994">
        <v>1</v>
      </c>
      <c r="C49" s="1705">
        <v>5</v>
      </c>
      <c r="D49" s="1011"/>
      <c r="E49" s="994"/>
      <c r="F49" s="1011"/>
      <c r="G49" s="1705"/>
      <c r="H49" s="1012"/>
      <c r="I49" s="994"/>
      <c r="J49" s="997"/>
    </row>
    <row r="50" spans="1:12">
      <c r="A50" s="997"/>
      <c r="B50" s="1248"/>
      <c r="C50" s="1737"/>
      <c r="D50" s="1250">
        <f>C49*B49</f>
        <v>5</v>
      </c>
      <c r="E50" s="1248" t="s">
        <v>2088</v>
      </c>
      <c r="F50" s="994"/>
      <c r="G50" s="1012"/>
      <c r="H50" s="1011"/>
      <c r="I50" s="989" t="s">
        <v>2069</v>
      </c>
      <c r="J50" s="997"/>
    </row>
    <row r="51" spans="1:12">
      <c r="A51" s="997"/>
      <c r="F51" s="994">
        <v>1</v>
      </c>
      <c r="G51" s="1705">
        <v>6</v>
      </c>
      <c r="H51" s="1011"/>
      <c r="I51" s="994"/>
      <c r="J51" s="997"/>
    </row>
    <row r="52" spans="1:12">
      <c r="A52" s="997"/>
      <c r="F52" s="1248"/>
      <c r="G52" s="1737"/>
      <c r="H52" s="1250">
        <f>G51*F51</f>
        <v>6</v>
      </c>
      <c r="I52" s="1248" t="s">
        <v>2068</v>
      </c>
      <c r="J52" s="997"/>
    </row>
    <row r="53" spans="1:12">
      <c r="A53" s="997"/>
      <c r="J53" s="997"/>
    </row>
    <row r="54" spans="1:12">
      <c r="A54" s="997"/>
      <c r="F54" s="994"/>
      <c r="G54" s="1012"/>
      <c r="H54" s="1011"/>
      <c r="I54" s="989" t="s">
        <v>1894</v>
      </c>
      <c r="J54" s="997"/>
    </row>
    <row r="55" spans="1:12">
      <c r="A55" s="997"/>
      <c r="F55" s="994">
        <v>1</v>
      </c>
      <c r="G55" s="1705">
        <v>6</v>
      </c>
      <c r="H55" s="1011"/>
      <c r="I55" s="994"/>
      <c r="J55" s="997"/>
    </row>
    <row r="56" spans="1:12">
      <c r="A56" s="997"/>
      <c r="F56" s="1248"/>
      <c r="G56" s="1737"/>
      <c r="H56" s="1250">
        <f>G55*F55</f>
        <v>6</v>
      </c>
      <c r="I56" s="1248" t="s">
        <v>1895</v>
      </c>
      <c r="J56" s="997"/>
    </row>
    <row r="57" spans="1:12">
      <c r="A57" s="997"/>
      <c r="F57" s="994"/>
      <c r="G57" s="1011"/>
      <c r="H57" s="1011"/>
      <c r="I57" s="994"/>
      <c r="J57" s="997"/>
    </row>
    <row r="58" spans="1:12">
      <c r="A58" s="997"/>
      <c r="F58" s="994"/>
      <c r="G58" s="1012"/>
      <c r="H58" s="989"/>
      <c r="I58" s="989" t="s">
        <v>1774</v>
      </c>
      <c r="J58" s="997"/>
    </row>
    <row r="59" spans="1:12">
      <c r="A59" s="997"/>
      <c r="F59" s="994">
        <v>1</v>
      </c>
      <c r="G59" s="1705">
        <v>8</v>
      </c>
      <c r="H59" s="1011"/>
      <c r="I59" s="994"/>
      <c r="J59" s="997"/>
    </row>
    <row r="60" spans="1:12">
      <c r="A60" s="997"/>
      <c r="F60" s="1248"/>
      <c r="G60" s="1737"/>
      <c r="H60" s="1250">
        <f>G59*F59</f>
        <v>8</v>
      </c>
      <c r="I60" s="1248" t="s">
        <v>1776</v>
      </c>
      <c r="J60" s="997"/>
      <c r="L60" s="997"/>
    </row>
    <row r="61" spans="1:12">
      <c r="A61" s="997"/>
      <c r="F61" s="994"/>
      <c r="G61" s="1705"/>
      <c r="H61" s="1011"/>
      <c r="I61" s="994"/>
      <c r="J61" s="997"/>
    </row>
    <row r="62" spans="1:12">
      <c r="B62" s="1700" t="s">
        <v>174</v>
      </c>
      <c r="C62" s="1701" t="s">
        <v>175</v>
      </c>
      <c r="D62" s="1702" t="s">
        <v>176</v>
      </c>
      <c r="E62" s="1701" t="s">
        <v>7</v>
      </c>
      <c r="F62" s="1700" t="s">
        <v>174</v>
      </c>
      <c r="G62" s="1702" t="s">
        <v>175</v>
      </c>
      <c r="H62" s="1703" t="s">
        <v>176</v>
      </c>
      <c r="I62" s="1701" t="s">
        <v>7</v>
      </c>
    </row>
    <row r="63" spans="1:12">
      <c r="B63" s="994"/>
      <c r="C63" s="1012"/>
      <c r="D63" s="989"/>
      <c r="E63" s="989" t="s">
        <v>2070</v>
      </c>
      <c r="F63" s="994"/>
      <c r="G63" s="1011"/>
      <c r="H63" s="1011"/>
      <c r="I63" s="989" t="s">
        <v>1188</v>
      </c>
    </row>
    <row r="64" spans="1:12">
      <c r="B64" s="994">
        <v>1</v>
      </c>
      <c r="C64" s="1705">
        <v>1</v>
      </c>
      <c r="D64" s="1011"/>
      <c r="E64" s="994"/>
      <c r="F64" s="994"/>
      <c r="G64" s="1011"/>
      <c r="H64" s="1011"/>
      <c r="I64" s="989" t="s">
        <v>1917</v>
      </c>
    </row>
    <row r="65" spans="2:9">
      <c r="B65" s="1248"/>
      <c r="C65" s="1737"/>
      <c r="D65" s="1250">
        <f>C64*B64</f>
        <v>1</v>
      </c>
      <c r="E65" s="1248" t="s">
        <v>2071</v>
      </c>
      <c r="F65" s="994"/>
      <c r="G65" s="1012"/>
      <c r="H65" s="1011"/>
      <c r="I65" s="989" t="s">
        <v>1865</v>
      </c>
    </row>
    <row r="66" spans="2:9">
      <c r="B66" s="990"/>
      <c r="C66" s="1708"/>
      <c r="D66" s="1710"/>
      <c r="E66" s="1710"/>
      <c r="F66" s="994">
        <v>1</v>
      </c>
      <c r="G66" s="1705">
        <v>38</v>
      </c>
      <c r="H66" s="1011"/>
      <c r="I66" s="994"/>
    </row>
    <row r="67" spans="2:9">
      <c r="B67" s="994"/>
      <c r="C67" s="1012"/>
      <c r="D67" s="989"/>
      <c r="E67" s="989" t="s">
        <v>1897</v>
      </c>
      <c r="F67" s="1248"/>
      <c r="G67" s="1737"/>
      <c r="H67" s="1250">
        <f>G66*F66</f>
        <v>38</v>
      </c>
      <c r="I67" s="1248" t="s">
        <v>1918</v>
      </c>
    </row>
    <row r="68" spans="2:9">
      <c r="B68" s="994">
        <v>1</v>
      </c>
      <c r="C68" s="1705">
        <v>1</v>
      </c>
      <c r="D68" s="1011"/>
      <c r="E68" s="994"/>
      <c r="F68" s="994"/>
      <c r="G68" s="1012"/>
      <c r="H68" s="1011"/>
      <c r="I68" s="1148"/>
    </row>
    <row r="69" spans="2:9">
      <c r="B69" s="1248"/>
      <c r="C69" s="1737"/>
      <c r="D69" s="1250">
        <f>C68*B68</f>
        <v>1</v>
      </c>
      <c r="E69" s="1248" t="s">
        <v>1896</v>
      </c>
      <c r="F69" s="994"/>
      <c r="G69" s="1012"/>
      <c r="H69" s="1012"/>
      <c r="I69" s="989" t="s">
        <v>1916</v>
      </c>
    </row>
    <row r="70" spans="2:9">
      <c r="B70" s="994"/>
      <c r="C70" s="1011"/>
      <c r="D70" s="1011"/>
      <c r="E70" s="1148"/>
      <c r="F70" s="994">
        <v>1</v>
      </c>
      <c r="G70" s="1705">
        <v>1</v>
      </c>
      <c r="H70" s="1011"/>
      <c r="I70" s="994"/>
    </row>
    <row r="71" spans="2:9">
      <c r="B71" s="994"/>
      <c r="C71" s="1012"/>
      <c r="D71" s="989"/>
      <c r="E71" s="989" t="s">
        <v>1901</v>
      </c>
      <c r="F71" s="1248"/>
      <c r="G71" s="1737"/>
      <c r="H71" s="1250">
        <f>G70*F70</f>
        <v>1</v>
      </c>
      <c r="I71" s="1248" t="s">
        <v>1919</v>
      </c>
    </row>
    <row r="72" spans="2:9">
      <c r="B72" s="994">
        <v>1</v>
      </c>
      <c r="C72" s="1705">
        <v>1</v>
      </c>
      <c r="D72" s="1011"/>
      <c r="E72" s="994"/>
      <c r="F72" s="994"/>
      <c r="G72" s="1012"/>
      <c r="H72" s="1012"/>
      <c r="I72" s="1601"/>
    </row>
    <row r="73" spans="2:9">
      <c r="B73" s="1248"/>
      <c r="C73" s="1737"/>
      <c r="D73" s="1250">
        <f>C72*B72</f>
        <v>1</v>
      </c>
      <c r="E73" s="1248" t="s">
        <v>1900</v>
      </c>
      <c r="F73" s="994"/>
      <c r="G73" s="1012"/>
      <c r="H73" s="1011"/>
      <c r="I73" s="989" t="s">
        <v>1784</v>
      </c>
    </row>
    <row r="74" spans="2:9">
      <c r="F74" s="994"/>
      <c r="G74" s="1012"/>
      <c r="H74" s="1011"/>
      <c r="I74" s="989" t="s">
        <v>2025</v>
      </c>
    </row>
    <row r="75" spans="2:9">
      <c r="B75" s="994"/>
      <c r="C75" s="1012"/>
      <c r="D75" s="1011"/>
      <c r="E75" s="989" t="s">
        <v>1777</v>
      </c>
      <c r="F75" s="994">
        <v>1</v>
      </c>
      <c r="G75" s="1705">
        <v>13</v>
      </c>
      <c r="H75" s="1011"/>
      <c r="I75" s="994"/>
    </row>
    <row r="76" spans="2:9">
      <c r="B76" s="994">
        <v>1</v>
      </c>
      <c r="C76" s="1705">
        <v>4</v>
      </c>
      <c r="D76" s="1011"/>
      <c r="E76" s="994"/>
      <c r="F76" s="1248"/>
      <c r="G76" s="1737"/>
      <c r="H76" s="1250">
        <f>G75*F75</f>
        <v>13</v>
      </c>
      <c r="I76" s="1248" t="s">
        <v>1786</v>
      </c>
    </row>
    <row r="77" spans="2:9">
      <c r="B77" s="1248"/>
      <c r="C77" s="1737"/>
      <c r="D77" s="1250">
        <f>C76*B76</f>
        <v>4</v>
      </c>
      <c r="E77" s="1248" t="s">
        <v>1776</v>
      </c>
      <c r="F77" s="994"/>
      <c r="G77" s="1012"/>
      <c r="H77" s="1012"/>
      <c r="I77" s="989"/>
    </row>
    <row r="78" spans="2:9">
      <c r="B78" s="994"/>
      <c r="C78" s="1012"/>
      <c r="D78" s="1012"/>
      <c r="E78" s="994"/>
      <c r="F78" s="994"/>
      <c r="G78" s="1011"/>
      <c r="H78" s="1011"/>
      <c r="I78" s="989" t="s">
        <v>1792</v>
      </c>
    </row>
    <row r="79" spans="2:9">
      <c r="B79" s="994"/>
      <c r="C79" s="1012"/>
      <c r="D79" s="1011"/>
      <c r="E79" s="989" t="s">
        <v>1779</v>
      </c>
      <c r="F79" s="994"/>
      <c r="G79" s="1011"/>
      <c r="H79" s="1011"/>
      <c r="I79" s="989" t="s">
        <v>2072</v>
      </c>
    </row>
    <row r="80" spans="2:9">
      <c r="B80" s="994">
        <v>1</v>
      </c>
      <c r="C80" s="1705">
        <f>12*3.2</f>
        <v>38.4</v>
      </c>
      <c r="D80" s="1011"/>
      <c r="E80" s="994"/>
      <c r="F80" s="994">
        <v>1</v>
      </c>
      <c r="G80" s="1705">
        <v>8</v>
      </c>
      <c r="H80" s="1011"/>
      <c r="I80" s="994"/>
    </row>
    <row r="81" spans="2:10">
      <c r="B81" s="1248"/>
      <c r="C81" s="1737"/>
      <c r="D81" s="1250">
        <f>C80*B80</f>
        <v>38.4</v>
      </c>
      <c r="E81" s="1248" t="s">
        <v>1780</v>
      </c>
      <c r="F81" s="1248"/>
      <c r="G81" s="1737"/>
      <c r="H81" s="1250">
        <f>G80*F80</f>
        <v>8</v>
      </c>
      <c r="I81" s="1248" t="s">
        <v>1797</v>
      </c>
    </row>
    <row r="82" spans="2:10">
      <c r="F82" s="994"/>
      <c r="G82" s="1011"/>
      <c r="H82" s="1011"/>
      <c r="I82" s="994"/>
    </row>
    <row r="83" spans="2:10">
      <c r="B83" s="994"/>
      <c r="C83" s="1012"/>
      <c r="D83" s="1012"/>
      <c r="E83" s="1148"/>
      <c r="F83" s="994"/>
      <c r="G83" s="1011"/>
      <c r="H83" s="1011"/>
      <c r="I83" s="989" t="s">
        <v>2027</v>
      </c>
    </row>
    <row r="84" spans="2:10">
      <c r="C84" s="991"/>
      <c r="D84" s="991"/>
      <c r="F84" s="994">
        <v>1</v>
      </c>
      <c r="G84" s="1705">
        <v>35</v>
      </c>
      <c r="H84" s="1011"/>
      <c r="I84" s="994"/>
    </row>
    <row r="85" spans="2:10">
      <c r="C85" s="991"/>
      <c r="D85" s="991"/>
      <c r="F85" s="1248"/>
      <c r="G85" s="1737"/>
      <c r="H85" s="1250">
        <f>G84*F84</f>
        <v>35</v>
      </c>
      <c r="I85" s="1248" t="s">
        <v>1800</v>
      </c>
    </row>
    <row r="86" spans="2:10">
      <c r="C86" s="991"/>
      <c r="D86" s="991"/>
      <c r="F86" s="994"/>
      <c r="G86" s="1011"/>
      <c r="H86" s="1011"/>
      <c r="I86" s="994"/>
    </row>
    <row r="87" spans="2:10">
      <c r="C87" s="991"/>
      <c r="D87" s="991"/>
      <c r="F87" s="994"/>
      <c r="G87" s="1011"/>
      <c r="H87" s="1011"/>
      <c r="I87" s="989" t="s">
        <v>1921</v>
      </c>
    </row>
    <row r="88" spans="2:10">
      <c r="C88" s="991"/>
      <c r="D88" s="991"/>
      <c r="F88" s="994">
        <v>1</v>
      </c>
      <c r="G88" s="1705">
        <v>11</v>
      </c>
      <c r="H88" s="1011"/>
      <c r="I88" s="994"/>
    </row>
    <row r="89" spans="2:10">
      <c r="C89" s="991"/>
      <c r="D89" s="991"/>
      <c r="F89" s="1248"/>
      <c r="G89" s="1737"/>
      <c r="H89" s="1250">
        <f>G88*F88</f>
        <v>11</v>
      </c>
      <c r="I89" s="1248" t="s">
        <v>1801</v>
      </c>
    </row>
    <row r="90" spans="2:10">
      <c r="C90" s="991"/>
      <c r="D90" s="991"/>
      <c r="F90" s="994"/>
      <c r="G90" s="1011"/>
      <c r="H90" s="1011"/>
      <c r="I90" s="994"/>
    </row>
    <row r="91" spans="2:10">
      <c r="C91" s="991"/>
      <c r="D91" s="991"/>
      <c r="F91" s="994"/>
      <c r="G91" s="1011"/>
      <c r="H91" s="1011"/>
      <c r="I91" s="989" t="s">
        <v>1922</v>
      </c>
      <c r="J91" s="1872"/>
    </row>
    <row r="92" spans="2:10">
      <c r="C92" s="991"/>
      <c r="D92" s="991"/>
      <c r="F92" s="994">
        <v>1</v>
      </c>
      <c r="G92" s="1705">
        <v>7</v>
      </c>
      <c r="H92" s="1011"/>
      <c r="I92" s="994"/>
    </row>
    <row r="93" spans="2:10">
      <c r="C93" s="991"/>
      <c r="D93" s="991"/>
      <c r="F93" s="1248"/>
      <c r="G93" s="1737"/>
      <c r="H93" s="1250">
        <f>G92*F92</f>
        <v>7</v>
      </c>
      <c r="I93" s="1248" t="s">
        <v>1802</v>
      </c>
    </row>
    <row r="94" spans="2:10">
      <c r="C94" s="991"/>
      <c r="D94" s="991"/>
      <c r="F94" s="994"/>
      <c r="G94" s="1011"/>
      <c r="H94" s="1011"/>
      <c r="I94" s="994"/>
    </row>
    <row r="95" spans="2:10">
      <c r="C95" s="991"/>
      <c r="D95" s="991"/>
      <c r="F95" s="994"/>
      <c r="G95" s="1011"/>
      <c r="H95" s="1011"/>
      <c r="I95" s="989" t="s">
        <v>1923</v>
      </c>
    </row>
    <row r="96" spans="2:10">
      <c r="C96" s="991"/>
      <c r="D96" s="991"/>
      <c r="F96" s="994">
        <v>1</v>
      </c>
      <c r="G96" s="1705">
        <v>1</v>
      </c>
      <c r="H96" s="1011"/>
      <c r="I96" s="994"/>
    </row>
    <row r="97" spans="3:9">
      <c r="C97" s="991"/>
      <c r="D97" s="991"/>
      <c r="F97" s="1248"/>
      <c r="G97" s="1737"/>
      <c r="H97" s="1250">
        <f>G96*F96</f>
        <v>1</v>
      </c>
      <c r="I97" s="1248" t="s">
        <v>1866</v>
      </c>
    </row>
    <row r="98" spans="3:9">
      <c r="C98" s="991"/>
      <c r="D98" s="991"/>
      <c r="F98" s="994"/>
      <c r="G98" s="1012"/>
      <c r="H98" s="1012"/>
      <c r="I98" s="989"/>
    </row>
    <row r="99" spans="3:9">
      <c r="C99" s="991"/>
      <c r="D99" s="991"/>
      <c r="F99" s="994"/>
      <c r="G99" s="1011"/>
      <c r="H99" s="1011"/>
      <c r="I99" s="989" t="s">
        <v>1798</v>
      </c>
    </row>
    <row r="100" spans="3:9">
      <c r="C100" s="991"/>
      <c r="D100" s="991"/>
      <c r="F100" s="994"/>
      <c r="G100" s="1011"/>
      <c r="H100" s="1011"/>
      <c r="I100" s="989" t="s">
        <v>1924</v>
      </c>
    </row>
    <row r="101" spans="3:9">
      <c r="C101" s="991"/>
      <c r="D101" s="991"/>
      <c r="F101" s="994">
        <v>1</v>
      </c>
      <c r="G101" s="1705">
        <v>1</v>
      </c>
      <c r="H101" s="1011"/>
      <c r="I101" s="994"/>
    </row>
    <row r="102" spans="3:9">
      <c r="C102" s="991"/>
      <c r="D102" s="991"/>
      <c r="F102" s="1248"/>
      <c r="G102" s="1737"/>
      <c r="H102" s="1250">
        <f>G101*F101</f>
        <v>1</v>
      </c>
      <c r="I102" s="1248" t="s">
        <v>1803</v>
      </c>
    </row>
    <row r="103" spans="3:9">
      <c r="F103" s="994"/>
      <c r="G103" s="1012"/>
      <c r="H103" s="1011"/>
      <c r="I103" s="1148"/>
    </row>
    <row r="104" spans="3:9">
      <c r="F104" s="994"/>
      <c r="G104" s="1011"/>
      <c r="H104" s="1011"/>
      <c r="I104" s="989" t="s">
        <v>1808</v>
      </c>
    </row>
    <row r="105" spans="3:9">
      <c r="F105" s="994"/>
      <c r="G105" s="1011"/>
      <c r="H105" s="1011"/>
      <c r="I105" s="989" t="s">
        <v>1809</v>
      </c>
    </row>
    <row r="106" spans="3:9">
      <c r="F106" s="994">
        <v>1</v>
      </c>
      <c r="G106" s="1705">
        <v>1</v>
      </c>
      <c r="H106" s="1011"/>
      <c r="I106" s="994"/>
    </row>
    <row r="107" spans="3:9">
      <c r="F107" s="1248"/>
      <c r="G107" s="1737"/>
      <c r="H107" s="1250">
        <f>G106*F106</f>
        <v>1</v>
      </c>
      <c r="I107" s="1248" t="s">
        <v>1811</v>
      </c>
    </row>
    <row r="108" spans="3:9">
      <c r="F108" s="994"/>
      <c r="G108" s="1012"/>
      <c r="H108" s="1012"/>
      <c r="I108" s="994"/>
    </row>
    <row r="109" spans="3:9">
      <c r="F109" s="994"/>
      <c r="G109" s="1011"/>
      <c r="H109" s="1011"/>
      <c r="I109" s="989" t="s">
        <v>1925</v>
      </c>
    </row>
    <row r="110" spans="3:9">
      <c r="F110" s="994">
        <v>1</v>
      </c>
      <c r="G110" s="1705">
        <v>25.3</v>
      </c>
      <c r="H110" s="1011"/>
      <c r="I110" s="994"/>
    </row>
    <row r="111" spans="3:9">
      <c r="F111" s="1248"/>
      <c r="G111" s="1737"/>
      <c r="H111" s="1250">
        <f>G110*F110</f>
        <v>25.3</v>
      </c>
      <c r="I111" s="1248" t="s">
        <v>1812</v>
      </c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>&amp;L&amp;"-,Bold"&amp;14Contractor: - &amp;USelam D.
Office Engineer&amp;C&amp;"-,Bold"&amp;14Consultant: - &amp;U________&amp;R&amp;"-,Bold"&amp;14Client: -__________&amp;U    _</oddFooter>
  </headerFooter>
  <rowBreaks count="1" manualBreakCount="1">
    <brk id="61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view="pageBreakPreview" zoomScaleSheetLayoutView="100" workbookViewId="0">
      <selection activeCell="F12" sqref="F12"/>
    </sheetView>
  </sheetViews>
  <sheetFormatPr defaultRowHeight="15.75"/>
  <cols>
    <col min="1" max="1" width="4.7109375" style="1762" customWidth="1"/>
    <col min="2" max="2" width="4.42578125" style="1762" customWidth="1"/>
    <col min="3" max="3" width="27.85546875" style="1762" customWidth="1"/>
    <col min="4" max="4" width="14.7109375" style="1762" customWidth="1"/>
    <col min="5" max="5" width="7.7109375" style="1762" customWidth="1"/>
    <col min="6" max="6" width="11.7109375" style="1762" customWidth="1"/>
    <col min="7" max="7" width="9.140625" style="1762" customWidth="1"/>
    <col min="8" max="8" width="10.42578125" style="1762" customWidth="1"/>
    <col min="9" max="9" width="9.5703125" style="1762" customWidth="1"/>
    <col min="10" max="10" width="6.42578125" style="1762" customWidth="1"/>
    <col min="11" max="11" width="11.140625" style="1762" customWidth="1"/>
    <col min="12" max="12" width="9.7109375" style="1762" customWidth="1"/>
    <col min="13" max="13" width="11.28515625" style="1762" customWidth="1"/>
    <col min="14" max="14" width="11" style="1762" customWidth="1"/>
    <col min="15" max="15" width="5.85546875" style="1762" customWidth="1"/>
    <col min="16" max="16384" width="9.140625" style="1762"/>
  </cols>
  <sheetData>
    <row r="1" spans="1:17">
      <c r="A1" s="1761"/>
      <c r="B1" s="1690" t="s">
        <v>1262</v>
      </c>
      <c r="C1" s="1690"/>
      <c r="D1" s="1690"/>
      <c r="E1" s="1690"/>
      <c r="F1" s="1688"/>
      <c r="G1" s="1768"/>
      <c r="K1" s="1763"/>
      <c r="L1" s="1764"/>
      <c r="M1" s="1764"/>
      <c r="N1" s="1764"/>
      <c r="O1" s="1764"/>
    </row>
    <row r="2" spans="1:17">
      <c r="B2" s="1690" t="s">
        <v>1261</v>
      </c>
      <c r="C2" s="1690"/>
      <c r="D2" s="1690"/>
      <c r="E2" s="1690"/>
      <c r="F2" s="1688"/>
      <c r="G2" s="1768"/>
      <c r="K2" s="1765"/>
      <c r="L2" s="1964"/>
      <c r="M2" s="1964"/>
      <c r="N2" s="1964"/>
      <c r="O2" s="1764"/>
    </row>
    <row r="3" spans="1:17">
      <c r="B3" s="1690" t="s">
        <v>1263</v>
      </c>
      <c r="C3" s="1690"/>
      <c r="D3" s="1690"/>
      <c r="E3" s="1690"/>
      <c r="F3" s="1690"/>
      <c r="K3" s="1767"/>
      <c r="L3" s="1768" t="s">
        <v>2032</v>
      </c>
      <c r="M3" s="1768"/>
      <c r="N3" s="1768"/>
      <c r="O3" s="1768"/>
      <c r="P3" s="1768"/>
      <c r="Q3" s="1768"/>
    </row>
    <row r="4" spans="1:17">
      <c r="B4" s="1690" t="s">
        <v>1264</v>
      </c>
      <c r="C4" s="1690"/>
      <c r="D4" s="1690"/>
      <c r="E4" s="1690"/>
      <c r="F4" s="1688"/>
      <c r="J4" s="1767"/>
      <c r="K4" s="1767"/>
      <c r="L4" s="1767"/>
      <c r="M4" s="1767"/>
      <c r="N4" s="1767"/>
    </row>
    <row r="5" spans="1:17">
      <c r="B5" s="1766" t="s">
        <v>1825</v>
      </c>
      <c r="C5" s="1769"/>
      <c r="D5" s="1769"/>
      <c r="E5" s="1769"/>
      <c r="F5" s="1769"/>
      <c r="G5" s="1769"/>
      <c r="H5" s="1763"/>
      <c r="I5" s="1763"/>
      <c r="J5" s="1767"/>
      <c r="K5" s="1767"/>
      <c r="L5" s="1767"/>
      <c r="M5" s="1767"/>
      <c r="N5" s="1770"/>
    </row>
    <row r="6" spans="1:17">
      <c r="B6" s="1771"/>
      <c r="C6" s="1772"/>
      <c r="D6" s="1772"/>
      <c r="E6" s="1772"/>
      <c r="F6" s="1772"/>
      <c r="G6" s="1772"/>
      <c r="H6" s="1763"/>
      <c r="I6" s="1763"/>
      <c r="J6" s="1767"/>
      <c r="K6" s="1767"/>
      <c r="L6" s="1767"/>
      <c r="M6" s="1767"/>
      <c r="N6" s="1770"/>
    </row>
    <row r="7" spans="1:17">
      <c r="B7" s="1965" t="s">
        <v>72</v>
      </c>
      <c r="C7" s="1965" t="s">
        <v>12</v>
      </c>
      <c r="D7" s="1965" t="s">
        <v>13</v>
      </c>
      <c r="E7" s="1965" t="s">
        <v>1826</v>
      </c>
      <c r="F7" s="1819" t="s">
        <v>185</v>
      </c>
      <c r="G7" s="1965" t="s">
        <v>1827</v>
      </c>
      <c r="H7" s="1965"/>
      <c r="I7" s="1965"/>
      <c r="J7" s="1819"/>
      <c r="K7" s="1819" t="s">
        <v>1828</v>
      </c>
      <c r="L7" s="1819"/>
      <c r="M7" s="1819"/>
      <c r="N7" s="1819"/>
    </row>
    <row r="8" spans="1:17">
      <c r="B8" s="1965"/>
      <c r="C8" s="1965"/>
      <c r="D8" s="1965"/>
      <c r="E8" s="1965"/>
      <c r="F8" s="1819" t="s">
        <v>1687</v>
      </c>
      <c r="G8" s="1819" t="s">
        <v>1829</v>
      </c>
      <c r="H8" s="1819" t="s">
        <v>1830</v>
      </c>
      <c r="I8" s="1819" t="s">
        <v>1831</v>
      </c>
      <c r="J8" s="1819" t="s">
        <v>28</v>
      </c>
      <c r="K8" s="1819" t="s">
        <v>27</v>
      </c>
      <c r="L8" s="1819" t="s">
        <v>29</v>
      </c>
      <c r="M8" s="1819" t="s">
        <v>30</v>
      </c>
      <c r="N8" s="1819" t="s">
        <v>31</v>
      </c>
    </row>
    <row r="9" spans="1:17">
      <c r="B9" s="1784"/>
      <c r="C9" s="1785" t="s">
        <v>1839</v>
      </c>
      <c r="D9" s="1786"/>
      <c r="E9" s="1787"/>
      <c r="F9" s="1788"/>
      <c r="G9" s="1787"/>
      <c r="H9" s="1787"/>
      <c r="I9" s="1787"/>
      <c r="J9" s="1787"/>
      <c r="K9" s="1787"/>
      <c r="L9" s="1788"/>
      <c r="M9" s="1788"/>
      <c r="N9" s="1789"/>
      <c r="Q9" s="1761"/>
    </row>
    <row r="10" spans="1:17">
      <c r="B10" s="1774"/>
      <c r="C10" s="1775" t="s">
        <v>2031</v>
      </c>
      <c r="D10" s="1775"/>
      <c r="E10" s="1790">
        <v>12</v>
      </c>
      <c r="F10" s="1791">
        <f>1.55+0.5</f>
        <v>2.0499999999999998</v>
      </c>
      <c r="G10" s="1790">
        <v>1</v>
      </c>
      <c r="H10" s="1790">
        <v>2</v>
      </c>
      <c r="I10" s="1790">
        <f t="shared" ref="I10:I20" si="0">H10*G10</f>
        <v>2</v>
      </c>
      <c r="J10" s="1790"/>
      <c r="K10" s="1790"/>
      <c r="L10" s="1791"/>
      <c r="M10" s="1792">
        <f t="shared" ref="M10:M20" si="1">IF(E10=12,I10*F10,"-")</f>
        <v>4.0999999999999996</v>
      </c>
      <c r="N10" s="1793"/>
      <c r="Q10" s="1761"/>
    </row>
    <row r="11" spans="1:17">
      <c r="B11" s="1774"/>
      <c r="D11" s="1775"/>
      <c r="E11" s="1790">
        <v>12</v>
      </c>
      <c r="F11" s="1791">
        <v>1.55</v>
      </c>
      <c r="G11" s="1790">
        <v>1</v>
      </c>
      <c r="H11" s="1790">
        <v>2</v>
      </c>
      <c r="I11" s="1790">
        <f t="shared" si="0"/>
        <v>2</v>
      </c>
      <c r="J11" s="1790" t="str">
        <f t="shared" ref="J11:J20" si="2">IF(E11=6,I11*F11,"-")</f>
        <v>-</v>
      </c>
      <c r="K11" s="1792" t="str">
        <f t="shared" ref="K11:K20" si="3">IF(E11=8,I11*F11,"-")</f>
        <v>-</v>
      </c>
      <c r="L11" s="1792" t="str">
        <f t="shared" ref="L11:L20" si="4">IF(E11=10,I11*F11,"-")</f>
        <v>-</v>
      </c>
      <c r="M11" s="1792">
        <f t="shared" si="1"/>
        <v>3.1</v>
      </c>
      <c r="N11" s="1794" t="str">
        <f t="shared" ref="N11:N20" si="5">IF(E11=14,I11*F11,"-")</f>
        <v>-</v>
      </c>
      <c r="Q11" s="1761"/>
    </row>
    <row r="12" spans="1:17">
      <c r="B12" s="1774"/>
      <c r="C12" s="1795" t="s">
        <v>1840</v>
      </c>
      <c r="D12" s="1795"/>
      <c r="E12" s="1790">
        <v>8</v>
      </c>
      <c r="F12" s="1791">
        <v>0.85</v>
      </c>
      <c r="G12" s="1790">
        <v>1</v>
      </c>
      <c r="H12" s="1790">
        <v>7</v>
      </c>
      <c r="I12" s="1790">
        <f t="shared" si="0"/>
        <v>7</v>
      </c>
      <c r="J12" s="1790" t="str">
        <f t="shared" si="2"/>
        <v>-</v>
      </c>
      <c r="K12" s="1792">
        <f t="shared" si="3"/>
        <v>5.95</v>
      </c>
      <c r="L12" s="1792" t="str">
        <f t="shared" si="4"/>
        <v>-</v>
      </c>
      <c r="M12" s="1792" t="str">
        <f t="shared" si="1"/>
        <v>-</v>
      </c>
      <c r="N12" s="1794" t="str">
        <f t="shared" si="5"/>
        <v>-</v>
      </c>
      <c r="Q12" s="1761"/>
    </row>
    <row r="13" spans="1:17">
      <c r="B13" s="1774"/>
      <c r="C13" s="1795"/>
      <c r="D13" s="1795"/>
      <c r="E13" s="1790"/>
      <c r="F13" s="1791"/>
      <c r="G13" s="1790"/>
      <c r="H13" s="1790"/>
      <c r="I13" s="1790"/>
      <c r="J13" s="1790"/>
      <c r="K13" s="1792"/>
      <c r="L13" s="1792"/>
      <c r="M13" s="1792"/>
      <c r="N13" s="1794"/>
      <c r="Q13" s="1761"/>
    </row>
    <row r="14" spans="1:17">
      <c r="B14" s="1774"/>
      <c r="C14" s="1775" t="s">
        <v>1815</v>
      </c>
      <c r="D14" s="1795"/>
      <c r="E14" s="1790">
        <v>12</v>
      </c>
      <c r="F14" s="1791">
        <v>1.65</v>
      </c>
      <c r="G14" s="1790">
        <v>2</v>
      </c>
      <c r="H14" s="1790">
        <v>2</v>
      </c>
      <c r="I14" s="1790">
        <f t="shared" si="0"/>
        <v>4</v>
      </c>
      <c r="J14" s="1790" t="str">
        <f t="shared" ref="J14:J15" si="6">IF(E14=6,I14*F14,"-")</f>
        <v>-</v>
      </c>
      <c r="K14" s="1792" t="str">
        <f t="shared" ref="K14:K15" si="7">IF(E14=8,I14*F14,"-")</f>
        <v>-</v>
      </c>
      <c r="L14" s="1792" t="str">
        <f t="shared" ref="L14:L15" si="8">IF(E14=10,I14*F14,"-")</f>
        <v>-</v>
      </c>
      <c r="M14" s="1792">
        <f t="shared" ref="M14:M15" si="9">IF(E14=12,I14*F14,"-")</f>
        <v>6.6</v>
      </c>
      <c r="N14" s="1794" t="str">
        <f t="shared" ref="N14:N15" si="10">IF(E14=14,I14*F14,"-")</f>
        <v>-</v>
      </c>
      <c r="Q14" s="1761"/>
    </row>
    <row r="15" spans="1:17">
      <c r="B15" s="1774"/>
      <c r="D15" s="1775"/>
      <c r="E15" s="1790">
        <v>12</v>
      </c>
      <c r="F15" s="1791">
        <v>1.1499999999999999</v>
      </c>
      <c r="G15" s="1790">
        <v>2</v>
      </c>
      <c r="H15" s="1790">
        <v>2</v>
      </c>
      <c r="I15" s="1790">
        <f t="shared" si="0"/>
        <v>4</v>
      </c>
      <c r="J15" s="1790" t="str">
        <f t="shared" si="6"/>
        <v>-</v>
      </c>
      <c r="K15" s="1792" t="str">
        <f t="shared" si="7"/>
        <v>-</v>
      </c>
      <c r="L15" s="1792" t="str">
        <f t="shared" si="8"/>
        <v>-</v>
      </c>
      <c r="M15" s="1792">
        <f t="shared" si="9"/>
        <v>4.5999999999999996</v>
      </c>
      <c r="N15" s="1794" t="str">
        <f t="shared" si="10"/>
        <v>-</v>
      </c>
      <c r="Q15" s="1761"/>
    </row>
    <row r="16" spans="1:17">
      <c r="B16" s="1774"/>
      <c r="C16" s="1795" t="s">
        <v>1840</v>
      </c>
      <c r="D16" s="1795"/>
      <c r="E16" s="1790">
        <v>8</v>
      </c>
      <c r="F16" s="1791">
        <v>0.85</v>
      </c>
      <c r="G16" s="1790">
        <v>2</v>
      </c>
      <c r="H16" s="1790">
        <v>7</v>
      </c>
      <c r="I16" s="1790">
        <f t="shared" si="0"/>
        <v>14</v>
      </c>
      <c r="J16" s="1790" t="str">
        <f t="shared" si="2"/>
        <v>-</v>
      </c>
      <c r="K16" s="1792">
        <f t="shared" si="3"/>
        <v>11.9</v>
      </c>
      <c r="L16" s="1792" t="str">
        <f t="shared" si="4"/>
        <v>-</v>
      </c>
      <c r="M16" s="1792" t="str">
        <f t="shared" si="1"/>
        <v>-</v>
      </c>
      <c r="N16" s="1794" t="str">
        <f t="shared" si="5"/>
        <v>-</v>
      </c>
      <c r="Q16" s="1761"/>
    </row>
    <row r="17" spans="2:17">
      <c r="B17" s="1774"/>
      <c r="C17" s="1795"/>
      <c r="D17" s="1795"/>
      <c r="E17" s="1790"/>
      <c r="F17" s="1791"/>
      <c r="G17" s="1790"/>
      <c r="H17" s="1790"/>
      <c r="I17" s="1790"/>
      <c r="J17" s="1790"/>
      <c r="K17" s="1792"/>
      <c r="L17" s="1792"/>
      <c r="M17" s="1792"/>
      <c r="N17" s="1794"/>
      <c r="Q17" s="1761"/>
    </row>
    <row r="18" spans="2:17">
      <c r="B18" s="1774"/>
      <c r="C18" s="1775" t="s">
        <v>1816</v>
      </c>
      <c r="D18" s="1795"/>
      <c r="E18" s="1790">
        <v>12</v>
      </c>
      <c r="F18" s="1791">
        <v>1.55</v>
      </c>
      <c r="G18" s="1790">
        <v>3</v>
      </c>
      <c r="H18" s="1790">
        <v>2</v>
      </c>
      <c r="I18" s="1790">
        <f t="shared" si="0"/>
        <v>6</v>
      </c>
      <c r="J18" s="1790" t="str">
        <f t="shared" si="2"/>
        <v>-</v>
      </c>
      <c r="K18" s="1792" t="str">
        <f t="shared" si="3"/>
        <v>-</v>
      </c>
      <c r="L18" s="1792" t="str">
        <f t="shared" si="4"/>
        <v>-</v>
      </c>
      <c r="M18" s="1792">
        <f t="shared" si="1"/>
        <v>9.3000000000000007</v>
      </c>
      <c r="N18" s="1794" t="str">
        <f t="shared" si="5"/>
        <v>-</v>
      </c>
      <c r="Q18" s="1761"/>
    </row>
    <row r="19" spans="2:17">
      <c r="B19" s="1774"/>
      <c r="D19" s="1775"/>
      <c r="E19" s="1790">
        <v>12</v>
      </c>
      <c r="F19" s="1791">
        <v>1.05</v>
      </c>
      <c r="G19" s="1790">
        <v>3</v>
      </c>
      <c r="H19" s="1790">
        <v>2</v>
      </c>
      <c r="I19" s="1790">
        <f t="shared" si="0"/>
        <v>6</v>
      </c>
      <c r="J19" s="1790" t="str">
        <f t="shared" si="2"/>
        <v>-</v>
      </c>
      <c r="K19" s="1792" t="str">
        <f t="shared" si="3"/>
        <v>-</v>
      </c>
      <c r="L19" s="1792" t="str">
        <f t="shared" si="4"/>
        <v>-</v>
      </c>
      <c r="M19" s="1792">
        <f t="shared" si="1"/>
        <v>6.3</v>
      </c>
      <c r="N19" s="1794" t="str">
        <f t="shared" si="5"/>
        <v>-</v>
      </c>
      <c r="Q19" s="1761"/>
    </row>
    <row r="20" spans="2:17">
      <c r="B20" s="1774"/>
      <c r="C20" s="1775" t="s">
        <v>1840</v>
      </c>
      <c r="D20" s="1775"/>
      <c r="E20" s="1790">
        <v>8</v>
      </c>
      <c r="F20" s="1791">
        <v>0.85</v>
      </c>
      <c r="G20" s="1790">
        <v>3</v>
      </c>
      <c r="H20" s="1790">
        <v>7</v>
      </c>
      <c r="I20" s="1790">
        <f t="shared" si="0"/>
        <v>21</v>
      </c>
      <c r="J20" s="1790" t="str">
        <f t="shared" si="2"/>
        <v>-</v>
      </c>
      <c r="K20" s="1792">
        <f t="shared" si="3"/>
        <v>17.850000000000001</v>
      </c>
      <c r="L20" s="1792" t="str">
        <f t="shared" si="4"/>
        <v>-</v>
      </c>
      <c r="M20" s="1792" t="str">
        <f t="shared" si="1"/>
        <v>-</v>
      </c>
      <c r="N20" s="1794" t="str">
        <f t="shared" si="5"/>
        <v>-</v>
      </c>
      <c r="Q20" s="1761"/>
    </row>
    <row r="21" spans="2:17">
      <c r="B21" s="1774"/>
      <c r="C21" s="1775"/>
      <c r="D21" s="1775"/>
      <c r="E21" s="1790"/>
      <c r="F21" s="1791"/>
      <c r="G21" s="1790"/>
      <c r="H21" s="1790"/>
      <c r="I21" s="1790"/>
      <c r="J21" s="1790"/>
      <c r="K21" s="1792"/>
      <c r="L21" s="1792"/>
      <c r="M21" s="1792"/>
      <c r="N21" s="1794"/>
      <c r="Q21" s="1761"/>
    </row>
    <row r="22" spans="2:17">
      <c r="B22" s="1774"/>
      <c r="C22" s="1775"/>
      <c r="D22" s="1795"/>
      <c r="E22" s="1790"/>
      <c r="F22" s="1791"/>
      <c r="G22" s="1790"/>
      <c r="H22" s="1790"/>
      <c r="I22" s="1790"/>
      <c r="J22" s="1790" t="str">
        <f t="shared" ref="J22:J24" si="11">IF(E22=6,I22*F22,"-")</f>
        <v>-</v>
      </c>
      <c r="K22" s="1792" t="str">
        <f t="shared" ref="K22:K24" si="12">IF(E22=8,I22*F22,"-")</f>
        <v>-</v>
      </c>
      <c r="L22" s="1792" t="str">
        <f t="shared" ref="L22:L24" si="13">IF(E22=10,I22*F22,"-")</f>
        <v>-</v>
      </c>
      <c r="M22" s="1792" t="str">
        <f t="shared" ref="M22:M24" si="14">IF(E22=12,I22*F22,"-")</f>
        <v>-</v>
      </c>
      <c r="N22" s="1794" t="str">
        <f t="shared" ref="N22:N24" si="15">IF(E22=14,I22*F22,"-")</f>
        <v>-</v>
      </c>
      <c r="Q22" s="1761"/>
    </row>
    <row r="23" spans="2:17">
      <c r="B23" s="1774"/>
      <c r="D23" s="1775"/>
      <c r="E23" s="1790"/>
      <c r="F23" s="1791"/>
      <c r="G23" s="1790"/>
      <c r="H23" s="1790"/>
      <c r="I23" s="1790"/>
      <c r="J23" s="1790" t="str">
        <f t="shared" si="11"/>
        <v>-</v>
      </c>
      <c r="K23" s="1792" t="str">
        <f t="shared" si="12"/>
        <v>-</v>
      </c>
      <c r="L23" s="1792" t="str">
        <f t="shared" si="13"/>
        <v>-</v>
      </c>
      <c r="M23" s="1792" t="str">
        <f t="shared" si="14"/>
        <v>-</v>
      </c>
      <c r="N23" s="1794" t="str">
        <f t="shared" si="15"/>
        <v>-</v>
      </c>
      <c r="Q23" s="1761"/>
    </row>
    <row r="24" spans="2:17">
      <c r="B24" s="1774"/>
      <c r="C24" s="1775"/>
      <c r="D24" s="1775"/>
      <c r="E24" s="1790"/>
      <c r="F24" s="1791"/>
      <c r="G24" s="1790"/>
      <c r="H24" s="1790"/>
      <c r="I24" s="1790"/>
      <c r="J24" s="1790" t="str">
        <f t="shared" si="11"/>
        <v>-</v>
      </c>
      <c r="K24" s="1792" t="str">
        <f t="shared" si="12"/>
        <v>-</v>
      </c>
      <c r="L24" s="1792" t="str">
        <f t="shared" si="13"/>
        <v>-</v>
      </c>
      <c r="M24" s="1792" t="str">
        <f t="shared" si="14"/>
        <v>-</v>
      </c>
      <c r="N24" s="1794" t="str">
        <f t="shared" si="15"/>
        <v>-</v>
      </c>
      <c r="Q24" s="1761"/>
    </row>
    <row r="25" spans="2:17">
      <c r="B25" s="1774"/>
      <c r="C25" s="1775"/>
      <c r="D25" s="1775"/>
      <c r="E25" s="1790"/>
      <c r="F25" s="1791"/>
      <c r="G25" s="1790"/>
      <c r="H25" s="1790"/>
      <c r="I25" s="1790"/>
      <c r="J25" s="1790"/>
      <c r="K25" s="1792"/>
      <c r="L25" s="1792"/>
      <c r="M25" s="1792"/>
      <c r="N25" s="1794"/>
      <c r="Q25" s="1761"/>
    </row>
    <row r="26" spans="2:17">
      <c r="B26" s="1774"/>
      <c r="C26" s="1775"/>
      <c r="D26" s="1795"/>
      <c r="E26" s="1790"/>
      <c r="F26" s="1791"/>
      <c r="G26" s="1790"/>
      <c r="H26" s="1790"/>
      <c r="I26" s="1790"/>
      <c r="J26" s="1790" t="str">
        <f t="shared" ref="J26:J28" si="16">IF(E26=6,I26*F26,"-")</f>
        <v>-</v>
      </c>
      <c r="K26" s="1792" t="str">
        <f t="shared" ref="K26:K28" si="17">IF(E26=8,I26*F26,"-")</f>
        <v>-</v>
      </c>
      <c r="L26" s="1792" t="str">
        <f t="shared" ref="L26:L28" si="18">IF(E26=10,I26*F26,"-")</f>
        <v>-</v>
      </c>
      <c r="M26" s="1792" t="str">
        <f t="shared" ref="M26:M28" si="19">IF(E26=12,I26*F26,"-")</f>
        <v>-</v>
      </c>
      <c r="N26" s="1794" t="str">
        <f t="shared" ref="N26:N28" si="20">IF(E26=14,I26*F26,"-")</f>
        <v>-</v>
      </c>
      <c r="Q26" s="1761"/>
    </row>
    <row r="27" spans="2:17">
      <c r="B27" s="1774"/>
      <c r="D27" s="1775"/>
      <c r="E27" s="1790"/>
      <c r="F27" s="1791"/>
      <c r="G27" s="1790"/>
      <c r="H27" s="1790"/>
      <c r="I27" s="1790"/>
      <c r="J27" s="1790" t="str">
        <f t="shared" si="16"/>
        <v>-</v>
      </c>
      <c r="K27" s="1792" t="str">
        <f t="shared" si="17"/>
        <v>-</v>
      </c>
      <c r="L27" s="1792" t="str">
        <f t="shared" si="18"/>
        <v>-</v>
      </c>
      <c r="M27" s="1792" t="str">
        <f t="shared" si="19"/>
        <v>-</v>
      </c>
      <c r="N27" s="1794" t="str">
        <f t="shared" si="20"/>
        <v>-</v>
      </c>
      <c r="Q27" s="1761"/>
    </row>
    <row r="28" spans="2:17">
      <c r="B28" s="1774"/>
      <c r="C28" s="1775"/>
      <c r="D28" s="1775"/>
      <c r="E28" s="1790"/>
      <c r="F28" s="1791"/>
      <c r="G28" s="1790"/>
      <c r="H28" s="1790"/>
      <c r="I28" s="1790"/>
      <c r="J28" s="1790" t="str">
        <f t="shared" si="16"/>
        <v>-</v>
      </c>
      <c r="K28" s="1792" t="str">
        <f t="shared" si="17"/>
        <v>-</v>
      </c>
      <c r="L28" s="1792" t="str">
        <f t="shared" si="18"/>
        <v>-</v>
      </c>
      <c r="M28" s="1792" t="str">
        <f t="shared" si="19"/>
        <v>-</v>
      </c>
      <c r="N28" s="1794" t="str">
        <f t="shared" si="20"/>
        <v>-</v>
      </c>
      <c r="Q28" s="1761"/>
    </row>
    <row r="29" spans="2:17">
      <c r="B29" s="1774"/>
      <c r="C29" s="1775"/>
      <c r="D29" s="1775"/>
      <c r="E29" s="1790"/>
      <c r="F29" s="1791"/>
      <c r="G29" s="1790"/>
      <c r="H29" s="1790"/>
      <c r="I29" s="1790"/>
      <c r="J29" s="1790"/>
      <c r="K29" s="1792"/>
      <c r="L29" s="1792"/>
      <c r="M29" s="1792"/>
      <c r="N29" s="1777"/>
      <c r="Q29" s="1761"/>
    </row>
    <row r="30" spans="2:17">
      <c r="B30" s="1774"/>
      <c r="C30" s="1775"/>
      <c r="D30" s="1795"/>
      <c r="E30" s="1790"/>
      <c r="F30" s="1791"/>
      <c r="G30" s="1790"/>
      <c r="H30" s="1790"/>
      <c r="I30" s="1790"/>
      <c r="J30" s="1790" t="str">
        <f t="shared" ref="J30:J32" si="21">IF(E30=6,I30*F30,"-")</f>
        <v>-</v>
      </c>
      <c r="K30" s="1792" t="str">
        <f t="shared" ref="K30:K32" si="22">IF(E30=8,I30*F30,"-")</f>
        <v>-</v>
      </c>
      <c r="L30" s="1792" t="str">
        <f t="shared" ref="L30:L32" si="23">IF(E30=10,I30*F30,"-")</f>
        <v>-</v>
      </c>
      <c r="M30" s="1792" t="str">
        <f t="shared" ref="M30:M32" si="24">IF(E30=12,I30*F30,"-")</f>
        <v>-</v>
      </c>
      <c r="N30" s="1794" t="str">
        <f t="shared" ref="N30:N32" si="25">IF(E30=14,I30*F30,"-")</f>
        <v>-</v>
      </c>
      <c r="Q30" s="1761"/>
    </row>
    <row r="31" spans="2:17">
      <c r="B31" s="1774"/>
      <c r="D31" s="1775"/>
      <c r="E31" s="1790"/>
      <c r="F31" s="1791"/>
      <c r="G31" s="1790"/>
      <c r="H31" s="1790"/>
      <c r="I31" s="1790"/>
      <c r="J31" s="1790" t="str">
        <f t="shared" si="21"/>
        <v>-</v>
      </c>
      <c r="K31" s="1792" t="str">
        <f t="shared" si="22"/>
        <v>-</v>
      </c>
      <c r="L31" s="1792" t="str">
        <f t="shared" si="23"/>
        <v>-</v>
      </c>
      <c r="M31" s="1792" t="str">
        <f t="shared" si="24"/>
        <v>-</v>
      </c>
      <c r="N31" s="1794" t="str">
        <f t="shared" si="25"/>
        <v>-</v>
      </c>
      <c r="Q31" s="1761"/>
    </row>
    <row r="32" spans="2:17">
      <c r="B32" s="1774"/>
      <c r="C32" s="1775"/>
      <c r="D32" s="1775"/>
      <c r="E32" s="1790"/>
      <c r="F32" s="1791"/>
      <c r="G32" s="1790"/>
      <c r="H32" s="1790"/>
      <c r="I32" s="1790"/>
      <c r="J32" s="1790" t="str">
        <f t="shared" si="21"/>
        <v>-</v>
      </c>
      <c r="K32" s="1792" t="str">
        <f t="shared" si="22"/>
        <v>-</v>
      </c>
      <c r="L32" s="1792" t="str">
        <f t="shared" si="23"/>
        <v>-</v>
      </c>
      <c r="M32" s="1792" t="str">
        <f t="shared" si="24"/>
        <v>-</v>
      </c>
      <c r="N32" s="1794" t="str">
        <f t="shared" si="25"/>
        <v>-</v>
      </c>
      <c r="Q32" s="1761"/>
    </row>
    <row r="33" spans="2:18">
      <c r="B33" s="1961" t="s">
        <v>1832</v>
      </c>
      <c r="C33" s="1962"/>
      <c r="D33" s="1962"/>
      <c r="E33" s="1962"/>
      <c r="F33" s="1962"/>
      <c r="G33" s="1962"/>
      <c r="H33" s="1962"/>
      <c r="I33" s="1963"/>
      <c r="J33" s="1778"/>
      <c r="K33" s="1779">
        <f>SUM(K9:K32)</f>
        <v>35.700000000000003</v>
      </c>
      <c r="L33" s="1779">
        <f>SUM(L9:L32)</f>
        <v>0</v>
      </c>
      <c r="M33" s="1779">
        <f>SUM(M9:M32)</f>
        <v>34</v>
      </c>
      <c r="N33" s="1779">
        <f>SUM(N9:N32)</f>
        <v>0</v>
      </c>
      <c r="Q33" s="1761"/>
    </row>
    <row r="34" spans="2:18">
      <c r="B34" s="1961" t="s">
        <v>1833</v>
      </c>
      <c r="C34" s="1962"/>
      <c r="D34" s="1962"/>
      <c r="E34" s="1962"/>
      <c r="F34" s="1962"/>
      <c r="G34" s="1962"/>
      <c r="H34" s="1962"/>
      <c r="I34" s="1963"/>
      <c r="J34" s="1780"/>
      <c r="K34" s="1781" t="s">
        <v>1834</v>
      </c>
      <c r="L34" s="1781" t="s">
        <v>1835</v>
      </c>
      <c r="M34" s="1781" t="s">
        <v>1836</v>
      </c>
      <c r="N34" s="1781" t="s">
        <v>1837</v>
      </c>
      <c r="Q34" s="1761"/>
    </row>
    <row r="35" spans="2:18">
      <c r="B35" s="1961" t="s">
        <v>1838</v>
      </c>
      <c r="C35" s="1962"/>
      <c r="D35" s="1962"/>
      <c r="E35" s="1962"/>
      <c r="F35" s="1962"/>
      <c r="G35" s="1962"/>
      <c r="H35" s="1962"/>
      <c r="I35" s="1963"/>
      <c r="J35" s="1782"/>
      <c r="K35" s="1783">
        <f>K33*K34</f>
        <v>14.1</v>
      </c>
      <c r="L35" s="1783">
        <f>L33*L34</f>
        <v>0</v>
      </c>
      <c r="M35" s="1783">
        <f>M33*M34</f>
        <v>30.19</v>
      </c>
      <c r="N35" s="1783">
        <f>N33*N34</f>
        <v>0</v>
      </c>
      <c r="Q35" s="1761"/>
    </row>
    <row r="36" spans="2:18">
      <c r="B36" s="1763"/>
      <c r="C36" s="1763"/>
      <c r="D36" s="1763"/>
      <c r="E36" s="1763"/>
      <c r="F36" s="1763"/>
      <c r="G36" s="1763"/>
      <c r="H36" s="1763"/>
      <c r="I36" s="1763"/>
      <c r="J36" s="1802"/>
      <c r="K36" s="1803"/>
      <c r="L36" s="1803"/>
      <c r="M36" s="1803"/>
      <c r="N36" s="1803"/>
      <c r="Q36" s="1761"/>
    </row>
    <row r="37" spans="2:18">
      <c r="P37" s="1761"/>
      <c r="Q37" s="1761"/>
      <c r="R37" s="1761"/>
    </row>
    <row r="38" spans="2:18">
      <c r="P38" s="1761"/>
      <c r="Q38" s="1761"/>
      <c r="R38" s="1761"/>
    </row>
    <row r="39" spans="2:18">
      <c r="P39" s="1761"/>
      <c r="Q39" s="1761"/>
      <c r="R39" s="1761"/>
    </row>
    <row r="40" spans="2:18">
      <c r="P40" s="1761"/>
      <c r="Q40" s="1761"/>
      <c r="R40" s="1761"/>
    </row>
    <row r="41" spans="2:18">
      <c r="P41" s="1761"/>
      <c r="Q41" s="1761"/>
      <c r="R41" s="1761"/>
    </row>
    <row r="42" spans="2:18">
      <c r="P42" s="1761"/>
      <c r="Q42" s="1761"/>
      <c r="R42" s="1761"/>
    </row>
    <row r="43" spans="2:18">
      <c r="P43" s="1761"/>
      <c r="Q43" s="1761"/>
      <c r="R43" s="1761"/>
    </row>
    <row r="44" spans="2:18">
      <c r="P44" s="1761"/>
      <c r="Q44" s="1761"/>
      <c r="R44" s="1761"/>
    </row>
  </sheetData>
  <mergeCells count="9">
    <mergeCell ref="B33:I33"/>
    <mergeCell ref="B34:I34"/>
    <mergeCell ref="B35:I35"/>
    <mergeCell ref="L2:N2"/>
    <mergeCell ref="B7:B8"/>
    <mergeCell ref="C7:C8"/>
    <mergeCell ref="D7:D8"/>
    <mergeCell ref="E7:E8"/>
    <mergeCell ref="G7:I7"/>
  </mergeCells>
  <pageMargins left="0.3" right="0.3" top="0.75" bottom="0.5" header="0.55000000000000004" footer="0.3"/>
  <pageSetup scale="83" orientation="landscape" r:id="rId1"/>
  <headerFooter>
    <oddHeader>Page &amp;P of &amp;N</oddHeader>
    <oddFooter xml:space="preserve">&amp;LContructor: - &amp;USelam D.
Office Engineer&amp;CConsultant: - &amp;U______________&amp;RClient: -___________________    </oddFooter>
  </headerFooter>
  <colBreaks count="1" manualBreakCount="1">
    <brk id="17" max="244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B0F0"/>
  </sheetPr>
  <dimension ref="B1:G33"/>
  <sheetViews>
    <sheetView view="pageBreakPreview" zoomScale="84" zoomScaleNormal="84" zoomScaleSheetLayoutView="84" workbookViewId="0">
      <selection activeCell="B6" sqref="B6:G6"/>
    </sheetView>
  </sheetViews>
  <sheetFormatPr defaultRowHeight="19.5"/>
  <cols>
    <col min="1" max="1" width="5.140625" style="921" customWidth="1"/>
    <col min="2" max="2" width="4.42578125" style="921" customWidth="1"/>
    <col min="3" max="3" width="33.85546875" style="921" customWidth="1"/>
    <col min="4" max="4" width="18.85546875" style="921" customWidth="1"/>
    <col min="5" max="5" width="18" style="921" customWidth="1"/>
    <col min="6" max="6" width="16.85546875" style="921" customWidth="1"/>
    <col min="7" max="7" width="17.28515625" style="921" bestFit="1" customWidth="1"/>
    <col min="8" max="8" width="3.42578125" style="921" customWidth="1"/>
    <col min="9" max="16384" width="9.140625" style="921"/>
  </cols>
  <sheetData>
    <row r="1" spans="2:7">
      <c r="B1" s="2065" t="s">
        <v>179</v>
      </c>
      <c r="C1" s="2065"/>
      <c r="D1" s="2065"/>
      <c r="E1" s="2065"/>
    </row>
    <row r="2" spans="2:7">
      <c r="B2" s="2065" t="s">
        <v>156</v>
      </c>
      <c r="C2" s="2065"/>
      <c r="D2" s="2065"/>
    </row>
    <row r="3" spans="2:7">
      <c r="B3" s="2065" t="s">
        <v>157</v>
      </c>
      <c r="C3" s="2065"/>
      <c r="D3" s="2065"/>
      <c r="E3" s="2065"/>
    </row>
    <row r="4" spans="2:7">
      <c r="B4" s="922" t="s">
        <v>158</v>
      </c>
      <c r="C4" s="922"/>
      <c r="D4" s="922"/>
      <c r="E4" s="922"/>
      <c r="F4" s="923"/>
    </row>
    <row r="5" spans="2:7">
      <c r="B5" s="923"/>
      <c r="E5" s="923"/>
      <c r="F5" s="923"/>
    </row>
    <row r="6" spans="2:7">
      <c r="B6" s="2064" t="s">
        <v>1745</v>
      </c>
      <c r="C6" s="2064"/>
      <c r="D6" s="2064"/>
      <c r="E6" s="2064"/>
      <c r="F6" s="2064"/>
      <c r="G6" s="2064"/>
    </row>
    <row r="7" spans="2:7">
      <c r="B7" s="924"/>
      <c r="C7" s="924"/>
      <c r="D7" s="924"/>
      <c r="E7" s="924"/>
      <c r="F7" s="924"/>
      <c r="G7" s="924"/>
    </row>
    <row r="8" spans="2:7" s="1061" customFormat="1" ht="20.25" customHeight="1">
      <c r="B8" s="1967" t="s">
        <v>1348</v>
      </c>
      <c r="C8" s="1979" t="s">
        <v>1349</v>
      </c>
      <c r="D8" s="1967" t="s">
        <v>1350</v>
      </c>
      <c r="E8" s="2043" t="s">
        <v>1183</v>
      </c>
      <c r="F8" s="2044"/>
      <c r="G8" s="2045"/>
    </row>
    <row r="9" spans="2:7" s="1061" customFormat="1" ht="19.5" customHeight="1">
      <c r="B9" s="1968"/>
      <c r="C9" s="1980"/>
      <c r="D9" s="1968"/>
      <c r="E9" s="1107" t="s">
        <v>154</v>
      </c>
      <c r="F9" s="1108" t="s">
        <v>155</v>
      </c>
      <c r="G9" s="1108" t="s">
        <v>1351</v>
      </c>
    </row>
    <row r="10" spans="2:7">
      <c r="B10" s="2036"/>
      <c r="C10" s="2037"/>
      <c r="D10" s="2037"/>
      <c r="E10" s="2037"/>
      <c r="F10" s="2037"/>
      <c r="G10" s="2038"/>
    </row>
    <row r="11" spans="2:7">
      <c r="B11" s="1068"/>
      <c r="C11" s="1069" t="s">
        <v>68</v>
      </c>
      <c r="D11" s="1098"/>
      <c r="E11" s="1098"/>
      <c r="F11" s="1098"/>
      <c r="G11" s="1099"/>
    </row>
    <row r="12" spans="2:7">
      <c r="B12" s="2036"/>
      <c r="C12" s="2037"/>
      <c r="D12" s="2037"/>
      <c r="E12" s="2037"/>
      <c r="F12" s="2037"/>
      <c r="G12" s="2038"/>
    </row>
    <row r="13" spans="2:7">
      <c r="B13" s="1072">
        <v>1</v>
      </c>
      <c r="C13" s="1070" t="s">
        <v>130</v>
      </c>
      <c r="D13" s="1070">
        <v>157670.19</v>
      </c>
      <c r="E13" s="1070">
        <f>'Dia Meas'!K18</f>
        <v>108159.79</v>
      </c>
      <c r="F13" s="1070">
        <f>'Dia Meas'!L18</f>
        <v>0</v>
      </c>
      <c r="G13" s="1071">
        <f>F13+E13</f>
        <v>108159.79</v>
      </c>
    </row>
    <row r="14" spans="2:7">
      <c r="B14" s="1072">
        <v>2</v>
      </c>
      <c r="C14" s="1070" t="s">
        <v>131</v>
      </c>
      <c r="D14" s="1070">
        <v>259070.7</v>
      </c>
      <c r="E14" s="1070">
        <f>'Dia Meas'!K35</f>
        <v>211341.86</v>
      </c>
      <c r="F14" s="1070">
        <f>'Dia Meas'!L35</f>
        <v>0</v>
      </c>
      <c r="G14" s="1071">
        <f>F14+E14</f>
        <v>211341.86</v>
      </c>
    </row>
    <row r="15" spans="2:7">
      <c r="B15" s="1072">
        <v>3</v>
      </c>
      <c r="C15" s="1070" t="s">
        <v>132</v>
      </c>
      <c r="D15" s="1070">
        <f>'Dia Meas'!J39</f>
        <v>210000</v>
      </c>
      <c r="E15" s="1070">
        <f>'Dia Meas'!K39</f>
        <v>73100</v>
      </c>
      <c r="F15" s="1070">
        <f>'Dia Meas'!L39</f>
        <v>0</v>
      </c>
      <c r="G15" s="1071">
        <f>F15+E15</f>
        <v>73100</v>
      </c>
    </row>
    <row r="16" spans="2:7">
      <c r="B16" s="2030"/>
      <c r="C16" s="2031"/>
      <c r="D16" s="2031"/>
      <c r="E16" s="2031"/>
      <c r="F16" s="2031"/>
      <c r="G16" s="2032"/>
    </row>
    <row r="17" spans="2:7">
      <c r="B17" s="1966" t="s">
        <v>129</v>
      </c>
      <c r="C17" s="1966"/>
      <c r="D17" s="1066">
        <f>SUM(D13:D15)</f>
        <v>626740.89</v>
      </c>
      <c r="E17" s="1066">
        <f>SUM(E13:E15)</f>
        <v>392601.65</v>
      </c>
      <c r="F17" s="1066">
        <f>SUM(F13:F15)</f>
        <v>0</v>
      </c>
      <c r="G17" s="1066">
        <f>SUM(G13:G15)</f>
        <v>392601.65</v>
      </c>
    </row>
    <row r="18" spans="2:7">
      <c r="B18" s="1067"/>
      <c r="C18" s="1102"/>
      <c r="D18" s="1102"/>
      <c r="E18" s="1102"/>
      <c r="F18" s="1102"/>
      <c r="G18" s="1103"/>
    </row>
    <row r="19" spans="2:7">
      <c r="B19" s="1072"/>
      <c r="C19" s="1069" t="s">
        <v>69</v>
      </c>
      <c r="D19" s="1070"/>
      <c r="E19" s="1098"/>
      <c r="F19" s="1098"/>
      <c r="G19" s="1099"/>
    </row>
    <row r="20" spans="2:7">
      <c r="B20" s="1072"/>
      <c r="C20" s="1069"/>
      <c r="D20" s="1070"/>
      <c r="E20" s="1098"/>
      <c r="F20" s="1098"/>
      <c r="G20" s="1099"/>
    </row>
    <row r="21" spans="2:7">
      <c r="B21" s="1072">
        <v>1</v>
      </c>
      <c r="C21" s="1070" t="s">
        <v>131</v>
      </c>
      <c r="D21" s="1070">
        <f>'Dia Meas'!J55</f>
        <v>127020</v>
      </c>
      <c r="E21" s="1070">
        <v>113389.06</v>
      </c>
      <c r="F21" s="1070">
        <f>'Dia Meas'!L55</f>
        <v>7903.54</v>
      </c>
      <c r="G21" s="1071">
        <f t="shared" ref="G21:G30" si="0">F21+E21</f>
        <v>121292.6</v>
      </c>
    </row>
    <row r="22" spans="2:7">
      <c r="B22" s="1072">
        <v>2</v>
      </c>
      <c r="C22" s="1070" t="s">
        <v>133</v>
      </c>
      <c r="D22" s="1070">
        <f>'Dia Meas'!J60</f>
        <v>223188.4</v>
      </c>
      <c r="E22" s="1070">
        <f>'Dia Meas'!K60</f>
        <v>163174.79999999999</v>
      </c>
      <c r="F22" s="1098">
        <f>'Dia Meas'!L60</f>
        <v>0</v>
      </c>
      <c r="G22" s="1071">
        <f t="shared" si="0"/>
        <v>163174.79999999999</v>
      </c>
    </row>
    <row r="23" spans="2:7">
      <c r="B23" s="1072">
        <v>3</v>
      </c>
      <c r="C23" s="1070" t="s">
        <v>134</v>
      </c>
      <c r="D23" s="1070">
        <v>91981</v>
      </c>
      <c r="E23" s="1070">
        <f>'Dia Meas'!K66</f>
        <v>85118.1</v>
      </c>
      <c r="F23" s="1098">
        <f>'Dia Meas'!L66</f>
        <v>0</v>
      </c>
      <c r="G23" s="1071">
        <f t="shared" si="0"/>
        <v>85118.1</v>
      </c>
    </row>
    <row r="24" spans="2:7">
      <c r="B24" s="1072">
        <v>4</v>
      </c>
      <c r="C24" s="1070" t="s">
        <v>135</v>
      </c>
      <c r="D24" s="1070">
        <v>121076</v>
      </c>
      <c r="E24" s="1070">
        <v>125393.04</v>
      </c>
      <c r="F24" s="1098">
        <f>'Dia Meas'!L78</f>
        <v>104139</v>
      </c>
      <c r="G24" s="1071">
        <f t="shared" si="0"/>
        <v>229532.04</v>
      </c>
    </row>
    <row r="25" spans="2:7">
      <c r="B25" s="1072">
        <v>5</v>
      </c>
      <c r="C25" s="1070" t="s">
        <v>618</v>
      </c>
      <c r="D25" s="1070">
        <v>84188</v>
      </c>
      <c r="E25" s="1070">
        <f>'Dia Meas'!K91</f>
        <v>46098</v>
      </c>
      <c r="F25" s="1098">
        <f>'Dia Meas'!L91</f>
        <v>41704</v>
      </c>
      <c r="G25" s="1071">
        <f t="shared" si="0"/>
        <v>87802</v>
      </c>
    </row>
    <row r="26" spans="2:7">
      <c r="B26" s="1072">
        <v>6</v>
      </c>
      <c r="C26" s="1070" t="s">
        <v>136</v>
      </c>
      <c r="D26" s="1070">
        <v>319843.8</v>
      </c>
      <c r="E26" s="1070">
        <f>'Dia Meas'!K104</f>
        <v>313602.2</v>
      </c>
      <c r="F26" s="1098">
        <f>'Dia Meas'!L104</f>
        <v>6561</v>
      </c>
      <c r="G26" s="1071">
        <f t="shared" si="0"/>
        <v>320163.20000000001</v>
      </c>
    </row>
    <row r="27" spans="2:7">
      <c r="B27" s="1072">
        <v>7</v>
      </c>
      <c r="C27" s="1070" t="s">
        <v>1179</v>
      </c>
      <c r="D27" s="1070">
        <v>33556.120000000003</v>
      </c>
      <c r="E27" s="1070">
        <f>'Dia Meas'!K109</f>
        <v>14780.22</v>
      </c>
      <c r="F27" s="1098">
        <f>'Dia Meas'!L109</f>
        <v>0</v>
      </c>
      <c r="G27" s="1071">
        <f t="shared" si="0"/>
        <v>14780.22</v>
      </c>
    </row>
    <row r="28" spans="2:7">
      <c r="B28" s="1072">
        <v>8</v>
      </c>
      <c r="C28" s="1070" t="s">
        <v>1128</v>
      </c>
      <c r="D28" s="1070">
        <v>17193</v>
      </c>
      <c r="E28" s="1070">
        <f>'Dia Meas'!K114</f>
        <v>5280</v>
      </c>
      <c r="F28" s="1098">
        <f>'Dia Meas'!L114</f>
        <v>0</v>
      </c>
      <c r="G28" s="1071">
        <f t="shared" si="0"/>
        <v>5280</v>
      </c>
    </row>
    <row r="29" spans="2:7">
      <c r="B29" s="1072">
        <v>9</v>
      </c>
      <c r="C29" s="1070" t="s">
        <v>1180</v>
      </c>
      <c r="D29" s="1070">
        <v>50200</v>
      </c>
      <c r="E29" s="1070">
        <f>'Dia Meas'!K131</f>
        <v>13601</v>
      </c>
      <c r="F29" s="1070">
        <f>'Dia Meas'!L131</f>
        <v>35248</v>
      </c>
      <c r="G29" s="1071">
        <f t="shared" si="0"/>
        <v>48849</v>
      </c>
    </row>
    <row r="30" spans="2:7">
      <c r="B30" s="1072">
        <v>10</v>
      </c>
      <c r="C30" s="1070" t="s">
        <v>1125</v>
      </c>
      <c r="D30" s="1070">
        <v>75600</v>
      </c>
      <c r="E30" s="1070">
        <f>'Dia Meas'!K158</f>
        <v>18700</v>
      </c>
      <c r="F30" s="1070">
        <f>'Dia Meas'!L158</f>
        <v>35126</v>
      </c>
      <c r="G30" s="1071">
        <f t="shared" si="0"/>
        <v>53826</v>
      </c>
    </row>
    <row r="31" spans="2:7">
      <c r="B31" s="1073"/>
      <c r="C31" s="1074"/>
      <c r="D31" s="1074"/>
      <c r="E31" s="1074"/>
      <c r="F31" s="1074"/>
      <c r="G31" s="1075"/>
    </row>
    <row r="32" spans="2:7">
      <c r="B32" s="1966" t="s">
        <v>128</v>
      </c>
      <c r="C32" s="1966"/>
      <c r="D32" s="1066">
        <f>SUM(D21:D30)</f>
        <v>1143846.32</v>
      </c>
      <c r="E32" s="1066">
        <f>SUM(E21:E30)</f>
        <v>899136.42</v>
      </c>
      <c r="F32" s="1066">
        <f>SUM(F21:F30)</f>
        <v>230681.54</v>
      </c>
      <c r="G32" s="1066">
        <f>SUM(G21:G30)</f>
        <v>1129817.96</v>
      </c>
    </row>
    <row r="33" spans="2:7">
      <c r="B33" s="1969" t="s">
        <v>138</v>
      </c>
      <c r="C33" s="1969"/>
      <c r="D33" s="1066">
        <f>D17+D32</f>
        <v>1770587.21</v>
      </c>
      <c r="E33" s="1066">
        <f>E17+E32</f>
        <v>1291738.07</v>
      </c>
      <c r="F33" s="1066">
        <f>F17+F32</f>
        <v>230681.54</v>
      </c>
      <c r="G33" s="1066">
        <f>G17+G32</f>
        <v>1522419.61</v>
      </c>
    </row>
  </sheetData>
  <mergeCells count="14">
    <mergeCell ref="B33:C33"/>
    <mergeCell ref="E8:G8"/>
    <mergeCell ref="B6:G6"/>
    <mergeCell ref="B1:E1"/>
    <mergeCell ref="B2:D2"/>
    <mergeCell ref="B3:E3"/>
    <mergeCell ref="B8:B9"/>
    <mergeCell ref="C8:C9"/>
    <mergeCell ref="D8:D9"/>
    <mergeCell ref="B10:G10"/>
    <mergeCell ref="B12:G12"/>
    <mergeCell ref="B16:G16"/>
    <mergeCell ref="B17:C17"/>
    <mergeCell ref="B32:C32"/>
  </mergeCells>
  <printOptions horizontalCentered="1"/>
  <pageMargins left="0.25" right="0" top="0.75" bottom="0" header="0" footer="0"/>
  <pageSetup paperSize="9" scale="85" orientation="portrait" r:id="rId1"/>
  <headerFooter>
    <oddHeader>Page &amp;P of &amp;N</oddHeader>
    <oddFooter>&amp;LContractor: - &amp;USelam D.
Office Engineer&amp;CConsultant: - &amp;U______________&amp;RClient: - __________________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92D050"/>
  </sheetPr>
  <dimension ref="B1:O158"/>
  <sheetViews>
    <sheetView view="pageBreakPreview" topLeftCell="A124" zoomScale="70" zoomScaleNormal="70" zoomScaleSheetLayoutView="70" workbookViewId="0">
      <selection activeCell="A146" sqref="A146:XFD150"/>
    </sheetView>
  </sheetViews>
  <sheetFormatPr defaultRowHeight="15.75"/>
  <cols>
    <col min="1" max="1" width="3.140625" style="1263" customWidth="1"/>
    <col min="2" max="2" width="6.85546875" style="1263" customWidth="1"/>
    <col min="3" max="3" width="47.5703125" style="1263" customWidth="1"/>
    <col min="4" max="4" width="7.7109375" style="1262" customWidth="1"/>
    <col min="5" max="5" width="11.140625" style="1262" customWidth="1"/>
    <col min="6" max="6" width="12" style="1262" bestFit="1" customWidth="1"/>
    <col min="7" max="7" width="11" style="1262" bestFit="1" customWidth="1"/>
    <col min="8" max="9" width="11.85546875" style="1262" customWidth="1"/>
    <col min="10" max="10" width="20.7109375" style="1262" bestFit="1" customWidth="1"/>
    <col min="11" max="11" width="14" style="1262" bestFit="1" customWidth="1"/>
    <col min="12" max="12" width="12.85546875" style="1262" bestFit="1" customWidth="1"/>
    <col min="13" max="13" width="15.85546875" style="1262" bestFit="1" customWidth="1"/>
    <col min="14" max="14" width="3.42578125" style="1263" customWidth="1"/>
    <col min="15" max="16384" width="9.140625" style="1263"/>
  </cols>
  <sheetData>
    <row r="1" spans="2:13" s="1434" customFormat="1">
      <c r="B1" s="2046" t="s">
        <v>179</v>
      </c>
      <c r="C1" s="2046"/>
      <c r="D1" s="1262"/>
      <c r="E1" s="1375"/>
      <c r="F1" s="1262"/>
      <c r="G1" s="1262"/>
      <c r="H1" s="1262"/>
      <c r="I1" s="1262"/>
      <c r="J1" s="1262"/>
      <c r="K1" s="1262"/>
      <c r="L1" s="1262"/>
      <c r="M1" s="1262"/>
    </row>
    <row r="2" spans="2:13" s="1434" customFormat="1">
      <c r="B2" s="2046" t="s">
        <v>156</v>
      </c>
      <c r="C2" s="2046"/>
      <c r="D2" s="1261"/>
      <c r="E2" s="1261"/>
      <c r="F2" s="1262"/>
      <c r="G2" s="1262"/>
      <c r="H2" s="1262"/>
      <c r="I2" s="1262"/>
      <c r="J2" s="1262"/>
      <c r="K2" s="1262"/>
      <c r="L2" s="1262"/>
      <c r="M2" s="1262"/>
    </row>
    <row r="3" spans="2:13" s="1434" customFormat="1">
      <c r="B3" s="2046" t="s">
        <v>157</v>
      </c>
      <c r="C3" s="2046"/>
      <c r="D3" s="1261"/>
      <c r="E3" s="1261"/>
      <c r="F3" s="1262"/>
      <c r="G3" s="1262"/>
      <c r="H3" s="1262"/>
      <c r="I3" s="1262"/>
      <c r="J3" s="1262"/>
      <c r="K3" s="1262"/>
      <c r="L3" s="1262"/>
      <c r="M3" s="1262"/>
    </row>
    <row r="4" spans="2:13" s="1434" customFormat="1" ht="18.75">
      <c r="B4" s="2046" t="s">
        <v>158</v>
      </c>
      <c r="C4" s="2046"/>
      <c r="D4" s="1264"/>
      <c r="E4" s="1264"/>
      <c r="F4" s="1950"/>
      <c r="G4" s="1950"/>
      <c r="H4" s="1950"/>
      <c r="I4" s="1950"/>
      <c r="J4" s="1950"/>
      <c r="K4" s="1950"/>
      <c r="L4" s="1950"/>
      <c r="M4" s="1950"/>
    </row>
    <row r="5" spans="2:13">
      <c r="B5" s="1314" t="s">
        <v>454</v>
      </c>
      <c r="C5" s="1314"/>
      <c r="D5" s="1264"/>
      <c r="E5" s="1264"/>
    </row>
    <row r="6" spans="2:13" s="1434" customFormat="1">
      <c r="B6" s="2051" t="s">
        <v>1746</v>
      </c>
      <c r="C6" s="2051"/>
      <c r="D6" s="2051"/>
      <c r="E6" s="2051"/>
      <c r="F6" s="2051"/>
      <c r="G6" s="2051"/>
      <c r="H6" s="2051"/>
      <c r="I6" s="2051"/>
      <c r="J6" s="2051"/>
      <c r="K6" s="2051"/>
      <c r="L6" s="2051"/>
      <c r="M6" s="2051"/>
    </row>
    <row r="7" spans="2:13" s="1434" customFormat="1">
      <c r="B7" s="1264"/>
      <c r="C7" s="1264"/>
      <c r="D7" s="1264"/>
      <c r="E7" s="1264"/>
      <c r="F7" s="1264"/>
      <c r="G7" s="1264"/>
      <c r="H7" s="1264"/>
      <c r="I7" s="1264"/>
      <c r="J7" s="1264"/>
      <c r="K7" s="1264"/>
      <c r="L7" s="1264"/>
      <c r="M7" s="1264"/>
    </row>
    <row r="8" spans="2:13">
      <c r="B8" s="1953" t="s">
        <v>95</v>
      </c>
      <c r="C8" s="1953" t="s">
        <v>94</v>
      </c>
      <c r="D8" s="1953" t="s">
        <v>93</v>
      </c>
      <c r="E8" s="1952" t="s">
        <v>661</v>
      </c>
      <c r="F8" s="1953" t="s">
        <v>244</v>
      </c>
      <c r="G8" s="1953"/>
      <c r="H8" s="1953"/>
      <c r="I8" s="1953" t="s">
        <v>92</v>
      </c>
      <c r="J8" s="1952" t="s">
        <v>659</v>
      </c>
      <c r="K8" s="1953" t="s">
        <v>223</v>
      </c>
      <c r="L8" s="1953"/>
      <c r="M8" s="1953"/>
    </row>
    <row r="9" spans="2:13" ht="31.5">
      <c r="B9" s="1953"/>
      <c r="C9" s="1953"/>
      <c r="D9" s="1953"/>
      <c r="E9" s="1952"/>
      <c r="F9" s="1334" t="s">
        <v>242</v>
      </c>
      <c r="G9" s="1334" t="s">
        <v>243</v>
      </c>
      <c r="H9" s="1337" t="s">
        <v>444</v>
      </c>
      <c r="I9" s="1953"/>
      <c r="J9" s="1952"/>
      <c r="K9" s="1334" t="s">
        <v>154</v>
      </c>
      <c r="L9" s="1334" t="s">
        <v>155</v>
      </c>
      <c r="M9" s="1337" t="s">
        <v>660</v>
      </c>
    </row>
    <row r="10" spans="2:13">
      <c r="B10" s="1808"/>
      <c r="C10" s="1364" t="s">
        <v>68</v>
      </c>
      <c r="D10" s="1280"/>
      <c r="E10" s="1280"/>
      <c r="F10" s="1280"/>
      <c r="G10" s="1280"/>
      <c r="H10" s="1280"/>
      <c r="I10" s="1280"/>
      <c r="J10" s="1280"/>
      <c r="K10" s="1280"/>
      <c r="L10" s="1280"/>
      <c r="M10" s="1296"/>
    </row>
    <row r="11" spans="2:13">
      <c r="B11" s="1867"/>
      <c r="C11" s="1276" t="s">
        <v>45</v>
      </c>
      <c r="D11" s="1283"/>
      <c r="E11" s="1283"/>
      <c r="F11" s="1280"/>
      <c r="G11" s="1280"/>
      <c r="H11" s="1280"/>
      <c r="I11" s="1283"/>
      <c r="J11" s="1283"/>
      <c r="K11" s="1280"/>
      <c r="L11" s="1280"/>
      <c r="M11" s="1869"/>
    </row>
    <row r="12" spans="2:13" ht="18.75">
      <c r="B12" s="1868">
        <v>1.1000000000000001</v>
      </c>
      <c r="C12" s="1279" t="s">
        <v>368</v>
      </c>
      <c r="D12" s="1280" t="s">
        <v>600</v>
      </c>
      <c r="E12" s="1280">
        <v>434.09</v>
      </c>
      <c r="F12" s="1280">
        <v>392.34</v>
      </c>
      <c r="G12" s="1280"/>
      <c r="H12" s="1280">
        <f t="shared" ref="H12:H17" si="0">F12+G12</f>
        <v>392.34</v>
      </c>
      <c r="I12" s="1280">
        <v>6</v>
      </c>
      <c r="J12" s="1280">
        <f t="shared" ref="J12:J17" si="1">I12*E12</f>
        <v>2604.54</v>
      </c>
      <c r="K12" s="1280">
        <f t="shared" ref="K12:K17" si="2">F12*I12</f>
        <v>2354.04</v>
      </c>
      <c r="L12" s="1280">
        <f t="shared" ref="L12:L75" si="3">G12*I12</f>
        <v>0</v>
      </c>
      <c r="M12" s="1525">
        <f t="shared" ref="M12:M17" si="4">L12+K12</f>
        <v>2354.04</v>
      </c>
    </row>
    <row r="13" spans="2:13" ht="18.75">
      <c r="B13" s="1868">
        <v>1.2</v>
      </c>
      <c r="C13" s="1279" t="s">
        <v>360</v>
      </c>
      <c r="D13" s="1280" t="s">
        <v>598</v>
      </c>
      <c r="E13" s="1280">
        <v>558.17999999999995</v>
      </c>
      <c r="F13" s="1280">
        <v>470.81</v>
      </c>
      <c r="G13" s="1280"/>
      <c r="H13" s="1280">
        <f t="shared" si="0"/>
        <v>470.81</v>
      </c>
      <c r="I13" s="1280">
        <v>50</v>
      </c>
      <c r="J13" s="1280">
        <f t="shared" si="1"/>
        <v>27909</v>
      </c>
      <c r="K13" s="1280">
        <f t="shared" si="2"/>
        <v>23540.5</v>
      </c>
      <c r="L13" s="1280">
        <f t="shared" si="3"/>
        <v>0</v>
      </c>
      <c r="M13" s="1525">
        <f t="shared" si="4"/>
        <v>23540.5</v>
      </c>
    </row>
    <row r="14" spans="2:13" ht="18.75">
      <c r="B14" s="1868">
        <v>1.4</v>
      </c>
      <c r="C14" s="1279" t="s">
        <v>340</v>
      </c>
      <c r="D14" s="1280" t="s">
        <v>598</v>
      </c>
      <c r="E14" s="1280">
        <v>150</v>
      </c>
      <c r="F14" s="1280">
        <v>69.349999999999994</v>
      </c>
      <c r="G14" s="1280"/>
      <c r="H14" s="1280">
        <f t="shared" si="0"/>
        <v>69.349999999999994</v>
      </c>
      <c r="I14" s="1280">
        <v>40</v>
      </c>
      <c r="J14" s="1280">
        <f t="shared" si="1"/>
        <v>6000</v>
      </c>
      <c r="K14" s="1280">
        <f t="shared" si="2"/>
        <v>2774</v>
      </c>
      <c r="L14" s="1280">
        <f t="shared" si="3"/>
        <v>0</v>
      </c>
      <c r="M14" s="1525">
        <f t="shared" si="4"/>
        <v>2774</v>
      </c>
    </row>
    <row r="15" spans="2:13" ht="18.75">
      <c r="B15" s="1868">
        <v>1.5</v>
      </c>
      <c r="C15" s="1279" t="s">
        <v>341</v>
      </c>
      <c r="D15" s="1280" t="s">
        <v>598</v>
      </c>
      <c r="E15" s="1280">
        <v>420</v>
      </c>
      <c r="F15" s="1280">
        <v>134.38</v>
      </c>
      <c r="G15" s="1280"/>
      <c r="H15" s="1280">
        <f t="shared" si="0"/>
        <v>134.38</v>
      </c>
      <c r="I15" s="1280">
        <v>100</v>
      </c>
      <c r="J15" s="1280">
        <f t="shared" si="1"/>
        <v>42000</v>
      </c>
      <c r="K15" s="1280">
        <f t="shared" si="2"/>
        <v>13438</v>
      </c>
      <c r="L15" s="1280">
        <f t="shared" si="3"/>
        <v>0</v>
      </c>
      <c r="M15" s="1525">
        <f t="shared" si="4"/>
        <v>13438</v>
      </c>
    </row>
    <row r="16" spans="2:13" ht="18.75">
      <c r="B16" s="1868">
        <v>1.6</v>
      </c>
      <c r="C16" s="1279" t="s">
        <v>327</v>
      </c>
      <c r="D16" s="1280" t="s">
        <v>598</v>
      </c>
      <c r="E16" s="1280">
        <v>827.95</v>
      </c>
      <c r="F16" s="1280">
        <v>657.86</v>
      </c>
      <c r="G16" s="1280"/>
      <c r="H16" s="1280">
        <f t="shared" si="0"/>
        <v>657.86</v>
      </c>
      <c r="I16" s="1280">
        <v>70</v>
      </c>
      <c r="J16" s="1280">
        <f t="shared" si="1"/>
        <v>57956.5</v>
      </c>
      <c r="K16" s="1280">
        <f t="shared" si="2"/>
        <v>46050.2</v>
      </c>
      <c r="L16" s="1280">
        <f t="shared" si="3"/>
        <v>0</v>
      </c>
      <c r="M16" s="1525">
        <f t="shared" si="4"/>
        <v>46050.2</v>
      </c>
    </row>
    <row r="17" spans="2:14" ht="18.75">
      <c r="B17" s="1830">
        <v>1.7</v>
      </c>
      <c r="C17" s="1324" t="s">
        <v>369</v>
      </c>
      <c r="D17" s="1325" t="s">
        <v>600</v>
      </c>
      <c r="E17" s="1325">
        <v>220.59</v>
      </c>
      <c r="F17" s="1325">
        <v>235.33</v>
      </c>
      <c r="G17" s="1325"/>
      <c r="H17" s="1280">
        <f t="shared" si="0"/>
        <v>235.33</v>
      </c>
      <c r="I17" s="1325">
        <v>85</v>
      </c>
      <c r="J17" s="1280">
        <f t="shared" si="1"/>
        <v>18750.150000000001</v>
      </c>
      <c r="K17" s="1280">
        <f t="shared" si="2"/>
        <v>20003.05</v>
      </c>
      <c r="L17" s="1280">
        <f t="shared" si="3"/>
        <v>0</v>
      </c>
      <c r="M17" s="1296">
        <f t="shared" si="4"/>
        <v>20003.05</v>
      </c>
    </row>
    <row r="18" spans="2:14">
      <c r="B18" s="2052" t="s">
        <v>46</v>
      </c>
      <c r="C18" s="2053"/>
      <c r="D18" s="2053"/>
      <c r="E18" s="2053"/>
      <c r="F18" s="2053"/>
      <c r="G18" s="2053"/>
      <c r="H18" s="2053"/>
      <c r="I18" s="2066"/>
      <c r="J18" s="1334">
        <f>SUM(J12:J17)</f>
        <v>155220.19</v>
      </c>
      <c r="K18" s="1334">
        <f>SUM(K12:K17)</f>
        <v>108159.79</v>
      </c>
      <c r="L18" s="1334">
        <f>SUM(L12:L17)</f>
        <v>0</v>
      </c>
      <c r="M18" s="1334">
        <f>SUM(M12:M17)</f>
        <v>108159.79</v>
      </c>
      <c r="N18" s="1330"/>
    </row>
    <row r="19" spans="2:14">
      <c r="B19" s="1371"/>
      <c r="C19" s="1364" t="s">
        <v>47</v>
      </c>
      <c r="D19" s="1371"/>
      <c r="E19" s="1371"/>
      <c r="F19" s="1371"/>
      <c r="G19" s="1371"/>
      <c r="H19" s="1371"/>
      <c r="I19" s="1371"/>
      <c r="J19" s="1371"/>
      <c r="K19" s="1371"/>
      <c r="L19" s="1371"/>
      <c r="M19" s="1439"/>
    </row>
    <row r="20" spans="2:14">
      <c r="B20" s="1830">
        <v>2.1</v>
      </c>
      <c r="C20" s="1324" t="s">
        <v>390</v>
      </c>
      <c r="D20" s="1325"/>
      <c r="E20" s="1325"/>
      <c r="F20" s="1325"/>
      <c r="G20" s="1325"/>
      <c r="H20" s="1280"/>
      <c r="I20" s="1325"/>
      <c r="J20" s="1280"/>
      <c r="K20" s="1280"/>
      <c r="L20" s="1280"/>
      <c r="M20" s="1296"/>
    </row>
    <row r="21" spans="2:14" ht="18.75">
      <c r="B21" s="1830"/>
      <c r="C21" s="1324" t="s">
        <v>90</v>
      </c>
      <c r="D21" s="1325" t="s">
        <v>600</v>
      </c>
      <c r="E21" s="1325">
        <v>100</v>
      </c>
      <c r="F21" s="1325">
        <v>73.099999999999994</v>
      </c>
      <c r="G21" s="1325"/>
      <c r="H21" s="1280">
        <f>F21+G21</f>
        <v>73.099999999999994</v>
      </c>
      <c r="I21" s="1325">
        <v>100</v>
      </c>
      <c r="J21" s="1280">
        <f t="shared" ref="J21:J71" si="5">I21*E21</f>
        <v>10000</v>
      </c>
      <c r="K21" s="1280">
        <f>I21*F21</f>
        <v>7310</v>
      </c>
      <c r="L21" s="1280">
        <f t="shared" si="3"/>
        <v>0</v>
      </c>
      <c r="M21" s="1296">
        <f t="shared" ref="M21:M71" si="6">L21+K21</f>
        <v>7310</v>
      </c>
    </row>
    <row r="22" spans="2:14" ht="18.75">
      <c r="B22" s="1830">
        <v>2.2000000000000002</v>
      </c>
      <c r="C22" s="1324" t="s">
        <v>330</v>
      </c>
      <c r="D22" s="1325" t="s">
        <v>600</v>
      </c>
      <c r="E22" s="1325">
        <v>220.59</v>
      </c>
      <c r="F22" s="1325">
        <v>235.33</v>
      </c>
      <c r="G22" s="1325"/>
      <c r="H22" s="1280">
        <f t="shared" ref="H22:H34" si="7">F22+G22</f>
        <v>235.33</v>
      </c>
      <c r="I22" s="1325">
        <v>350</v>
      </c>
      <c r="J22" s="1280">
        <f t="shared" si="5"/>
        <v>77206.5</v>
      </c>
      <c r="K22" s="1280">
        <f t="shared" ref="K22:K34" si="8">I22*F22</f>
        <v>82365.5</v>
      </c>
      <c r="L22" s="1280">
        <f t="shared" si="3"/>
        <v>0</v>
      </c>
      <c r="M22" s="1296">
        <f t="shared" si="6"/>
        <v>82365.5</v>
      </c>
    </row>
    <row r="23" spans="2:14">
      <c r="B23" s="1830">
        <v>2.2999999999999998</v>
      </c>
      <c r="C23" s="1324" t="s">
        <v>363</v>
      </c>
      <c r="D23" s="1325"/>
      <c r="E23" s="1325"/>
      <c r="F23" s="1325"/>
      <c r="G23" s="1325"/>
      <c r="H23" s="1280"/>
      <c r="I23" s="1325"/>
      <c r="J23" s="1280"/>
      <c r="K23" s="1280"/>
      <c r="L23" s="1280"/>
      <c r="M23" s="1296"/>
    </row>
    <row r="24" spans="2:14" ht="18.75">
      <c r="B24" s="1830"/>
      <c r="C24" s="1324" t="s">
        <v>88</v>
      </c>
      <c r="D24" s="1325" t="s">
        <v>598</v>
      </c>
      <c r="E24" s="1325">
        <v>16.670000000000002</v>
      </c>
      <c r="F24" s="1325">
        <v>15.17</v>
      </c>
      <c r="G24" s="1325"/>
      <c r="H24" s="1280">
        <f t="shared" si="7"/>
        <v>15.17</v>
      </c>
      <c r="I24" s="1325">
        <v>2900</v>
      </c>
      <c r="J24" s="1280">
        <f t="shared" si="5"/>
        <v>48343</v>
      </c>
      <c r="K24" s="1280">
        <f t="shared" si="8"/>
        <v>43993</v>
      </c>
      <c r="L24" s="1280">
        <f t="shared" si="3"/>
        <v>0</v>
      </c>
      <c r="M24" s="1296">
        <f t="shared" si="6"/>
        <v>43993</v>
      </c>
    </row>
    <row r="25" spans="2:14" ht="18.75" hidden="1">
      <c r="B25" s="1830"/>
      <c r="C25" s="1324" t="s">
        <v>87</v>
      </c>
      <c r="D25" s="1325" t="s">
        <v>598</v>
      </c>
      <c r="E25" s="1325"/>
      <c r="F25" s="1325">
        <v>0</v>
      </c>
      <c r="G25" s="1325"/>
      <c r="H25" s="1280">
        <f t="shared" si="7"/>
        <v>0</v>
      </c>
      <c r="I25" s="1325">
        <v>2900</v>
      </c>
      <c r="J25" s="1280">
        <f t="shared" si="5"/>
        <v>0</v>
      </c>
      <c r="K25" s="1280">
        <f t="shared" si="8"/>
        <v>0</v>
      </c>
      <c r="L25" s="1280">
        <f t="shared" si="3"/>
        <v>0</v>
      </c>
      <c r="M25" s="1296">
        <f t="shared" si="6"/>
        <v>0</v>
      </c>
    </row>
    <row r="26" spans="2:14" ht="18.75" hidden="1">
      <c r="B26" s="1830"/>
      <c r="C26" s="1324" t="s">
        <v>86</v>
      </c>
      <c r="D26" s="1325" t="s">
        <v>598</v>
      </c>
      <c r="E26" s="1325"/>
      <c r="F26" s="1325">
        <v>0</v>
      </c>
      <c r="G26" s="1325"/>
      <c r="H26" s="1280">
        <f t="shared" si="7"/>
        <v>0</v>
      </c>
      <c r="I26" s="1325">
        <v>2900</v>
      </c>
      <c r="J26" s="1280">
        <f t="shared" si="5"/>
        <v>0</v>
      </c>
      <c r="K26" s="1280">
        <f t="shared" si="8"/>
        <v>0</v>
      </c>
      <c r="L26" s="1280">
        <f t="shared" si="3"/>
        <v>0</v>
      </c>
      <c r="M26" s="1296">
        <f t="shared" si="6"/>
        <v>0</v>
      </c>
    </row>
    <row r="27" spans="2:14">
      <c r="B27" s="1830">
        <v>2.4</v>
      </c>
      <c r="C27" s="1324" t="s">
        <v>99</v>
      </c>
      <c r="D27" s="1325"/>
      <c r="E27" s="1325"/>
      <c r="F27" s="1325"/>
      <c r="G27" s="1325"/>
      <c r="H27" s="1280"/>
      <c r="I27" s="1325"/>
      <c r="J27" s="1280"/>
      <c r="K27" s="1280"/>
      <c r="L27" s="1280"/>
      <c r="M27" s="1296"/>
    </row>
    <row r="28" spans="2:14" ht="18.75">
      <c r="B28" s="1830"/>
      <c r="C28" s="1324" t="s">
        <v>88</v>
      </c>
      <c r="D28" s="1325" t="s">
        <v>600</v>
      </c>
      <c r="E28" s="1325">
        <v>128.76</v>
      </c>
      <c r="F28" s="1325">
        <v>119.16</v>
      </c>
      <c r="G28" s="1325"/>
      <c r="H28" s="1280">
        <f t="shared" si="7"/>
        <v>119.16</v>
      </c>
      <c r="I28" s="1325">
        <v>120</v>
      </c>
      <c r="J28" s="1280">
        <f t="shared" si="5"/>
        <v>15451.2</v>
      </c>
      <c r="K28" s="1280">
        <f t="shared" si="8"/>
        <v>14299.2</v>
      </c>
      <c r="L28" s="1280">
        <f t="shared" si="3"/>
        <v>0</v>
      </c>
      <c r="M28" s="1296">
        <f t="shared" si="6"/>
        <v>14299.2</v>
      </c>
    </row>
    <row r="29" spans="2:14" ht="18.75" hidden="1">
      <c r="B29" s="1830"/>
      <c r="C29" s="1324" t="s">
        <v>97</v>
      </c>
      <c r="D29" s="1325" t="s">
        <v>600</v>
      </c>
      <c r="E29" s="1325">
        <v>4</v>
      </c>
      <c r="F29" s="1325">
        <v>0</v>
      </c>
      <c r="G29" s="1325"/>
      <c r="H29" s="1280">
        <f t="shared" si="7"/>
        <v>0</v>
      </c>
      <c r="I29" s="1325">
        <v>130</v>
      </c>
      <c r="J29" s="1280">
        <f t="shared" si="5"/>
        <v>520</v>
      </c>
      <c r="K29" s="1280">
        <f t="shared" si="8"/>
        <v>0</v>
      </c>
      <c r="L29" s="1280">
        <f t="shared" si="3"/>
        <v>0</v>
      </c>
      <c r="M29" s="1296">
        <f t="shared" si="6"/>
        <v>0</v>
      </c>
    </row>
    <row r="30" spans="2:14">
      <c r="B30" s="1830">
        <v>2.5</v>
      </c>
      <c r="C30" s="1324" t="s">
        <v>346</v>
      </c>
      <c r="D30" s="1325"/>
      <c r="E30" s="1325"/>
      <c r="F30" s="1325"/>
      <c r="G30" s="1325"/>
      <c r="H30" s="1280"/>
      <c r="I30" s="1325"/>
      <c r="J30" s="1280"/>
      <c r="K30" s="1280"/>
      <c r="L30" s="1280"/>
      <c r="M30" s="1296"/>
    </row>
    <row r="31" spans="2:14">
      <c r="B31" s="1830"/>
      <c r="C31" s="1324" t="s">
        <v>79</v>
      </c>
      <c r="D31" s="1325" t="s">
        <v>75</v>
      </c>
      <c r="E31" s="1325">
        <v>1145</v>
      </c>
      <c r="F31" s="1325">
        <v>1208.42</v>
      </c>
      <c r="G31" s="1325"/>
      <c r="H31" s="1280">
        <f>F31+G31</f>
        <v>1208.42</v>
      </c>
      <c r="I31" s="1325">
        <v>38</v>
      </c>
      <c r="J31" s="1280">
        <f t="shared" si="5"/>
        <v>43510</v>
      </c>
      <c r="K31" s="1280">
        <f t="shared" si="8"/>
        <v>45919.96</v>
      </c>
      <c r="L31" s="1280">
        <f t="shared" si="3"/>
        <v>0</v>
      </c>
      <c r="M31" s="1296">
        <f t="shared" si="6"/>
        <v>45919.96</v>
      </c>
    </row>
    <row r="32" spans="2:14" hidden="1">
      <c r="B32" s="1830"/>
      <c r="C32" s="1324" t="s">
        <v>78</v>
      </c>
      <c r="D32" s="1325" t="s">
        <v>75</v>
      </c>
      <c r="E32" s="1325">
        <v>1455</v>
      </c>
      <c r="F32" s="1325">
        <v>0</v>
      </c>
      <c r="G32" s="1325"/>
      <c r="H32" s="1280">
        <f>F32+G32</f>
        <v>0</v>
      </c>
      <c r="I32" s="1325">
        <v>38</v>
      </c>
      <c r="J32" s="1280">
        <f t="shared" si="5"/>
        <v>55290</v>
      </c>
      <c r="K32" s="1280">
        <f t="shared" si="8"/>
        <v>0</v>
      </c>
      <c r="L32" s="1280">
        <f t="shared" si="3"/>
        <v>0</v>
      </c>
      <c r="M32" s="1296">
        <f t="shared" si="6"/>
        <v>0</v>
      </c>
    </row>
    <row r="33" spans="2:13">
      <c r="B33" s="1830"/>
      <c r="C33" s="1324" t="s">
        <v>77</v>
      </c>
      <c r="D33" s="1325" t="s">
        <v>75</v>
      </c>
      <c r="E33" s="1325"/>
      <c r="F33" s="1325">
        <v>366.4</v>
      </c>
      <c r="G33" s="1325"/>
      <c r="H33" s="1280">
        <f>F33+G33</f>
        <v>366.4</v>
      </c>
      <c r="I33" s="1325">
        <v>38</v>
      </c>
      <c r="J33" s="1280">
        <f t="shared" si="5"/>
        <v>0</v>
      </c>
      <c r="K33" s="1280">
        <f t="shared" si="8"/>
        <v>13923.2</v>
      </c>
      <c r="L33" s="1280">
        <f t="shared" si="3"/>
        <v>0</v>
      </c>
      <c r="M33" s="1296">
        <f t="shared" si="6"/>
        <v>13923.2</v>
      </c>
    </row>
    <row r="34" spans="2:13">
      <c r="B34" s="1830">
        <v>2.6</v>
      </c>
      <c r="C34" s="1324" t="s">
        <v>357</v>
      </c>
      <c r="D34" s="1325" t="s">
        <v>74</v>
      </c>
      <c r="E34" s="1325">
        <v>259</v>
      </c>
      <c r="F34" s="1325">
        <v>235.4</v>
      </c>
      <c r="G34" s="1325"/>
      <c r="H34" s="1280">
        <f t="shared" si="7"/>
        <v>235.4</v>
      </c>
      <c r="I34" s="1325">
        <v>15</v>
      </c>
      <c r="J34" s="1280">
        <f t="shared" si="5"/>
        <v>3885</v>
      </c>
      <c r="K34" s="1280">
        <f t="shared" si="8"/>
        <v>3531</v>
      </c>
      <c r="L34" s="1280">
        <f t="shared" si="3"/>
        <v>0</v>
      </c>
      <c r="M34" s="1296">
        <f t="shared" si="6"/>
        <v>3531</v>
      </c>
    </row>
    <row r="35" spans="2:13">
      <c r="B35" s="2052" t="s">
        <v>46</v>
      </c>
      <c r="C35" s="2053"/>
      <c r="D35" s="2053"/>
      <c r="E35" s="2053"/>
      <c r="F35" s="2053"/>
      <c r="G35" s="2053"/>
      <c r="H35" s="2053"/>
      <c r="I35" s="2066"/>
      <c r="J35" s="1334">
        <f>SUM(J21:J34)</f>
        <v>254205.7</v>
      </c>
      <c r="K35" s="1334">
        <f>SUM(K21:K34)</f>
        <v>211341.86</v>
      </c>
      <c r="L35" s="1334">
        <f>SUM(L21:L34)</f>
        <v>0</v>
      </c>
      <c r="M35" s="1334">
        <f>SUM(M21:M34)</f>
        <v>211341.86</v>
      </c>
    </row>
    <row r="36" spans="2:13" s="1434" customFormat="1">
      <c r="B36" s="1436"/>
      <c r="C36" s="1364" t="s">
        <v>85</v>
      </c>
      <c r="D36" s="1436"/>
      <c r="E36" s="1436"/>
      <c r="F36" s="1436"/>
      <c r="G36" s="1436"/>
      <c r="H36" s="1436"/>
      <c r="I36" s="1436"/>
      <c r="J36" s="1371"/>
      <c r="K36" s="1436"/>
      <c r="L36" s="1371"/>
      <c r="M36" s="1439"/>
    </row>
    <row r="37" spans="2:13" ht="18.75">
      <c r="B37" s="1830">
        <v>3.1</v>
      </c>
      <c r="C37" s="1324" t="s">
        <v>455</v>
      </c>
      <c r="D37" s="1325" t="s">
        <v>1206</v>
      </c>
      <c r="E37" s="1325">
        <v>100</v>
      </c>
      <c r="F37" s="1325">
        <v>73.099999999999994</v>
      </c>
      <c r="G37" s="1325"/>
      <c r="H37" s="1280">
        <f>F37+G37</f>
        <v>73.099999999999994</v>
      </c>
      <c r="I37" s="1325">
        <v>1000</v>
      </c>
      <c r="J37" s="1280">
        <f t="shared" si="5"/>
        <v>100000</v>
      </c>
      <c r="K37" s="1280">
        <f>I37*F37</f>
        <v>73100</v>
      </c>
      <c r="L37" s="1280">
        <f t="shared" si="3"/>
        <v>0</v>
      </c>
      <c r="M37" s="1296">
        <f t="shared" si="6"/>
        <v>73100</v>
      </c>
    </row>
    <row r="38" spans="2:13" s="1434" customFormat="1" ht="18.75" hidden="1">
      <c r="B38" s="1370">
        <v>3.2</v>
      </c>
      <c r="C38" s="1370" t="s">
        <v>336</v>
      </c>
      <c r="D38" s="1437" t="s">
        <v>1206</v>
      </c>
      <c r="E38" s="1368">
        <v>100</v>
      </c>
      <c r="F38" s="1368">
        <v>0</v>
      </c>
      <c r="G38" s="1368"/>
      <c r="H38" s="1368">
        <f>F38+G38</f>
        <v>0</v>
      </c>
      <c r="I38" s="1368">
        <v>1100</v>
      </c>
      <c r="J38" s="1368">
        <f t="shared" si="5"/>
        <v>110000</v>
      </c>
      <c r="K38" s="1368">
        <f>I38*F38</f>
        <v>0</v>
      </c>
      <c r="L38" s="1368">
        <f t="shared" si="3"/>
        <v>0</v>
      </c>
      <c r="M38" s="1440">
        <f t="shared" si="6"/>
        <v>0</v>
      </c>
    </row>
    <row r="39" spans="2:13">
      <c r="B39" s="2052" t="s">
        <v>46</v>
      </c>
      <c r="C39" s="2053"/>
      <c r="D39" s="2053"/>
      <c r="E39" s="2053"/>
      <c r="F39" s="2053"/>
      <c r="G39" s="2053"/>
      <c r="H39" s="2053"/>
      <c r="I39" s="2066"/>
      <c r="J39" s="1334">
        <f>SUM(J37:J38)</f>
        <v>210000</v>
      </c>
      <c r="K39" s="1334">
        <f>SUM(K37:K38)</f>
        <v>73100</v>
      </c>
      <c r="L39" s="1334">
        <f>SUM(L37:L38)</f>
        <v>0</v>
      </c>
      <c r="M39" s="1334">
        <f>SUM(M37:M38)</f>
        <v>73100</v>
      </c>
    </row>
    <row r="40" spans="2:13">
      <c r="B40" s="1371"/>
      <c r="C40" s="1372" t="s">
        <v>84</v>
      </c>
      <c r="D40" s="1371"/>
      <c r="E40" s="1371"/>
      <c r="F40" s="1371"/>
      <c r="G40" s="1371"/>
      <c r="H40" s="1371"/>
      <c r="I40" s="1371"/>
      <c r="J40" s="1371"/>
      <c r="K40" s="1371"/>
      <c r="L40" s="1371"/>
      <c r="M40" s="1439"/>
    </row>
    <row r="41" spans="2:13">
      <c r="B41" s="1870"/>
      <c r="C41" s="1276" t="s">
        <v>48</v>
      </c>
      <c r="D41" s="1280"/>
      <c r="E41" s="1280"/>
      <c r="F41" s="1280"/>
      <c r="G41" s="1280"/>
      <c r="H41" s="1280"/>
      <c r="I41" s="1280"/>
      <c r="J41" s="1280"/>
      <c r="K41" s="1280"/>
      <c r="L41" s="1280"/>
      <c r="M41" s="1871"/>
    </row>
    <row r="42" spans="2:13">
      <c r="B42" s="1830">
        <v>1.1000000000000001</v>
      </c>
      <c r="C42" s="1324" t="s">
        <v>331</v>
      </c>
      <c r="D42" s="1325"/>
      <c r="E42" s="1325"/>
      <c r="F42" s="1325"/>
      <c r="G42" s="1325"/>
      <c r="H42" s="1280"/>
      <c r="I42" s="1325"/>
      <c r="J42" s="1280"/>
      <c r="K42" s="1280"/>
      <c r="L42" s="1280"/>
      <c r="M42" s="1296"/>
    </row>
    <row r="43" spans="2:13" ht="18.75">
      <c r="B43" s="1830"/>
      <c r="C43" s="1324" t="s">
        <v>82</v>
      </c>
      <c r="D43" s="1325" t="s">
        <v>598</v>
      </c>
      <c r="E43" s="1325">
        <v>2.88</v>
      </c>
      <c r="F43" s="1325">
        <v>1.08</v>
      </c>
      <c r="G43" s="1325"/>
      <c r="H43" s="1280">
        <f>F43+G43</f>
        <v>1.08</v>
      </c>
      <c r="I43" s="1325">
        <v>2900</v>
      </c>
      <c r="J43" s="1280">
        <f t="shared" si="5"/>
        <v>8352</v>
      </c>
      <c r="K43" s="1280">
        <f>I43*F43</f>
        <v>3132</v>
      </c>
      <c r="L43" s="1280">
        <f t="shared" si="3"/>
        <v>0</v>
      </c>
      <c r="M43" s="1296">
        <f t="shared" si="6"/>
        <v>3132</v>
      </c>
    </row>
    <row r="44" spans="2:13" ht="18.75">
      <c r="B44" s="1830"/>
      <c r="C44" s="1324" t="s">
        <v>81</v>
      </c>
      <c r="D44" s="1325" t="s">
        <v>598</v>
      </c>
      <c r="E44" s="1325">
        <v>10.039999999999999</v>
      </c>
      <c r="F44" s="1325">
        <v>11.25</v>
      </c>
      <c r="G44" s="1325"/>
      <c r="H44" s="1280">
        <f t="shared" ref="H44:H53" si="9">F44+G44</f>
        <v>11.25</v>
      </c>
      <c r="I44" s="1325">
        <v>2900</v>
      </c>
      <c r="J44" s="1280">
        <f t="shared" si="5"/>
        <v>29116</v>
      </c>
      <c r="K44" s="1280">
        <f t="shared" ref="K44:K54" si="10">I44*F44</f>
        <v>32625</v>
      </c>
      <c r="L44" s="1280">
        <f t="shared" si="3"/>
        <v>0</v>
      </c>
      <c r="M44" s="1296">
        <f t="shared" si="6"/>
        <v>32625</v>
      </c>
    </row>
    <row r="45" spans="2:13" ht="18.75">
      <c r="B45" s="1830"/>
      <c r="C45" s="1324" t="s">
        <v>80</v>
      </c>
      <c r="D45" s="1325" t="s">
        <v>598</v>
      </c>
      <c r="E45" s="1325">
        <v>0.84</v>
      </c>
      <c r="F45" s="1325">
        <v>0</v>
      </c>
      <c r="G45" s="1325">
        <f>'Dia TOS'!D31</f>
        <v>0.83</v>
      </c>
      <c r="H45" s="1280">
        <f t="shared" si="9"/>
        <v>0.83</v>
      </c>
      <c r="I45" s="1325">
        <v>2900</v>
      </c>
      <c r="J45" s="1280">
        <f t="shared" si="5"/>
        <v>2436</v>
      </c>
      <c r="K45" s="1280">
        <f>I45*F45</f>
        <v>0</v>
      </c>
      <c r="L45" s="1280">
        <f>G45*I45</f>
        <v>2407</v>
      </c>
      <c r="M45" s="1296">
        <f>L45+K45</f>
        <v>2407</v>
      </c>
    </row>
    <row r="46" spans="2:13">
      <c r="B46" s="1830">
        <v>1.2</v>
      </c>
      <c r="C46" s="1324" t="s">
        <v>401</v>
      </c>
      <c r="D46" s="1325"/>
      <c r="E46" s="1325"/>
      <c r="F46" s="1325"/>
      <c r="G46" s="1325"/>
      <c r="H46" s="1280"/>
      <c r="I46" s="1325"/>
      <c r="J46" s="1280"/>
      <c r="K46" s="1280"/>
      <c r="L46" s="1280"/>
      <c r="M46" s="1296"/>
    </row>
    <row r="47" spans="2:13" ht="18.75">
      <c r="B47" s="1830"/>
      <c r="C47" s="1324" t="s">
        <v>82</v>
      </c>
      <c r="D47" s="1325" t="s">
        <v>600</v>
      </c>
      <c r="E47" s="1325">
        <v>63.36</v>
      </c>
      <c r="F47" s="1325">
        <v>24.3</v>
      </c>
      <c r="G47" s="1325"/>
      <c r="H47" s="1280">
        <f t="shared" si="9"/>
        <v>24.3</v>
      </c>
      <c r="I47" s="1325">
        <v>100</v>
      </c>
      <c r="J47" s="1280">
        <f t="shared" si="5"/>
        <v>6336</v>
      </c>
      <c r="K47" s="1280">
        <f t="shared" si="10"/>
        <v>2430</v>
      </c>
      <c r="L47" s="1280">
        <f t="shared" si="3"/>
        <v>0</v>
      </c>
      <c r="M47" s="1296">
        <f t="shared" si="6"/>
        <v>2430</v>
      </c>
    </row>
    <row r="48" spans="2:13" ht="18.75">
      <c r="B48" s="1830"/>
      <c r="C48" s="1324" t="s">
        <v>81</v>
      </c>
      <c r="D48" s="1325" t="s">
        <v>600</v>
      </c>
      <c r="E48" s="1325">
        <v>193.92</v>
      </c>
      <c r="F48" s="1325">
        <v>119.96</v>
      </c>
      <c r="G48" s="1325"/>
      <c r="H48" s="1280">
        <f t="shared" si="9"/>
        <v>119.96</v>
      </c>
      <c r="I48" s="1325">
        <v>100</v>
      </c>
      <c r="J48" s="1280">
        <f t="shared" si="5"/>
        <v>19392</v>
      </c>
      <c r="K48" s="1280">
        <f t="shared" si="10"/>
        <v>11996</v>
      </c>
      <c r="L48" s="1280">
        <f t="shared" si="3"/>
        <v>0</v>
      </c>
      <c r="M48" s="1296">
        <f t="shared" si="6"/>
        <v>11996</v>
      </c>
    </row>
    <row r="49" spans="2:13" ht="18.75">
      <c r="B49" s="1830"/>
      <c r="C49" s="1324" t="s">
        <v>80</v>
      </c>
      <c r="D49" s="1325" t="s">
        <v>600</v>
      </c>
      <c r="E49" s="1325">
        <v>11.2</v>
      </c>
      <c r="F49" s="1325">
        <v>4.87</v>
      </c>
      <c r="G49" s="1325">
        <f>'Dia TOS'!D50</f>
        <v>13.8</v>
      </c>
      <c r="H49" s="1280">
        <f t="shared" si="9"/>
        <v>18.670000000000002</v>
      </c>
      <c r="I49" s="1325">
        <v>100</v>
      </c>
      <c r="J49" s="1280">
        <f t="shared" si="5"/>
        <v>1120</v>
      </c>
      <c r="K49" s="1280">
        <f>I49*F49</f>
        <v>487</v>
      </c>
      <c r="L49" s="1280">
        <f>G49*I49</f>
        <v>1380</v>
      </c>
      <c r="M49" s="1296">
        <f>L49+K49</f>
        <v>1867</v>
      </c>
    </row>
    <row r="50" spans="2:13">
      <c r="B50" s="1830">
        <v>1.3</v>
      </c>
      <c r="C50" s="1324" t="s">
        <v>338</v>
      </c>
      <c r="D50" s="1325"/>
      <c r="E50" s="1325"/>
      <c r="F50" s="1325"/>
      <c r="G50" s="1325"/>
      <c r="H50" s="1280"/>
      <c r="I50" s="1325"/>
      <c r="J50" s="1280"/>
      <c r="K50" s="1280"/>
      <c r="L50" s="1280"/>
      <c r="M50" s="1296"/>
    </row>
    <row r="51" spans="2:13" hidden="1">
      <c r="B51" s="1830"/>
      <c r="C51" s="1324" t="s">
        <v>79</v>
      </c>
      <c r="D51" s="1325" t="s">
        <v>75</v>
      </c>
      <c r="E51" s="1325">
        <v>1123</v>
      </c>
      <c r="F51" s="1325">
        <v>0</v>
      </c>
      <c r="G51" s="1325"/>
      <c r="H51" s="1280">
        <f t="shared" si="9"/>
        <v>0</v>
      </c>
      <c r="I51" s="1325">
        <v>38</v>
      </c>
      <c r="J51" s="1280">
        <f t="shared" si="5"/>
        <v>42674</v>
      </c>
      <c r="K51" s="1280">
        <f t="shared" si="10"/>
        <v>0</v>
      </c>
      <c r="L51" s="1280">
        <f t="shared" si="3"/>
        <v>0</v>
      </c>
      <c r="M51" s="1296">
        <f t="shared" si="6"/>
        <v>0</v>
      </c>
    </row>
    <row r="52" spans="2:13">
      <c r="B52" s="1830"/>
      <c r="C52" s="1324" t="s">
        <v>78</v>
      </c>
      <c r="D52" s="1325" t="s">
        <v>75</v>
      </c>
      <c r="E52" s="1325">
        <v>289</v>
      </c>
      <c r="F52" s="1325">
        <v>1225.6199999999999</v>
      </c>
      <c r="G52" s="1325">
        <f>'Dia TOS'!D55</f>
        <v>73.08</v>
      </c>
      <c r="H52" s="1280">
        <f t="shared" si="9"/>
        <v>1298.7</v>
      </c>
      <c r="I52" s="1325">
        <v>38</v>
      </c>
      <c r="J52" s="1280">
        <f t="shared" si="5"/>
        <v>10982</v>
      </c>
      <c r="K52" s="1280">
        <f t="shared" si="10"/>
        <v>46573.56</v>
      </c>
      <c r="L52" s="1280">
        <f t="shared" si="3"/>
        <v>2777.04</v>
      </c>
      <c r="M52" s="1296">
        <f t="shared" si="6"/>
        <v>49350.6</v>
      </c>
    </row>
    <row r="53" spans="2:13">
      <c r="B53" s="1830"/>
      <c r="C53" s="1324" t="s">
        <v>77</v>
      </c>
      <c r="D53" s="1325" t="s">
        <v>75</v>
      </c>
      <c r="E53" s="1325">
        <v>174</v>
      </c>
      <c r="F53" s="1325">
        <v>373.75</v>
      </c>
      <c r="G53" s="1325">
        <f>'Dia TOS'!D58</f>
        <v>35.25</v>
      </c>
      <c r="H53" s="1280">
        <f t="shared" si="9"/>
        <v>409</v>
      </c>
      <c r="I53" s="1325">
        <v>38</v>
      </c>
      <c r="J53" s="1280">
        <f t="shared" si="5"/>
        <v>6612</v>
      </c>
      <c r="K53" s="1280">
        <f t="shared" si="10"/>
        <v>14202.5</v>
      </c>
      <c r="L53" s="1280">
        <f t="shared" si="3"/>
        <v>1339.5</v>
      </c>
      <c r="M53" s="1296">
        <f t="shared" si="6"/>
        <v>15542</v>
      </c>
    </row>
    <row r="54" spans="2:13" hidden="1">
      <c r="B54" s="1368"/>
      <c r="C54" s="1370" t="s">
        <v>76</v>
      </c>
      <c r="D54" s="1368" t="s">
        <v>75</v>
      </c>
      <c r="E54" s="1368">
        <v>38</v>
      </c>
      <c r="F54" s="1368"/>
      <c r="G54" s="1368"/>
      <c r="H54" s="1368"/>
      <c r="I54" s="1368"/>
      <c r="J54" s="1368">
        <f t="shared" si="5"/>
        <v>0</v>
      </c>
      <c r="K54" s="1368">
        <f t="shared" si="10"/>
        <v>0</v>
      </c>
      <c r="L54" s="1368">
        <f t="shared" si="3"/>
        <v>0</v>
      </c>
      <c r="M54" s="1440">
        <f t="shared" si="6"/>
        <v>0</v>
      </c>
    </row>
    <row r="55" spans="2:13">
      <c r="B55" s="2052" t="s">
        <v>46</v>
      </c>
      <c r="C55" s="2053"/>
      <c r="D55" s="2053"/>
      <c r="E55" s="2053"/>
      <c r="F55" s="2053"/>
      <c r="G55" s="2053"/>
      <c r="H55" s="2053"/>
      <c r="I55" s="2066"/>
      <c r="J55" s="1334">
        <f>SUM(J43:J54)</f>
        <v>127020</v>
      </c>
      <c r="K55" s="1334">
        <f>SUM(K43:K54)</f>
        <v>111446.06</v>
      </c>
      <c r="L55" s="1334">
        <f>SUM(L43:L54)</f>
        <v>7903.54</v>
      </c>
      <c r="M55" s="1334">
        <v>113389.06</v>
      </c>
    </row>
    <row r="56" spans="2:13">
      <c r="B56" s="1371"/>
      <c r="C56" s="1372" t="s">
        <v>208</v>
      </c>
      <c r="D56" s="1371"/>
      <c r="E56" s="1371"/>
      <c r="F56" s="1371"/>
      <c r="G56" s="1371"/>
      <c r="H56" s="1371"/>
      <c r="I56" s="1371"/>
      <c r="J56" s="1371"/>
      <c r="K56" s="1371"/>
      <c r="L56" s="1371"/>
      <c r="M56" s="1439"/>
    </row>
    <row r="57" spans="2:13" ht="18.75">
      <c r="B57" s="1830"/>
      <c r="C57" s="1324" t="s">
        <v>210</v>
      </c>
      <c r="D57" s="1325" t="s">
        <v>600</v>
      </c>
      <c r="E57" s="1325">
        <v>223.3</v>
      </c>
      <c r="F57" s="1325">
        <v>131.32</v>
      </c>
      <c r="G57" s="1325"/>
      <c r="H57" s="1280">
        <f>F57+G57</f>
        <v>131.32</v>
      </c>
      <c r="I57" s="1325">
        <v>320</v>
      </c>
      <c r="J57" s="1280">
        <f t="shared" si="5"/>
        <v>71456</v>
      </c>
      <c r="K57" s="1280">
        <f>I57*F57</f>
        <v>42022.400000000001</v>
      </c>
      <c r="L57" s="1280">
        <f t="shared" si="3"/>
        <v>0</v>
      </c>
      <c r="M57" s="1296">
        <f t="shared" si="6"/>
        <v>42022.400000000001</v>
      </c>
    </row>
    <row r="58" spans="2:13" ht="18.75">
      <c r="B58" s="1830"/>
      <c r="C58" s="1324" t="s">
        <v>211</v>
      </c>
      <c r="D58" s="1325" t="s">
        <v>600</v>
      </c>
      <c r="E58" s="1325">
        <v>276.33</v>
      </c>
      <c r="F58" s="1325">
        <v>212.53</v>
      </c>
      <c r="G58" s="1325"/>
      <c r="H58" s="1280">
        <f>F58+G58</f>
        <v>212.53</v>
      </c>
      <c r="I58" s="1325">
        <v>280</v>
      </c>
      <c r="J58" s="1280">
        <f t="shared" si="5"/>
        <v>77372.399999999994</v>
      </c>
      <c r="K58" s="1280">
        <f>I58*F58</f>
        <v>59508.4</v>
      </c>
      <c r="L58" s="1280">
        <f t="shared" si="3"/>
        <v>0</v>
      </c>
      <c r="M58" s="1296">
        <f t="shared" si="6"/>
        <v>59508.4</v>
      </c>
    </row>
    <row r="59" spans="2:13" ht="31.5" hidden="1" customHeight="1">
      <c r="B59" s="1830">
        <v>2.2000000000000002</v>
      </c>
      <c r="C59" s="1324" t="s">
        <v>707</v>
      </c>
      <c r="D59" s="1325" t="s">
        <v>222</v>
      </c>
      <c r="E59" s="1325">
        <v>67.599999999999994</v>
      </c>
      <c r="F59" s="1325">
        <v>56.04</v>
      </c>
      <c r="G59" s="1325"/>
      <c r="H59" s="1280">
        <f>F59+G59</f>
        <v>56.04</v>
      </c>
      <c r="I59" s="1325">
        <v>1100</v>
      </c>
      <c r="J59" s="1280">
        <f t="shared" si="5"/>
        <v>74360</v>
      </c>
      <c r="K59" s="1280">
        <f>I59*F59</f>
        <v>61644</v>
      </c>
      <c r="L59" s="1280">
        <f t="shared" si="3"/>
        <v>0</v>
      </c>
      <c r="M59" s="1296">
        <f t="shared" si="6"/>
        <v>61644</v>
      </c>
    </row>
    <row r="60" spans="2:13">
      <c r="B60" s="2052" t="s">
        <v>46</v>
      </c>
      <c r="C60" s="2053"/>
      <c r="D60" s="2053"/>
      <c r="E60" s="2053"/>
      <c r="F60" s="2053"/>
      <c r="G60" s="2053"/>
      <c r="H60" s="2053"/>
      <c r="I60" s="2066"/>
      <c r="J60" s="1334">
        <f>SUM(J57:J59)</f>
        <v>223188.4</v>
      </c>
      <c r="K60" s="1334">
        <f>SUM(K57:K59)</f>
        <v>163174.79999999999</v>
      </c>
      <c r="L60" s="1334">
        <f>SUM(L57:L59)</f>
        <v>0</v>
      </c>
      <c r="M60" s="1334">
        <f>SUM(M57:M59)</f>
        <v>163174.79999999999</v>
      </c>
    </row>
    <row r="61" spans="2:13">
      <c r="B61" s="1371"/>
      <c r="C61" s="1372" t="s">
        <v>191</v>
      </c>
      <c r="D61" s="1371"/>
      <c r="E61" s="1371"/>
      <c r="F61" s="1371"/>
      <c r="G61" s="1371"/>
      <c r="H61" s="1371"/>
      <c r="I61" s="1371"/>
      <c r="J61" s="1371"/>
      <c r="K61" s="1371"/>
      <c r="L61" s="1371"/>
      <c r="M61" s="1439"/>
    </row>
    <row r="62" spans="2:13" ht="18.75">
      <c r="B62" s="1830">
        <v>3.1</v>
      </c>
      <c r="C62" s="1324" t="s">
        <v>192</v>
      </c>
      <c r="D62" s="1325" t="s">
        <v>600</v>
      </c>
      <c r="E62" s="1325">
        <v>329.7</v>
      </c>
      <c r="F62" s="1325">
        <v>309.05</v>
      </c>
      <c r="G62" s="1325"/>
      <c r="H62" s="1280">
        <f>F62+G62</f>
        <v>309.05</v>
      </c>
      <c r="I62" s="1325">
        <v>230</v>
      </c>
      <c r="J62" s="1280">
        <f t="shared" si="5"/>
        <v>75831</v>
      </c>
      <c r="K62" s="1280">
        <f>I62*F62</f>
        <v>71081.5</v>
      </c>
      <c r="L62" s="1280">
        <f t="shared" si="3"/>
        <v>0</v>
      </c>
      <c r="M62" s="1296">
        <f t="shared" si="6"/>
        <v>71081.5</v>
      </c>
    </row>
    <row r="63" spans="2:13" ht="18.75">
      <c r="B63" s="1830">
        <v>3.2</v>
      </c>
      <c r="C63" s="1324" t="s">
        <v>605</v>
      </c>
      <c r="D63" s="1325" t="s">
        <v>600</v>
      </c>
      <c r="E63" s="1325">
        <v>43</v>
      </c>
      <c r="F63" s="1325">
        <v>50.82</v>
      </c>
      <c r="G63" s="1325"/>
      <c r="H63" s="1280">
        <f>F63+G63</f>
        <v>50.82</v>
      </c>
      <c r="I63" s="1325">
        <v>130</v>
      </c>
      <c r="J63" s="1280">
        <f t="shared" si="5"/>
        <v>5590</v>
      </c>
      <c r="K63" s="1280">
        <f>I63*F63</f>
        <v>6606.6</v>
      </c>
      <c r="L63" s="1280">
        <f t="shared" si="3"/>
        <v>0</v>
      </c>
      <c r="M63" s="1296">
        <f t="shared" si="6"/>
        <v>6606.6</v>
      </c>
    </row>
    <row r="64" spans="2:13" hidden="1">
      <c r="B64" s="1830">
        <v>3.2</v>
      </c>
      <c r="C64" s="1324" t="s">
        <v>545</v>
      </c>
      <c r="D64" s="1325" t="s">
        <v>73</v>
      </c>
      <c r="E64" s="1325">
        <v>43</v>
      </c>
      <c r="F64" s="1325"/>
      <c r="G64" s="1325"/>
      <c r="H64" s="1280">
        <f>F64+G64</f>
        <v>0</v>
      </c>
      <c r="I64" s="1325">
        <v>130</v>
      </c>
      <c r="J64" s="1280">
        <f>I64*E64</f>
        <v>5590</v>
      </c>
      <c r="K64" s="1280">
        <f>I64*F64</f>
        <v>0</v>
      </c>
      <c r="L64" s="1280">
        <f>G64*I64</f>
        <v>0</v>
      </c>
      <c r="M64" s="1296">
        <f>L64+K64</f>
        <v>0</v>
      </c>
    </row>
    <row r="65" spans="2:13">
      <c r="B65" s="1830">
        <v>3.4</v>
      </c>
      <c r="C65" s="1324" t="s">
        <v>1265</v>
      </c>
      <c r="D65" s="1325" t="s">
        <v>74</v>
      </c>
      <c r="E65" s="1325">
        <v>48</v>
      </c>
      <c r="F65" s="1325">
        <v>74.3</v>
      </c>
      <c r="G65" s="1325"/>
      <c r="H65" s="1280">
        <f>F65+G65</f>
        <v>74.3</v>
      </c>
      <c r="I65" s="1325">
        <v>100</v>
      </c>
      <c r="J65" s="1280">
        <f>I65*E65</f>
        <v>4800</v>
      </c>
      <c r="K65" s="1280">
        <f>I65*F65</f>
        <v>7430</v>
      </c>
      <c r="L65" s="1280">
        <f>I65*G65</f>
        <v>0</v>
      </c>
      <c r="M65" s="1296">
        <f>L65+K65</f>
        <v>7430</v>
      </c>
    </row>
    <row r="66" spans="2:13">
      <c r="B66" s="2052" t="s">
        <v>46</v>
      </c>
      <c r="C66" s="2053"/>
      <c r="D66" s="2053"/>
      <c r="E66" s="2053"/>
      <c r="F66" s="2053"/>
      <c r="G66" s="2053"/>
      <c r="H66" s="2053"/>
      <c r="I66" s="2066"/>
      <c r="J66" s="1334">
        <f>SUM(J62:J65)</f>
        <v>91811</v>
      </c>
      <c r="K66" s="1334">
        <f>SUM(K62:K65)</f>
        <v>85118.1</v>
      </c>
      <c r="L66" s="1334">
        <f>SUM(L62:L65)</f>
        <v>0</v>
      </c>
      <c r="M66" s="1334">
        <f>SUM(M62:M65)</f>
        <v>85118.1</v>
      </c>
    </row>
    <row r="67" spans="2:13">
      <c r="B67" s="1371"/>
      <c r="C67" s="1372" t="s">
        <v>164</v>
      </c>
      <c r="D67" s="1371"/>
      <c r="E67" s="1371"/>
      <c r="F67" s="1371"/>
      <c r="G67" s="1371"/>
      <c r="H67" s="1371"/>
      <c r="I67" s="1371"/>
      <c r="J67" s="1371"/>
      <c r="K67" s="1371"/>
      <c r="L67" s="1371"/>
      <c r="M67" s="1439"/>
    </row>
    <row r="68" spans="2:13">
      <c r="B68" s="1830"/>
      <c r="C68" s="1324" t="s">
        <v>358</v>
      </c>
      <c r="D68" s="1325" t="s">
        <v>74</v>
      </c>
      <c r="E68" s="1325">
        <v>456</v>
      </c>
      <c r="F68" s="1325">
        <v>492.62</v>
      </c>
      <c r="G68" s="1325"/>
      <c r="H68" s="1280">
        <f>F68+G68</f>
        <v>492.62</v>
      </c>
      <c r="I68" s="1325">
        <v>22</v>
      </c>
      <c r="J68" s="1280">
        <f t="shared" si="5"/>
        <v>10032</v>
      </c>
      <c r="K68" s="1280">
        <f>I68*F68</f>
        <v>10837.64</v>
      </c>
      <c r="L68" s="1280">
        <f t="shared" si="3"/>
        <v>0</v>
      </c>
      <c r="M68" s="1296">
        <f t="shared" si="6"/>
        <v>10837.64</v>
      </c>
    </row>
    <row r="69" spans="2:13">
      <c r="B69" s="1830"/>
      <c r="C69" s="1324" t="s">
        <v>353</v>
      </c>
      <c r="D69" s="1325" t="s">
        <v>74</v>
      </c>
      <c r="E69" s="1325">
        <v>299</v>
      </c>
      <c r="F69" s="1325">
        <v>582.20000000000005</v>
      </c>
      <c r="G69" s="1325"/>
      <c r="H69" s="1280">
        <f>F69+G69</f>
        <v>582.20000000000005</v>
      </c>
      <c r="I69" s="1325">
        <v>15</v>
      </c>
      <c r="J69" s="1280">
        <f t="shared" si="5"/>
        <v>4485</v>
      </c>
      <c r="K69" s="1280">
        <f>I69*F69</f>
        <v>8733</v>
      </c>
      <c r="L69" s="1280">
        <f t="shared" si="3"/>
        <v>0</v>
      </c>
      <c r="M69" s="1296">
        <f t="shared" si="6"/>
        <v>8733</v>
      </c>
    </row>
    <row r="70" spans="2:13">
      <c r="B70" s="1830"/>
      <c r="C70" s="1324" t="s">
        <v>169</v>
      </c>
      <c r="D70" s="1325" t="s">
        <v>74</v>
      </c>
      <c r="E70" s="1325">
        <v>471</v>
      </c>
      <c r="F70" s="1325">
        <v>416.7</v>
      </c>
      <c r="G70" s="1325"/>
      <c r="H70" s="1280">
        <f>F70+G70</f>
        <v>416.7</v>
      </c>
      <c r="I70" s="1325">
        <v>32</v>
      </c>
      <c r="J70" s="1280">
        <f t="shared" si="5"/>
        <v>15072</v>
      </c>
      <c r="K70" s="1280">
        <f>I70*F70</f>
        <v>13334.4</v>
      </c>
      <c r="L70" s="1280">
        <f t="shared" si="3"/>
        <v>0</v>
      </c>
      <c r="M70" s="1296">
        <f t="shared" si="6"/>
        <v>13334.4</v>
      </c>
    </row>
    <row r="71" spans="2:13">
      <c r="B71" s="1830">
        <v>4.2</v>
      </c>
      <c r="C71" s="1324" t="s">
        <v>375</v>
      </c>
      <c r="D71" s="1325" t="s">
        <v>74</v>
      </c>
      <c r="E71" s="1325">
        <v>134</v>
      </c>
      <c r="F71" s="1325">
        <v>75.400000000000006</v>
      </c>
      <c r="G71" s="1325"/>
      <c r="H71" s="1280">
        <f>F71+G71</f>
        <v>75.400000000000006</v>
      </c>
      <c r="I71" s="1325">
        <v>70</v>
      </c>
      <c r="J71" s="1280">
        <f t="shared" si="5"/>
        <v>9380</v>
      </c>
      <c r="K71" s="1280">
        <f>I71*F71</f>
        <v>5278</v>
      </c>
      <c r="L71" s="1280">
        <f t="shared" si="3"/>
        <v>0</v>
      </c>
      <c r="M71" s="1296">
        <f t="shared" si="6"/>
        <v>5278</v>
      </c>
    </row>
    <row r="72" spans="2:13">
      <c r="B72" s="1830">
        <v>4.3</v>
      </c>
      <c r="C72" s="1324" t="s">
        <v>2092</v>
      </c>
      <c r="D72" s="1325"/>
      <c r="E72" s="1325"/>
      <c r="F72" s="1325"/>
      <c r="G72" s="1325"/>
      <c r="H72" s="1280"/>
      <c r="I72" s="1325"/>
      <c r="J72" s="1280"/>
      <c r="K72" s="1280"/>
      <c r="L72" s="1280"/>
      <c r="M72" s="1296"/>
    </row>
    <row r="73" spans="2:13">
      <c r="B73" s="1830"/>
      <c r="C73" s="1324" t="s">
        <v>1360</v>
      </c>
      <c r="D73" s="1325" t="s">
        <v>72</v>
      </c>
      <c r="E73" s="1325">
        <v>7</v>
      </c>
      <c r="F73" s="1325">
        <v>0</v>
      </c>
      <c r="G73" s="1325">
        <f>'Dia TOS'!H11</f>
        <v>8</v>
      </c>
      <c r="H73" s="1280">
        <f t="shared" ref="H73:H77" si="11">F73+G73</f>
        <v>8</v>
      </c>
      <c r="I73" s="1325">
        <v>4617</v>
      </c>
      <c r="J73" s="1280">
        <f>I73*E73</f>
        <v>32319</v>
      </c>
      <c r="K73" s="1280">
        <f>I73*F73</f>
        <v>0</v>
      </c>
      <c r="L73" s="1280">
        <f t="shared" si="3"/>
        <v>36936</v>
      </c>
      <c r="M73" s="1296">
        <f>L73+K73</f>
        <v>36936</v>
      </c>
    </row>
    <row r="74" spans="2:13">
      <c r="B74" s="1830"/>
      <c r="C74" s="1324" t="s">
        <v>2090</v>
      </c>
      <c r="D74" s="1325" t="s">
        <v>72</v>
      </c>
      <c r="E74" s="1325">
        <v>7</v>
      </c>
      <c r="F74" s="1325">
        <v>0</v>
      </c>
      <c r="G74" s="1325">
        <f>'Dia TOS'!H15</f>
        <v>8</v>
      </c>
      <c r="H74" s="1280">
        <f t="shared" si="11"/>
        <v>8</v>
      </c>
      <c r="I74" s="1325">
        <v>4104</v>
      </c>
      <c r="J74" s="1280">
        <f>I74*E74</f>
        <v>28728</v>
      </c>
      <c r="K74" s="1280">
        <f>I74*F74</f>
        <v>0</v>
      </c>
      <c r="L74" s="1280">
        <f t="shared" si="3"/>
        <v>32832</v>
      </c>
      <c r="M74" s="1296">
        <f>L74+K74</f>
        <v>32832</v>
      </c>
    </row>
    <row r="75" spans="2:13">
      <c r="B75" s="1830"/>
      <c r="C75" s="1324" t="s">
        <v>1362</v>
      </c>
      <c r="D75" s="1325" t="s">
        <v>72</v>
      </c>
      <c r="E75" s="1325">
        <v>1</v>
      </c>
      <c r="F75" s="1325">
        <v>0</v>
      </c>
      <c r="G75" s="1325">
        <f>'Dia TOS'!H19</f>
        <v>5</v>
      </c>
      <c r="H75" s="1280">
        <f t="shared" si="11"/>
        <v>5</v>
      </c>
      <c r="I75" s="1325">
        <v>3591</v>
      </c>
      <c r="J75" s="1280">
        <f>I75*E75</f>
        <v>3591</v>
      </c>
      <c r="K75" s="1280">
        <f>I75*F75</f>
        <v>0</v>
      </c>
      <c r="L75" s="1280">
        <f t="shared" si="3"/>
        <v>17955</v>
      </c>
      <c r="M75" s="1296">
        <f>L75+K75</f>
        <v>17955</v>
      </c>
    </row>
    <row r="76" spans="2:13">
      <c r="B76" s="1830"/>
      <c r="C76" s="1324" t="s">
        <v>1363</v>
      </c>
      <c r="D76" s="1325" t="s">
        <v>72</v>
      </c>
      <c r="E76" s="1325">
        <v>2</v>
      </c>
      <c r="F76" s="1325">
        <v>0</v>
      </c>
      <c r="G76" s="1325">
        <f>'Dia TOS'!H23</f>
        <v>1</v>
      </c>
      <c r="H76" s="1280">
        <f t="shared" si="11"/>
        <v>1</v>
      </c>
      <c r="I76" s="1325">
        <v>6156</v>
      </c>
      <c r="J76" s="1280">
        <f>I76*E76</f>
        <v>12312</v>
      </c>
      <c r="K76" s="1280">
        <f>I76*F76</f>
        <v>0</v>
      </c>
      <c r="L76" s="1280">
        <f t="shared" ref="L76:L77" si="12">G76*I76</f>
        <v>6156</v>
      </c>
      <c r="M76" s="1296">
        <f>L76+K76</f>
        <v>6156</v>
      </c>
    </row>
    <row r="77" spans="2:13">
      <c r="B77" s="1830"/>
      <c r="C77" s="1324" t="s">
        <v>2091</v>
      </c>
      <c r="D77" s="1325" t="s">
        <v>72</v>
      </c>
      <c r="E77" s="1325">
        <v>2</v>
      </c>
      <c r="F77" s="1325">
        <v>0</v>
      </c>
      <c r="G77" s="1325">
        <f>'Dia TOS'!H27</f>
        <v>2</v>
      </c>
      <c r="H77" s="1280">
        <f t="shared" si="11"/>
        <v>2</v>
      </c>
      <c r="I77" s="1325">
        <v>5130</v>
      </c>
      <c r="J77" s="1280">
        <f>I77*E77</f>
        <v>10260</v>
      </c>
      <c r="K77" s="1280">
        <f>I77*F77</f>
        <v>0</v>
      </c>
      <c r="L77" s="1280">
        <f t="shared" si="12"/>
        <v>10260</v>
      </c>
      <c r="M77" s="1296">
        <f>L77+K77</f>
        <v>10260</v>
      </c>
    </row>
    <row r="78" spans="2:13">
      <c r="B78" s="2052" t="s">
        <v>46</v>
      </c>
      <c r="C78" s="2053"/>
      <c r="D78" s="2053"/>
      <c r="E78" s="2053"/>
      <c r="F78" s="2053"/>
      <c r="G78" s="2053"/>
      <c r="H78" s="2053"/>
      <c r="I78" s="2066"/>
      <c r="J78" s="1334">
        <f>SUM(J68:J77)</f>
        <v>126179</v>
      </c>
      <c r="K78" s="1852">
        <f t="shared" ref="K78:M78" si="13">SUM(K68:K77)</f>
        <v>38183.040000000001</v>
      </c>
      <c r="L78" s="1852">
        <f t="shared" si="13"/>
        <v>104139</v>
      </c>
      <c r="M78" s="1852">
        <f t="shared" si="13"/>
        <v>142322.04</v>
      </c>
    </row>
    <row r="79" spans="2:13">
      <c r="B79" s="1435"/>
      <c r="C79" s="1438" t="s">
        <v>563</v>
      </c>
      <c r="D79" s="1371"/>
      <c r="E79" s="1371"/>
      <c r="F79" s="1371"/>
      <c r="G79" s="1371"/>
      <c r="H79" s="1371"/>
      <c r="I79" s="1371"/>
      <c r="J79" s="1371"/>
      <c r="K79" s="1371"/>
      <c r="L79" s="1371"/>
      <c r="M79" s="1439"/>
    </row>
    <row r="80" spans="2:13">
      <c r="B80" s="1830">
        <v>5.0999999999999996</v>
      </c>
      <c r="C80" s="1324" t="s">
        <v>601</v>
      </c>
      <c r="D80" s="1325"/>
      <c r="E80" s="1325"/>
      <c r="F80" s="1325"/>
      <c r="G80" s="1325"/>
      <c r="H80" s="1280"/>
      <c r="I80" s="1325"/>
      <c r="J80" s="1280"/>
      <c r="K80" s="1280"/>
      <c r="L80" s="1280"/>
      <c r="M80" s="1296"/>
    </row>
    <row r="81" spans="2:13" hidden="1">
      <c r="B81" s="1830"/>
      <c r="C81" s="1324" t="s">
        <v>626</v>
      </c>
      <c r="D81" s="1325" t="s">
        <v>603</v>
      </c>
      <c r="E81" s="1325">
        <v>1</v>
      </c>
      <c r="F81" s="1325">
        <v>0</v>
      </c>
      <c r="G81" s="1325"/>
      <c r="H81" s="1280">
        <f t="shared" ref="H81:H90" si="14">F81+G81</f>
        <v>0</v>
      </c>
      <c r="I81" s="1325">
        <v>1248</v>
      </c>
      <c r="J81" s="1280">
        <f t="shared" ref="J81:J87" si="15">I81*E81</f>
        <v>1248</v>
      </c>
      <c r="K81" s="1280">
        <f t="shared" ref="K81:K89" si="16">I81*F81</f>
        <v>0</v>
      </c>
      <c r="L81" s="1280">
        <f t="shared" ref="L81:L82" si="17">G81*I81</f>
        <v>0</v>
      </c>
      <c r="M81" s="1296">
        <f t="shared" ref="M81:M87" si="18">L81+K81</f>
        <v>0</v>
      </c>
    </row>
    <row r="82" spans="2:13" hidden="1">
      <c r="B82" s="1830"/>
      <c r="C82" s="1324" t="s">
        <v>627</v>
      </c>
      <c r="D82" s="1325" t="s">
        <v>603</v>
      </c>
      <c r="E82" s="1325">
        <v>1</v>
      </c>
      <c r="F82" s="1325">
        <v>0</v>
      </c>
      <c r="G82" s="1325"/>
      <c r="H82" s="1280">
        <f t="shared" si="14"/>
        <v>0</v>
      </c>
      <c r="I82" s="1325">
        <v>325</v>
      </c>
      <c r="J82" s="1280">
        <f t="shared" si="15"/>
        <v>325</v>
      </c>
      <c r="K82" s="1280">
        <f t="shared" si="16"/>
        <v>0</v>
      </c>
      <c r="L82" s="1280">
        <f t="shared" si="17"/>
        <v>0</v>
      </c>
      <c r="M82" s="1296">
        <f t="shared" si="18"/>
        <v>0</v>
      </c>
    </row>
    <row r="83" spans="2:13">
      <c r="B83" s="1830"/>
      <c r="C83" s="1324" t="s">
        <v>577</v>
      </c>
      <c r="D83" s="1325" t="s">
        <v>603</v>
      </c>
      <c r="E83" s="1325">
        <v>2</v>
      </c>
      <c r="F83" s="1325">
        <v>2</v>
      </c>
      <c r="H83" s="1280">
        <f>F83+G73</f>
        <v>10</v>
      </c>
      <c r="I83" s="1325">
        <v>546</v>
      </c>
      <c r="J83" s="1280">
        <f t="shared" si="15"/>
        <v>1092</v>
      </c>
      <c r="K83" s="1280">
        <f t="shared" si="16"/>
        <v>1092</v>
      </c>
      <c r="L83" s="1280">
        <f>G73*I83</f>
        <v>4368</v>
      </c>
      <c r="M83" s="1296">
        <f t="shared" si="18"/>
        <v>5460</v>
      </c>
    </row>
    <row r="84" spans="2:13">
      <c r="B84" s="1830"/>
      <c r="C84" s="1324" t="s">
        <v>2083</v>
      </c>
      <c r="D84" s="1325" t="s">
        <v>603</v>
      </c>
      <c r="E84" s="1325">
        <v>2</v>
      </c>
      <c r="F84" s="1325">
        <v>2</v>
      </c>
      <c r="H84" s="1280">
        <f>F84+G74</f>
        <v>10</v>
      </c>
      <c r="I84" s="1325">
        <v>936</v>
      </c>
      <c r="J84" s="1280">
        <f t="shared" si="15"/>
        <v>1872</v>
      </c>
      <c r="K84" s="1280">
        <f t="shared" si="16"/>
        <v>1872</v>
      </c>
      <c r="L84" s="1280">
        <f>G74*I84</f>
        <v>7488</v>
      </c>
      <c r="M84" s="1296">
        <f t="shared" si="18"/>
        <v>9360</v>
      </c>
    </row>
    <row r="85" spans="2:13">
      <c r="B85" s="1830"/>
      <c r="C85" s="1324" t="s">
        <v>2085</v>
      </c>
      <c r="D85" s="1325" t="s">
        <v>603</v>
      </c>
      <c r="E85" s="1325">
        <v>10</v>
      </c>
      <c r="F85" s="1325">
        <v>10</v>
      </c>
      <c r="H85" s="1280">
        <f>F85+G75</f>
        <v>15</v>
      </c>
      <c r="I85" s="1325">
        <v>3120</v>
      </c>
      <c r="J85" s="1280">
        <f t="shared" si="15"/>
        <v>31200</v>
      </c>
      <c r="K85" s="1280">
        <f t="shared" si="16"/>
        <v>31200</v>
      </c>
      <c r="L85" s="1280">
        <f>G75*I85</f>
        <v>15600</v>
      </c>
      <c r="M85" s="1296">
        <f t="shared" si="18"/>
        <v>46800</v>
      </c>
    </row>
    <row r="86" spans="2:13" hidden="1">
      <c r="B86" s="1830"/>
      <c r="C86" s="1324" t="s">
        <v>1367</v>
      </c>
      <c r="D86" s="1325" t="s">
        <v>603</v>
      </c>
      <c r="E86" s="1325">
        <v>2</v>
      </c>
      <c r="F86" s="1325"/>
      <c r="H86" s="1280"/>
      <c r="I86" s="1325">
        <v>2080</v>
      </c>
      <c r="J86" s="1280">
        <f t="shared" si="15"/>
        <v>4160</v>
      </c>
      <c r="K86" s="1280">
        <f t="shared" si="16"/>
        <v>0</v>
      </c>
      <c r="L86" s="1280">
        <f>G76*I86</f>
        <v>2080</v>
      </c>
      <c r="M86" s="1296">
        <f t="shared" si="18"/>
        <v>2080</v>
      </c>
    </row>
    <row r="87" spans="2:13">
      <c r="B87" s="1830"/>
      <c r="C87" s="1324" t="s">
        <v>2084</v>
      </c>
      <c r="D87" s="1325" t="s">
        <v>603</v>
      </c>
      <c r="E87" s="1325">
        <v>2</v>
      </c>
      <c r="F87" s="1325">
        <v>3</v>
      </c>
      <c r="H87" s="1280">
        <f>F87+G77</f>
        <v>5</v>
      </c>
      <c r="I87" s="1325">
        <v>1170</v>
      </c>
      <c r="J87" s="1280">
        <f t="shared" si="15"/>
        <v>2340</v>
      </c>
      <c r="K87" s="1280">
        <f t="shared" si="16"/>
        <v>3510</v>
      </c>
      <c r="L87" s="1280">
        <f>G77*I87</f>
        <v>2340</v>
      </c>
      <c r="M87" s="1296">
        <f t="shared" si="18"/>
        <v>5850</v>
      </c>
    </row>
    <row r="88" spans="2:13">
      <c r="B88" s="1830"/>
      <c r="C88" s="1324" t="s">
        <v>610</v>
      </c>
      <c r="D88" s="1325"/>
      <c r="E88" s="1325"/>
      <c r="F88" s="1325"/>
      <c r="G88" s="1325"/>
      <c r="H88" s="1280"/>
      <c r="I88" s="1325"/>
      <c r="J88" s="1280"/>
      <c r="K88" s="1280"/>
      <c r="L88" s="1280"/>
      <c r="M88" s="1296"/>
    </row>
    <row r="89" spans="2:13">
      <c r="B89" s="1830"/>
      <c r="C89" s="1324" t="s">
        <v>1361</v>
      </c>
      <c r="D89" s="1325" t="s">
        <v>603</v>
      </c>
      <c r="E89" s="1325">
        <v>1</v>
      </c>
      <c r="F89" s="1325">
        <v>3</v>
      </c>
      <c r="G89" s="1325"/>
      <c r="H89" s="1280">
        <f t="shared" si="14"/>
        <v>3</v>
      </c>
      <c r="I89" s="1325">
        <v>2808</v>
      </c>
      <c r="J89" s="1280">
        <f>I89*E89</f>
        <v>2808</v>
      </c>
      <c r="K89" s="1280">
        <f t="shared" si="16"/>
        <v>8424</v>
      </c>
      <c r="L89" s="1280">
        <f>G89*I89</f>
        <v>0</v>
      </c>
      <c r="M89" s="1296">
        <f>L89+K89</f>
        <v>8424</v>
      </c>
    </row>
    <row r="90" spans="2:13">
      <c r="B90" s="1830"/>
      <c r="C90" s="1324" t="s">
        <v>2086</v>
      </c>
      <c r="D90" s="1325" t="s">
        <v>72</v>
      </c>
      <c r="E90" s="1325">
        <v>2</v>
      </c>
      <c r="F90" s="1325"/>
      <c r="G90" s="1325">
        <f>'Dia TOS'!H33</f>
        <v>2</v>
      </c>
      <c r="H90" s="1280">
        <f t="shared" si="14"/>
        <v>2</v>
      </c>
      <c r="I90" s="1325">
        <v>4914</v>
      </c>
      <c r="J90" s="1280">
        <f>I90*E90</f>
        <v>9828</v>
      </c>
      <c r="K90" s="1280">
        <f t="shared" ref="K90" si="19">I90*F90</f>
        <v>0</v>
      </c>
      <c r="L90" s="1280">
        <f>G90*I90</f>
        <v>9828</v>
      </c>
      <c r="M90" s="1296">
        <f>L90+K90</f>
        <v>9828</v>
      </c>
    </row>
    <row r="91" spans="2:13">
      <c r="B91" s="2052" t="s">
        <v>46</v>
      </c>
      <c r="C91" s="2053"/>
      <c r="D91" s="2053"/>
      <c r="E91" s="2053"/>
      <c r="F91" s="2053"/>
      <c r="G91" s="2053"/>
      <c r="H91" s="2053"/>
      <c r="I91" s="2066"/>
      <c r="J91" s="1334">
        <f>SUM(J81:J90)</f>
        <v>54873</v>
      </c>
      <c r="K91" s="1852">
        <f t="shared" ref="K91:M91" si="20">SUM(K81:K90)</f>
        <v>46098</v>
      </c>
      <c r="L91" s="1852">
        <f t="shared" si="20"/>
        <v>41704</v>
      </c>
      <c r="M91" s="1852">
        <f t="shared" si="20"/>
        <v>87802</v>
      </c>
    </row>
    <row r="92" spans="2:13">
      <c r="B92" s="1739"/>
      <c r="C92" s="1364" t="s">
        <v>213</v>
      </c>
      <c r="D92" s="1371"/>
      <c r="E92" s="1371"/>
      <c r="F92" s="1371"/>
      <c r="G92" s="1371"/>
      <c r="H92" s="1371"/>
      <c r="I92" s="1371"/>
      <c r="J92" s="1371"/>
      <c r="K92" s="1371"/>
      <c r="L92" s="1371"/>
      <c r="M92" s="1439"/>
    </row>
    <row r="93" spans="2:13" ht="31.5">
      <c r="B93" s="1830">
        <v>6.1</v>
      </c>
      <c r="C93" s="1324" t="s">
        <v>662</v>
      </c>
      <c r="D93" s="1325" t="s">
        <v>600</v>
      </c>
      <c r="E93" s="1325">
        <v>190.04</v>
      </c>
      <c r="F93" s="1325">
        <v>120.25</v>
      </c>
      <c r="G93" s="1325"/>
      <c r="H93" s="1280">
        <f>G93+F93</f>
        <v>120.25</v>
      </c>
      <c r="I93" s="1325">
        <v>90</v>
      </c>
      <c r="J93" s="1280">
        <f>I93*E93</f>
        <v>17103.599999999999</v>
      </c>
      <c r="K93" s="1280">
        <f>I93*F93</f>
        <v>10822.5</v>
      </c>
      <c r="L93" s="1280">
        <f>G93*I93</f>
        <v>0</v>
      </c>
      <c r="M93" s="1296">
        <f>L93+K93</f>
        <v>10822.5</v>
      </c>
    </row>
    <row r="94" spans="2:13" ht="18.75">
      <c r="B94" s="1830">
        <v>6.2</v>
      </c>
      <c r="C94" s="1324" t="s">
        <v>2082</v>
      </c>
      <c r="D94" s="1325" t="s">
        <v>600</v>
      </c>
      <c r="E94" s="1325">
        <v>687.86</v>
      </c>
      <c r="F94" s="1325">
        <v>896.43</v>
      </c>
      <c r="G94" s="1325"/>
      <c r="H94" s="1280">
        <f t="shared" ref="H94:H103" si="21">G94+F94</f>
        <v>896.43</v>
      </c>
      <c r="I94" s="1325">
        <v>100</v>
      </c>
      <c r="J94" s="1280">
        <f>I94*E94</f>
        <v>68786</v>
      </c>
      <c r="K94" s="1280">
        <f t="shared" ref="K94:K103" si="22">I94*F94</f>
        <v>89643</v>
      </c>
      <c r="L94" s="1280">
        <f>G94*I94</f>
        <v>0</v>
      </c>
      <c r="M94" s="1296">
        <f>L94+K94</f>
        <v>89643</v>
      </c>
    </row>
    <row r="95" spans="2:13" ht="18.75">
      <c r="B95" s="1830">
        <v>6.3</v>
      </c>
      <c r="C95" s="1324" t="s">
        <v>1267</v>
      </c>
      <c r="D95" s="1325" t="s">
        <v>1207</v>
      </c>
      <c r="E95" s="1325">
        <v>254.46</v>
      </c>
      <c r="F95" s="1325">
        <v>262.29000000000002</v>
      </c>
      <c r="G95" s="1325"/>
      <c r="H95" s="1280">
        <f t="shared" si="21"/>
        <v>262.29000000000002</v>
      </c>
      <c r="I95" s="1325">
        <v>270</v>
      </c>
      <c r="J95" s="1280">
        <f>I95*E95</f>
        <v>68704.2</v>
      </c>
      <c r="K95" s="1280">
        <f t="shared" si="22"/>
        <v>70818.3</v>
      </c>
      <c r="L95" s="1280">
        <f>G95*I95</f>
        <v>0</v>
      </c>
      <c r="M95" s="1296">
        <f>L95+K95</f>
        <v>70818.3</v>
      </c>
    </row>
    <row r="96" spans="2:13">
      <c r="B96" s="1830">
        <v>6.4</v>
      </c>
      <c r="C96" s="1324" t="s">
        <v>1197</v>
      </c>
      <c r="D96" s="1325" t="s">
        <v>73</v>
      </c>
      <c r="E96" s="1325">
        <v>93</v>
      </c>
      <c r="F96" s="1325">
        <v>83.9</v>
      </c>
      <c r="G96" s="1325"/>
      <c r="H96" s="1280">
        <f t="shared" si="21"/>
        <v>83.9</v>
      </c>
      <c r="I96" s="1325">
        <v>290</v>
      </c>
      <c r="J96" s="1280">
        <f>I96*E96</f>
        <v>26970</v>
      </c>
      <c r="K96" s="1280">
        <f t="shared" si="22"/>
        <v>24331</v>
      </c>
      <c r="L96" s="1280">
        <f>I96*G96</f>
        <v>0</v>
      </c>
      <c r="M96" s="1296">
        <f>L96+K96</f>
        <v>24331</v>
      </c>
    </row>
    <row r="97" spans="2:15">
      <c r="B97" s="1830" t="s">
        <v>1479</v>
      </c>
      <c r="C97" s="1324" t="s">
        <v>1184</v>
      </c>
      <c r="D97" s="1325" t="s">
        <v>222</v>
      </c>
      <c r="E97" s="1325">
        <v>213</v>
      </c>
      <c r="F97" s="1325">
        <v>212.7</v>
      </c>
      <c r="G97" s="1325"/>
      <c r="H97" s="1280">
        <f t="shared" si="21"/>
        <v>212.7</v>
      </c>
      <c r="I97" s="1325">
        <v>300</v>
      </c>
      <c r="J97" s="1280">
        <f>I97*E97</f>
        <v>63900</v>
      </c>
      <c r="K97" s="1280">
        <f t="shared" si="22"/>
        <v>63810</v>
      </c>
      <c r="L97" s="1280">
        <f>G97*I97</f>
        <v>0</v>
      </c>
      <c r="M97" s="1296">
        <f>L97+K97</f>
        <v>63810</v>
      </c>
    </row>
    <row r="98" spans="2:15">
      <c r="B98" s="1830">
        <v>6.6</v>
      </c>
      <c r="C98" s="1324" t="s">
        <v>1185</v>
      </c>
      <c r="D98" s="1325" t="s">
        <v>189</v>
      </c>
      <c r="E98" s="1325">
        <v>273.60000000000002</v>
      </c>
      <c r="F98" s="1325">
        <v>147.16</v>
      </c>
      <c r="G98" s="1325">
        <f>'Dia TOS'!D85</f>
        <v>65.61</v>
      </c>
      <c r="H98" s="1280">
        <f t="shared" si="21"/>
        <v>212.77</v>
      </c>
      <c r="I98" s="1325">
        <v>100</v>
      </c>
      <c r="J98" s="1280">
        <f t="shared" ref="J98:J102" si="23">I98*E98</f>
        <v>27360</v>
      </c>
      <c r="K98" s="1280">
        <f t="shared" ref="K98:K102" si="24">I98*F98</f>
        <v>14716</v>
      </c>
      <c r="L98" s="1280">
        <f t="shared" ref="L98:L102" si="25">G98*I98</f>
        <v>6561</v>
      </c>
      <c r="M98" s="1296">
        <f t="shared" ref="M98:M102" si="26">L98+K98</f>
        <v>21277</v>
      </c>
    </row>
    <row r="99" spans="2:15">
      <c r="B99" s="1830">
        <v>6.7</v>
      </c>
      <c r="C99" s="1324" t="s">
        <v>1191</v>
      </c>
      <c r="D99" s="1325" t="s">
        <v>189</v>
      </c>
      <c r="E99" s="1325">
        <v>31.2</v>
      </c>
      <c r="F99" s="1325">
        <v>22.3</v>
      </c>
      <c r="G99" s="1325"/>
      <c r="H99" s="1280">
        <f t="shared" si="21"/>
        <v>22.3</v>
      </c>
      <c r="I99" s="1325">
        <v>150</v>
      </c>
      <c r="J99" s="1280">
        <f t="shared" si="23"/>
        <v>4680</v>
      </c>
      <c r="K99" s="1280">
        <f t="shared" si="24"/>
        <v>3345</v>
      </c>
      <c r="L99" s="1280">
        <f t="shared" si="25"/>
        <v>0</v>
      </c>
      <c r="M99" s="1296">
        <f t="shared" si="26"/>
        <v>3345</v>
      </c>
    </row>
    <row r="100" spans="2:15">
      <c r="B100" s="1830">
        <v>6.8</v>
      </c>
      <c r="C100" s="1324" t="s">
        <v>1186</v>
      </c>
      <c r="D100" s="1325" t="s">
        <v>222</v>
      </c>
      <c r="E100" s="1325">
        <v>31.2</v>
      </c>
      <c r="F100" s="1325">
        <v>0</v>
      </c>
      <c r="G100" s="1325"/>
      <c r="H100" s="1280">
        <f t="shared" si="21"/>
        <v>0</v>
      </c>
      <c r="I100" s="1325">
        <v>70</v>
      </c>
      <c r="J100" s="1280">
        <f t="shared" si="23"/>
        <v>2184</v>
      </c>
      <c r="K100" s="1280">
        <f t="shared" si="24"/>
        <v>0</v>
      </c>
      <c r="L100" s="1280">
        <f t="shared" si="25"/>
        <v>0</v>
      </c>
      <c r="M100" s="1296">
        <f t="shared" si="26"/>
        <v>0</v>
      </c>
    </row>
    <row r="101" spans="2:15">
      <c r="B101" s="1830">
        <v>6.9</v>
      </c>
      <c r="C101" s="1324" t="s">
        <v>708</v>
      </c>
      <c r="D101" s="1325" t="s">
        <v>222</v>
      </c>
      <c r="E101" s="1325">
        <v>82</v>
      </c>
      <c r="F101" s="1325">
        <v>89.52</v>
      </c>
      <c r="G101" s="1325"/>
      <c r="H101" s="1280">
        <f t="shared" si="21"/>
        <v>89.52</v>
      </c>
      <c r="I101" s="1325">
        <v>320</v>
      </c>
      <c r="J101" s="1280">
        <f t="shared" si="23"/>
        <v>26240</v>
      </c>
      <c r="K101" s="1280">
        <f t="shared" si="24"/>
        <v>28646.400000000001</v>
      </c>
      <c r="L101" s="1280">
        <f t="shared" si="25"/>
        <v>0</v>
      </c>
      <c r="M101" s="1296">
        <f t="shared" si="26"/>
        <v>28646.400000000001</v>
      </c>
    </row>
    <row r="102" spans="2:15">
      <c r="B102" s="1323">
        <v>6.1</v>
      </c>
      <c r="C102" s="1324" t="s">
        <v>1192</v>
      </c>
      <c r="D102" s="1325" t="s">
        <v>189</v>
      </c>
      <c r="E102" s="1325">
        <v>77</v>
      </c>
      <c r="F102" s="1325">
        <v>74.7</v>
      </c>
      <c r="G102" s="1325"/>
      <c r="H102" s="1280">
        <f t="shared" si="21"/>
        <v>74.7</v>
      </c>
      <c r="I102" s="1325">
        <v>100</v>
      </c>
      <c r="J102" s="1280">
        <f t="shared" si="23"/>
        <v>7700</v>
      </c>
      <c r="K102" s="1280">
        <f t="shared" si="24"/>
        <v>7470</v>
      </c>
      <c r="L102" s="1280">
        <f t="shared" si="25"/>
        <v>0</v>
      </c>
      <c r="M102" s="1296">
        <f t="shared" si="26"/>
        <v>7470</v>
      </c>
    </row>
    <row r="103" spans="2:15" hidden="1">
      <c r="B103" s="1368">
        <v>6.11</v>
      </c>
      <c r="C103" s="1369" t="s">
        <v>1193</v>
      </c>
      <c r="D103" s="1368" t="s">
        <v>189</v>
      </c>
      <c r="E103" s="1368">
        <v>77</v>
      </c>
      <c r="F103" s="1368">
        <v>0</v>
      </c>
      <c r="G103" s="1368"/>
      <c r="H103" s="1368">
        <f t="shared" si="21"/>
        <v>0</v>
      </c>
      <c r="I103" s="1368">
        <v>105</v>
      </c>
      <c r="J103" s="1368">
        <f>I103*E103</f>
        <v>8085</v>
      </c>
      <c r="K103" s="1365">
        <f t="shared" si="22"/>
        <v>0</v>
      </c>
      <c r="L103" s="1368">
        <f>G103*I103</f>
        <v>0</v>
      </c>
      <c r="M103" s="1440">
        <f>L103+K103</f>
        <v>0</v>
      </c>
    </row>
    <row r="104" spans="2:15">
      <c r="B104" s="2052" t="s">
        <v>46</v>
      </c>
      <c r="C104" s="2053"/>
      <c r="D104" s="2053"/>
      <c r="E104" s="2053"/>
      <c r="F104" s="2053"/>
      <c r="G104" s="2053"/>
      <c r="H104" s="2053"/>
      <c r="I104" s="2066"/>
      <c r="J104" s="1334">
        <f>SUM(J93:J103)</f>
        <v>321712.8</v>
      </c>
      <c r="K104" s="1334">
        <f>SUM(K93:K103)</f>
        <v>313602.2</v>
      </c>
      <c r="L104" s="1334">
        <f>SUM(L93:L103)</f>
        <v>6561</v>
      </c>
      <c r="M104" s="1334">
        <f>SUM(M93:M103)</f>
        <v>320163.20000000001</v>
      </c>
    </row>
    <row r="105" spans="2:15">
      <c r="B105" s="1363"/>
      <c r="C105" s="1364" t="s">
        <v>1154</v>
      </c>
      <c r="D105" s="1363"/>
      <c r="E105" s="1363"/>
      <c r="F105" s="1363"/>
      <c r="G105" s="1363"/>
      <c r="H105" s="1363"/>
      <c r="I105" s="1363"/>
      <c r="J105" s="1363"/>
      <c r="K105" s="1371"/>
      <c r="L105" s="1371"/>
      <c r="M105" s="1371"/>
    </row>
    <row r="106" spans="2:15" ht="31.5">
      <c r="B106" s="1830">
        <v>7.1</v>
      </c>
      <c r="C106" s="1324" t="s">
        <v>1201</v>
      </c>
      <c r="D106" s="1325" t="s">
        <v>222</v>
      </c>
      <c r="E106" s="1325">
        <v>687.86</v>
      </c>
      <c r="F106" s="1325">
        <v>448.22</v>
      </c>
      <c r="G106" s="1325"/>
      <c r="H106" s="1280">
        <f>F106+G106</f>
        <v>448.22</v>
      </c>
      <c r="I106" s="1325">
        <v>26</v>
      </c>
      <c r="J106" s="1280">
        <f>I106*E106</f>
        <v>17884.36</v>
      </c>
      <c r="K106" s="1280">
        <f>F106*I106</f>
        <v>11653.72</v>
      </c>
      <c r="L106" s="1280">
        <f>I106*G106</f>
        <v>0</v>
      </c>
      <c r="M106" s="1296">
        <f>L106+K106</f>
        <v>11653.72</v>
      </c>
      <c r="O106" s="1263">
        <f>F96+G96</f>
        <v>83.9</v>
      </c>
    </row>
    <row r="107" spans="2:15" hidden="1">
      <c r="B107" s="1830">
        <v>7.2</v>
      </c>
      <c r="C107" s="1324" t="s">
        <v>1200</v>
      </c>
      <c r="D107" s="1325" t="s">
        <v>222</v>
      </c>
      <c r="E107" s="1325">
        <v>412.72</v>
      </c>
      <c r="F107" s="1325">
        <v>0</v>
      </c>
      <c r="G107" s="1325"/>
      <c r="H107" s="1280">
        <f>F107+G107</f>
        <v>0</v>
      </c>
      <c r="I107" s="1325">
        <v>26</v>
      </c>
      <c r="J107" s="1280">
        <f>I107*E107</f>
        <v>10730.72</v>
      </c>
      <c r="K107" s="1280">
        <f>F107*I107</f>
        <v>0</v>
      </c>
      <c r="L107" s="1280">
        <f>I107*G107</f>
        <v>0</v>
      </c>
      <c r="M107" s="1296">
        <f>L107+K107</f>
        <v>0</v>
      </c>
    </row>
    <row r="108" spans="2:15">
      <c r="B108" s="1830">
        <v>7.3</v>
      </c>
      <c r="C108" s="1324" t="s">
        <v>1187</v>
      </c>
      <c r="D108" s="1325" t="s">
        <v>222</v>
      </c>
      <c r="E108" s="1325">
        <v>190.04</v>
      </c>
      <c r="F108" s="1325">
        <v>120.25</v>
      </c>
      <c r="G108" s="1325"/>
      <c r="H108" s="1280">
        <f>F108+G108</f>
        <v>120.25</v>
      </c>
      <c r="I108" s="1325">
        <v>26</v>
      </c>
      <c r="J108" s="1280">
        <f>I108*E108</f>
        <v>4941.04</v>
      </c>
      <c r="K108" s="1280">
        <f>F108*I108</f>
        <v>3126.5</v>
      </c>
      <c r="L108" s="1280">
        <f>I108*G108</f>
        <v>0</v>
      </c>
      <c r="M108" s="1296">
        <f>L108+K108</f>
        <v>3126.5</v>
      </c>
    </row>
    <row r="109" spans="2:15">
      <c r="B109" s="1854"/>
      <c r="C109" s="1855" t="s">
        <v>46</v>
      </c>
      <c r="D109" s="1854"/>
      <c r="E109" s="1854"/>
      <c r="F109" s="1854"/>
      <c r="G109" s="1854"/>
      <c r="H109" s="1854"/>
      <c r="I109" s="1854"/>
      <c r="J109" s="1854">
        <f>SUM(J106:J108)</f>
        <v>33556.120000000003</v>
      </c>
      <c r="K109" s="1854">
        <f>SUM(K106:K108)</f>
        <v>14780.22</v>
      </c>
      <c r="L109" s="1854">
        <f>SUM(L106:L108)</f>
        <v>0</v>
      </c>
      <c r="M109" s="1854">
        <f>SUM(M106:M108)</f>
        <v>14780.22</v>
      </c>
    </row>
    <row r="110" spans="2:15">
      <c r="B110" s="1371"/>
      <c r="C110" s="1364" t="s">
        <v>1158</v>
      </c>
      <c r="D110" s="1371"/>
      <c r="E110" s="1371"/>
      <c r="F110" s="1371"/>
      <c r="G110" s="1371"/>
      <c r="H110" s="1371"/>
      <c r="I110" s="1371"/>
      <c r="J110" s="1371"/>
      <c r="K110" s="1371"/>
      <c r="L110" s="1371"/>
      <c r="M110" s="1371"/>
    </row>
    <row r="111" spans="2:15" ht="31.5" hidden="1">
      <c r="B111" s="1365"/>
      <c r="C111" s="1366" t="s">
        <v>1483</v>
      </c>
      <c r="D111" s="1365"/>
      <c r="E111" s="1365"/>
      <c r="F111" s="1365"/>
      <c r="G111" s="1365"/>
      <c r="H111" s="1365"/>
      <c r="I111" s="1365"/>
      <c r="J111" s="1365"/>
      <c r="K111" s="1365"/>
      <c r="L111" s="1365"/>
      <c r="M111" s="1365"/>
    </row>
    <row r="112" spans="2:15">
      <c r="B112" s="1830">
        <v>8.1</v>
      </c>
      <c r="C112" s="1324" t="s">
        <v>1160</v>
      </c>
      <c r="D112" s="1325" t="s">
        <v>222</v>
      </c>
      <c r="E112" s="1325">
        <v>5.25</v>
      </c>
      <c r="F112" s="1325">
        <v>24</v>
      </c>
      <c r="G112" s="1325"/>
      <c r="H112" s="1280">
        <f>F112+G112</f>
        <v>24</v>
      </c>
      <c r="I112" s="1325">
        <v>220</v>
      </c>
      <c r="J112" s="1280">
        <f>I112*E112</f>
        <v>1155</v>
      </c>
      <c r="K112" s="1280">
        <f>F112*I112</f>
        <v>5280</v>
      </c>
      <c r="L112" s="1280">
        <f>I112*G112</f>
        <v>0</v>
      </c>
      <c r="M112" s="1296">
        <f>L112+K112</f>
        <v>5280</v>
      </c>
    </row>
    <row r="113" spans="2:13" hidden="1">
      <c r="B113" s="1371">
        <v>8.1999999999999993</v>
      </c>
      <c r="C113" s="1856" t="s">
        <v>1482</v>
      </c>
      <c r="D113" s="1371" t="s">
        <v>222</v>
      </c>
      <c r="E113" s="1371">
        <v>44.55</v>
      </c>
      <c r="F113" s="1371"/>
      <c r="G113" s="1371"/>
      <c r="H113" s="1857">
        <f>F113+G113</f>
        <v>0</v>
      </c>
      <c r="I113" s="1371">
        <v>360</v>
      </c>
      <c r="J113" s="1371">
        <f>I113*E113</f>
        <v>16038</v>
      </c>
      <c r="K113" s="1371">
        <f>F113*I113</f>
        <v>0</v>
      </c>
      <c r="L113" s="1371">
        <f>I113*G113</f>
        <v>0</v>
      </c>
      <c r="M113" s="1371">
        <f>L113+K113</f>
        <v>0</v>
      </c>
    </row>
    <row r="114" spans="2:13">
      <c r="B114" s="2067" t="s">
        <v>46</v>
      </c>
      <c r="C114" s="2068"/>
      <c r="D114" s="2068"/>
      <c r="E114" s="2069"/>
      <c r="F114" s="1854"/>
      <c r="G114" s="1854"/>
      <c r="H114" s="1854"/>
      <c r="I114" s="1854"/>
      <c r="J114" s="1854">
        <f>SUM(J112:J113)</f>
        <v>17193</v>
      </c>
      <c r="K114" s="1854">
        <f>SUM(K112:K113)</f>
        <v>5280</v>
      </c>
      <c r="L114" s="1854">
        <f>SUM(L112:L113)</f>
        <v>0</v>
      </c>
      <c r="M114" s="1854">
        <f>SUM(M112:M113)</f>
        <v>5280</v>
      </c>
    </row>
    <row r="115" spans="2:13">
      <c r="B115" s="1371"/>
      <c r="C115" s="1364" t="s">
        <v>1299</v>
      </c>
      <c r="D115" s="1371"/>
      <c r="E115" s="1371"/>
      <c r="F115" s="1371"/>
      <c r="G115" s="1371"/>
      <c r="H115" s="1371"/>
      <c r="I115" s="1371"/>
      <c r="J115" s="1371"/>
      <c r="K115" s="1371"/>
      <c r="L115" s="1371"/>
      <c r="M115" s="1371"/>
    </row>
    <row r="116" spans="2:13">
      <c r="B116" s="1830">
        <v>9.1</v>
      </c>
      <c r="C116" s="1324" t="s">
        <v>1302</v>
      </c>
      <c r="D116" s="1325"/>
      <c r="E116" s="1325"/>
      <c r="F116" s="1325"/>
      <c r="G116" s="1325"/>
      <c r="H116" s="1280"/>
      <c r="I116" s="1325"/>
      <c r="J116" s="1280"/>
      <c r="K116" s="1280"/>
      <c r="L116" s="1280"/>
      <c r="M116" s="1296"/>
    </row>
    <row r="117" spans="2:13">
      <c r="B117" s="1830"/>
      <c r="C117" s="1324" t="s">
        <v>1292</v>
      </c>
      <c r="D117" s="1325" t="s">
        <v>1303</v>
      </c>
      <c r="E117" s="1325">
        <v>20</v>
      </c>
      <c r="F117" s="1325">
        <v>70.8</v>
      </c>
      <c r="G117" s="1325"/>
      <c r="H117" s="1280">
        <f>F117+G117</f>
        <v>70.8</v>
      </c>
      <c r="I117" s="1325">
        <v>75</v>
      </c>
      <c r="J117" s="1280">
        <f>I117*E117</f>
        <v>1500</v>
      </c>
      <c r="K117" s="1280">
        <f>F117*I117</f>
        <v>5310</v>
      </c>
      <c r="L117" s="1280">
        <f>I117*G117</f>
        <v>0</v>
      </c>
      <c r="M117" s="1296">
        <f>L117+K117</f>
        <v>5310</v>
      </c>
    </row>
    <row r="118" spans="2:13" ht="31.5">
      <c r="B118" s="1830">
        <v>9.5</v>
      </c>
      <c r="C118" s="1324" t="s">
        <v>1366</v>
      </c>
      <c r="D118" s="1325"/>
      <c r="E118" s="1325"/>
      <c r="F118" s="1325"/>
      <c r="G118" s="1325"/>
      <c r="H118" s="1280"/>
      <c r="I118" s="1325"/>
      <c r="J118" s="1280"/>
      <c r="K118" s="1280"/>
      <c r="L118" s="1280"/>
      <c r="M118" s="1296"/>
    </row>
    <row r="119" spans="2:13">
      <c r="B119" s="1830"/>
      <c r="C119" s="1324" t="s">
        <v>1305</v>
      </c>
      <c r="D119" s="1325" t="s">
        <v>1303</v>
      </c>
      <c r="E119" s="1325">
        <v>10</v>
      </c>
      <c r="F119" s="1325">
        <v>39.450000000000003</v>
      </c>
      <c r="G119" s="1325"/>
      <c r="H119" s="1280">
        <f>F119+G119</f>
        <v>39.450000000000003</v>
      </c>
      <c r="I119" s="1325">
        <v>60</v>
      </c>
      <c r="J119" s="1280">
        <f>I119*E119</f>
        <v>600</v>
      </c>
      <c r="K119" s="1280">
        <f>F119*I119</f>
        <v>2367</v>
      </c>
      <c r="L119" s="1280">
        <f>I119*G119</f>
        <v>0</v>
      </c>
      <c r="M119" s="1296">
        <f>L119+K119</f>
        <v>2367</v>
      </c>
    </row>
    <row r="120" spans="2:13">
      <c r="B120" s="1830"/>
      <c r="C120" s="1324" t="s">
        <v>1307</v>
      </c>
      <c r="D120" s="1325" t="s">
        <v>1303</v>
      </c>
      <c r="E120" s="1325">
        <v>48</v>
      </c>
      <c r="F120" s="1325">
        <v>35.200000000000003</v>
      </c>
      <c r="G120" s="1325"/>
      <c r="H120" s="1280">
        <f>F120+G120</f>
        <v>35.200000000000003</v>
      </c>
      <c r="I120" s="1325">
        <v>120</v>
      </c>
      <c r="J120" s="1280">
        <f>I120*E120</f>
        <v>5760</v>
      </c>
      <c r="K120" s="1280">
        <f>F120*I120</f>
        <v>4224</v>
      </c>
      <c r="L120" s="1280">
        <f>I120*G120</f>
        <v>0</v>
      </c>
      <c r="M120" s="1296">
        <f>L120+K120</f>
        <v>4224</v>
      </c>
    </row>
    <row r="121" spans="2:13" ht="31.5">
      <c r="B121" s="1830">
        <v>9.6</v>
      </c>
      <c r="C121" s="1324" t="s">
        <v>1887</v>
      </c>
      <c r="D121" s="1325" t="s">
        <v>72</v>
      </c>
      <c r="E121" s="1325">
        <v>9</v>
      </c>
      <c r="F121" s="1325"/>
      <c r="G121" s="1325">
        <f>'Dia TOS'!D90</f>
        <v>11</v>
      </c>
      <c r="H121" s="1280">
        <f t="shared" ref="H121:H124" si="27">F121+G121</f>
        <v>11</v>
      </c>
      <c r="I121" s="1325">
        <v>600</v>
      </c>
      <c r="J121" s="1280">
        <f t="shared" ref="J121:J124" si="28">I121*E121</f>
        <v>5400</v>
      </c>
      <c r="K121" s="1280">
        <f t="shared" ref="K121:K124" si="29">F121*I121</f>
        <v>0</v>
      </c>
      <c r="L121" s="1280">
        <f t="shared" ref="L121:L124" si="30">I121*G121</f>
        <v>6600</v>
      </c>
      <c r="M121" s="1296">
        <f t="shared" ref="M121:M124" si="31">L121+K121</f>
        <v>6600</v>
      </c>
    </row>
    <row r="122" spans="2:13" ht="31.5">
      <c r="B122" s="1830">
        <v>9.6999999999999993</v>
      </c>
      <c r="C122" s="1324" t="s">
        <v>2056</v>
      </c>
      <c r="D122" s="1325" t="s">
        <v>72</v>
      </c>
      <c r="E122" s="1325">
        <v>7</v>
      </c>
      <c r="F122" s="1325"/>
      <c r="G122" s="1325">
        <f>'Dia TOS'!D94</f>
        <v>6</v>
      </c>
      <c r="H122" s="1280">
        <f t="shared" si="27"/>
        <v>6</v>
      </c>
      <c r="I122" s="1325">
        <v>900</v>
      </c>
      <c r="J122" s="1280">
        <f t="shared" si="28"/>
        <v>6300</v>
      </c>
      <c r="K122" s="1280">
        <f t="shared" si="29"/>
        <v>0</v>
      </c>
      <c r="L122" s="1280">
        <f t="shared" si="30"/>
        <v>5400</v>
      </c>
      <c r="M122" s="1296">
        <f t="shared" si="31"/>
        <v>5400</v>
      </c>
    </row>
    <row r="123" spans="2:13">
      <c r="B123" s="1830">
        <v>9.9</v>
      </c>
      <c r="C123" s="1324" t="s">
        <v>2057</v>
      </c>
      <c r="D123" s="1325" t="s">
        <v>72</v>
      </c>
      <c r="E123" s="1325">
        <v>7</v>
      </c>
      <c r="F123" s="1325"/>
      <c r="G123" s="1325">
        <f>'Dia TOS'!D98</f>
        <v>6</v>
      </c>
      <c r="H123" s="1280">
        <f t="shared" si="27"/>
        <v>6</v>
      </c>
      <c r="I123" s="1325">
        <v>90</v>
      </c>
      <c r="J123" s="1280">
        <f t="shared" si="28"/>
        <v>630</v>
      </c>
      <c r="K123" s="1280">
        <f t="shared" si="29"/>
        <v>0</v>
      </c>
      <c r="L123" s="1280">
        <f t="shared" si="30"/>
        <v>540</v>
      </c>
      <c r="M123" s="1296">
        <f t="shared" si="31"/>
        <v>540</v>
      </c>
    </row>
    <row r="124" spans="2:13">
      <c r="B124" s="1323">
        <v>9.1</v>
      </c>
      <c r="C124" s="1324" t="s">
        <v>2058</v>
      </c>
      <c r="D124" s="1325" t="s">
        <v>72</v>
      </c>
      <c r="E124" s="1325">
        <v>7</v>
      </c>
      <c r="F124" s="1325"/>
      <c r="G124" s="1325">
        <f>'Dia TOS'!D102</f>
        <v>11</v>
      </c>
      <c r="H124" s="1280">
        <f t="shared" si="27"/>
        <v>11</v>
      </c>
      <c r="I124" s="1325">
        <v>200</v>
      </c>
      <c r="J124" s="1325">
        <f t="shared" si="28"/>
        <v>1400</v>
      </c>
      <c r="K124" s="1325">
        <f t="shared" si="29"/>
        <v>0</v>
      </c>
      <c r="L124" s="1325">
        <f t="shared" si="30"/>
        <v>2200</v>
      </c>
      <c r="M124" s="1327">
        <f t="shared" si="31"/>
        <v>2200</v>
      </c>
    </row>
    <row r="125" spans="2:13" ht="31.5">
      <c r="B125" s="1323">
        <v>9.11</v>
      </c>
      <c r="C125" s="1324" t="s">
        <v>1313</v>
      </c>
      <c r="D125" s="1325" t="s">
        <v>72</v>
      </c>
      <c r="E125" s="1325">
        <v>1</v>
      </c>
      <c r="F125" s="1325">
        <v>1</v>
      </c>
      <c r="G125" s="1325">
        <f>'Dia TOS'!D106</f>
        <v>1</v>
      </c>
      <c r="H125" s="1280">
        <f>F125+G125</f>
        <v>2</v>
      </c>
      <c r="I125" s="1325">
        <v>1700</v>
      </c>
      <c r="J125" s="1280">
        <f>I125*E125</f>
        <v>1700</v>
      </c>
      <c r="K125" s="1280">
        <f>F125*I125</f>
        <v>1700</v>
      </c>
      <c r="L125" s="1280">
        <f>I125*G125</f>
        <v>1700</v>
      </c>
      <c r="M125" s="1296">
        <f>L125+K125</f>
        <v>3400</v>
      </c>
    </row>
    <row r="126" spans="2:13">
      <c r="B126" s="1323">
        <v>9.1199999999999992</v>
      </c>
      <c r="C126" s="1324" t="s">
        <v>2060</v>
      </c>
      <c r="D126" s="1325" t="s">
        <v>72</v>
      </c>
      <c r="E126" s="1325">
        <v>1</v>
      </c>
      <c r="F126" s="1325"/>
      <c r="G126" s="1325">
        <f>'Dia TOS'!D110</f>
        <v>2</v>
      </c>
      <c r="H126" s="1280">
        <f>F126+G126</f>
        <v>2</v>
      </c>
      <c r="I126" s="1325">
        <v>120</v>
      </c>
      <c r="J126" s="1280">
        <f>I126*E126</f>
        <v>120</v>
      </c>
      <c r="K126" s="1280">
        <f>F126*I126</f>
        <v>0</v>
      </c>
      <c r="L126" s="1280">
        <f>I126*G126</f>
        <v>240</v>
      </c>
      <c r="M126" s="1296">
        <f>L126+K126</f>
        <v>240</v>
      </c>
    </row>
    <row r="127" spans="2:13">
      <c r="B127" s="1323">
        <v>9.14</v>
      </c>
      <c r="C127" s="1324" t="s">
        <v>2061</v>
      </c>
      <c r="D127" s="1325" t="s">
        <v>72</v>
      </c>
      <c r="E127" s="1325">
        <v>1</v>
      </c>
      <c r="F127" s="1325"/>
      <c r="G127" s="1325">
        <f>'Dia TOS'!D114</f>
        <v>5</v>
      </c>
      <c r="H127" s="1280">
        <f t="shared" ref="H127:H128" si="32">F127+G127</f>
        <v>5</v>
      </c>
      <c r="I127" s="1325">
        <v>2000</v>
      </c>
      <c r="J127" s="1280">
        <f>I127*E127</f>
        <v>2000</v>
      </c>
      <c r="K127" s="1280">
        <f>F127*I127</f>
        <v>0</v>
      </c>
      <c r="L127" s="1280">
        <f>I127*G127</f>
        <v>10000</v>
      </c>
      <c r="M127" s="1296">
        <f>L127+K127</f>
        <v>10000</v>
      </c>
    </row>
    <row r="128" spans="2:13">
      <c r="B128" s="1323">
        <v>9.16</v>
      </c>
      <c r="C128" s="1324" t="s">
        <v>2073</v>
      </c>
      <c r="D128" s="1325" t="s">
        <v>72</v>
      </c>
      <c r="E128" s="1325">
        <v>5</v>
      </c>
      <c r="F128" s="1325"/>
      <c r="G128" s="1325">
        <f>'Dia TOS'!H65</f>
        <v>3</v>
      </c>
      <c r="H128" s="1280">
        <f t="shared" si="32"/>
        <v>3</v>
      </c>
      <c r="I128" s="1325">
        <v>120</v>
      </c>
      <c r="J128" s="1280">
        <f t="shared" ref="J128:J129" si="33">I128*E128</f>
        <v>600</v>
      </c>
      <c r="K128" s="1280">
        <f t="shared" ref="K128:K129" si="34">F128*I128</f>
        <v>0</v>
      </c>
      <c r="L128" s="1280">
        <f t="shared" ref="L128:L129" si="35">I128*G128</f>
        <v>360</v>
      </c>
      <c r="M128" s="1296">
        <f t="shared" ref="M128:M129" si="36">L128+K128</f>
        <v>360</v>
      </c>
    </row>
    <row r="129" spans="2:13">
      <c r="B129" s="1323">
        <v>9.18</v>
      </c>
      <c r="C129" s="1324" t="s">
        <v>2074</v>
      </c>
      <c r="D129" s="1325" t="s">
        <v>1303</v>
      </c>
      <c r="E129" s="1325">
        <v>36</v>
      </c>
      <c r="F129" s="1325"/>
      <c r="G129" s="1325">
        <f>'Dia TOS'!H69</f>
        <v>51.2</v>
      </c>
      <c r="H129" s="1280">
        <f>F129+G129</f>
        <v>51.2</v>
      </c>
      <c r="I129" s="1325">
        <v>90</v>
      </c>
      <c r="J129" s="1280">
        <f t="shared" si="33"/>
        <v>3240</v>
      </c>
      <c r="K129" s="1280">
        <f t="shared" si="34"/>
        <v>0</v>
      </c>
      <c r="L129" s="1280">
        <f t="shared" si="35"/>
        <v>4608</v>
      </c>
      <c r="M129" s="1296">
        <f t="shared" si="36"/>
        <v>4608</v>
      </c>
    </row>
    <row r="130" spans="2:13" ht="31.5">
      <c r="B130" s="1323">
        <v>9.1999999999999993</v>
      </c>
      <c r="C130" s="1324" t="s">
        <v>2075</v>
      </c>
      <c r="D130" s="1325" t="s">
        <v>72</v>
      </c>
      <c r="E130" s="1325">
        <v>7</v>
      </c>
      <c r="F130" s="1325"/>
      <c r="G130" s="1325">
        <f>'Dia TOS'!H73</f>
        <v>4</v>
      </c>
      <c r="H130" s="1280">
        <f>F130+G130</f>
        <v>4</v>
      </c>
      <c r="I130" s="1325">
        <v>900</v>
      </c>
      <c r="J130" s="1280">
        <f t="shared" ref="J130" si="37">I130*E130</f>
        <v>6300</v>
      </c>
      <c r="K130" s="1280">
        <f t="shared" ref="K130" si="38">F130*I130</f>
        <v>0</v>
      </c>
      <c r="L130" s="1280">
        <f t="shared" ref="L130" si="39">I130*G130</f>
        <v>3600</v>
      </c>
      <c r="M130" s="1296">
        <f t="shared" ref="M130" si="40">L130+K130</f>
        <v>3600</v>
      </c>
    </row>
    <row r="131" spans="2:13" s="1330" customFormat="1">
      <c r="B131" s="2052" t="s">
        <v>46</v>
      </c>
      <c r="C131" s="2053"/>
      <c r="D131" s="2053"/>
      <c r="E131" s="2053"/>
      <c r="F131" s="2053"/>
      <c r="G131" s="2053"/>
      <c r="H131" s="2053"/>
      <c r="I131" s="2066"/>
      <c r="J131" s="1334">
        <f>SUM(J117:J130)</f>
        <v>35550</v>
      </c>
      <c r="K131" s="1845">
        <f>SUM(K117:K130)</f>
        <v>13601</v>
      </c>
      <c r="L131" s="1845">
        <f>SUM(L117:L130)</f>
        <v>35248</v>
      </c>
      <c r="M131" s="1845">
        <f>SUM(M117:M130)</f>
        <v>48849</v>
      </c>
    </row>
    <row r="132" spans="2:13">
      <c r="B132" s="1364"/>
      <c r="C132" s="1364" t="s">
        <v>1188</v>
      </c>
      <c r="D132" s="1363"/>
      <c r="E132" s="1363"/>
      <c r="F132" s="1363"/>
      <c r="G132" s="1363"/>
      <c r="H132" s="1363"/>
      <c r="I132" s="1363"/>
      <c r="J132" s="1363"/>
      <c r="K132" s="1371"/>
      <c r="L132" s="1371"/>
      <c r="M132" s="1371"/>
    </row>
    <row r="133" spans="2:13">
      <c r="B133" s="1323">
        <v>2</v>
      </c>
      <c r="C133" s="1324" t="s">
        <v>1189</v>
      </c>
      <c r="D133" s="1325"/>
      <c r="E133" s="1325"/>
      <c r="F133" s="1325"/>
      <c r="G133" s="1325"/>
      <c r="H133" s="1280"/>
      <c r="I133" s="1325"/>
      <c r="J133" s="1280"/>
      <c r="K133" s="1280"/>
      <c r="L133" s="1280"/>
      <c r="M133" s="1296"/>
    </row>
    <row r="134" spans="2:13">
      <c r="B134" s="1323">
        <v>2.0099999999999998</v>
      </c>
      <c r="C134" s="1324" t="s">
        <v>1359</v>
      </c>
      <c r="D134" s="1325" t="s">
        <v>1150</v>
      </c>
      <c r="E134" s="1325">
        <v>54</v>
      </c>
      <c r="F134" s="1325">
        <v>54</v>
      </c>
      <c r="G134" s="1325"/>
      <c r="H134" s="1280">
        <f t="shared" ref="H134:H148" si="41">F134+G134</f>
        <v>54</v>
      </c>
      <c r="I134" s="1325">
        <v>200</v>
      </c>
      <c r="J134" s="1280">
        <f>I134*E134</f>
        <v>10800</v>
      </c>
      <c r="K134" s="1280">
        <f>F134*I134</f>
        <v>10800</v>
      </c>
      <c r="L134" s="1280">
        <f>I134*G134</f>
        <v>0</v>
      </c>
      <c r="M134" s="1296">
        <f>L134+K134</f>
        <v>10800</v>
      </c>
    </row>
    <row r="135" spans="2:13">
      <c r="B135" s="1278">
        <v>3</v>
      </c>
      <c r="C135" s="1279" t="s">
        <v>2015</v>
      </c>
      <c r="D135" s="1280"/>
      <c r="E135" s="1280"/>
      <c r="F135" s="1280"/>
      <c r="G135" s="1280"/>
      <c r="H135" s="1280"/>
      <c r="I135" s="1280"/>
      <c r="J135" s="1280"/>
      <c r="K135" s="1280"/>
      <c r="L135" s="1280"/>
      <c r="M135" s="1296"/>
    </row>
    <row r="136" spans="2:13">
      <c r="B136" s="1278">
        <v>3.01</v>
      </c>
      <c r="C136" s="1279" t="s">
        <v>2014</v>
      </c>
      <c r="D136" s="1280" t="s">
        <v>1150</v>
      </c>
      <c r="E136" s="1280">
        <v>19</v>
      </c>
      <c r="F136" s="1280"/>
      <c r="G136" s="1280">
        <f>'Dia TOS'!H79</f>
        <v>19</v>
      </c>
      <c r="H136" s="1280">
        <f t="shared" ref="H136:H138" si="42">F136+G136</f>
        <v>19</v>
      </c>
      <c r="I136" s="1280">
        <v>75</v>
      </c>
      <c r="J136" s="1280">
        <f t="shared" ref="J136:J137" si="43">I136*E136</f>
        <v>1425</v>
      </c>
      <c r="K136" s="1280">
        <f t="shared" ref="K136:K137" si="44">F136*I136</f>
        <v>0</v>
      </c>
      <c r="L136" s="1280">
        <f t="shared" ref="L136:L137" si="45">I136*G136</f>
        <v>1425</v>
      </c>
      <c r="M136" s="1296">
        <f t="shared" ref="M136:M137" si="46">L136+K136</f>
        <v>1425</v>
      </c>
    </row>
    <row r="137" spans="2:13">
      <c r="B137" s="1278">
        <v>3.02</v>
      </c>
      <c r="C137" s="1279" t="s">
        <v>1309</v>
      </c>
      <c r="D137" s="1280" t="s">
        <v>1150</v>
      </c>
      <c r="E137" s="1280">
        <v>10</v>
      </c>
      <c r="F137" s="1280"/>
      <c r="G137" s="1280">
        <f>'Dia TOS'!H83</f>
        <v>10</v>
      </c>
      <c r="H137" s="1280">
        <f t="shared" si="42"/>
        <v>10</v>
      </c>
      <c r="I137" s="1280">
        <v>120</v>
      </c>
      <c r="J137" s="1280">
        <f t="shared" si="43"/>
        <v>1200</v>
      </c>
      <c r="K137" s="1280">
        <f t="shared" si="44"/>
        <v>0</v>
      </c>
      <c r="L137" s="1280">
        <f t="shared" si="45"/>
        <v>1200</v>
      </c>
      <c r="M137" s="1296">
        <f t="shared" si="46"/>
        <v>1200</v>
      </c>
    </row>
    <row r="138" spans="2:13">
      <c r="B138" s="1323">
        <v>3.03</v>
      </c>
      <c r="C138" s="1324" t="s">
        <v>1310</v>
      </c>
      <c r="D138" s="1325" t="s">
        <v>1150</v>
      </c>
      <c r="E138" s="1325">
        <v>4</v>
      </c>
      <c r="F138" s="1325"/>
      <c r="G138" s="1325">
        <f>'Dia TOS'!H87</f>
        <v>4</v>
      </c>
      <c r="H138" s="1280">
        <f t="shared" si="42"/>
        <v>4</v>
      </c>
      <c r="I138" s="1325">
        <v>80</v>
      </c>
      <c r="J138" s="1280">
        <f t="shared" ref="J138" si="47">I138*E138</f>
        <v>320</v>
      </c>
      <c r="K138" s="1280">
        <f t="shared" ref="K138" si="48">F138*I138</f>
        <v>0</v>
      </c>
      <c r="L138" s="1280">
        <f t="shared" ref="L138" si="49">I138*G138</f>
        <v>320</v>
      </c>
      <c r="M138" s="1296">
        <f t="shared" ref="M138" si="50">L138+K138</f>
        <v>320</v>
      </c>
    </row>
    <row r="139" spans="2:13">
      <c r="B139" s="1323">
        <v>4</v>
      </c>
      <c r="C139" s="1324" t="s">
        <v>1190</v>
      </c>
      <c r="D139" s="1325"/>
      <c r="E139" s="1325"/>
      <c r="F139" s="1325"/>
      <c r="G139" s="1325"/>
      <c r="H139" s="1280"/>
      <c r="I139" s="1325"/>
      <c r="J139" s="1280"/>
      <c r="K139" s="1280"/>
      <c r="L139" s="1280"/>
      <c r="M139" s="1296"/>
    </row>
    <row r="140" spans="2:13" ht="31.5">
      <c r="B140" s="1323">
        <v>4.01</v>
      </c>
      <c r="C140" s="1324" t="s">
        <v>1358</v>
      </c>
      <c r="D140" s="1325" t="s">
        <v>1150</v>
      </c>
      <c r="E140" s="1325">
        <v>30</v>
      </c>
      <c r="F140" s="1325">
        <v>30</v>
      </c>
      <c r="G140" s="1325"/>
      <c r="H140" s="1280">
        <f t="shared" si="41"/>
        <v>30</v>
      </c>
      <c r="I140" s="1325">
        <v>200</v>
      </c>
      <c r="J140" s="1280">
        <f>I140*E140</f>
        <v>6000</v>
      </c>
      <c r="K140" s="1280">
        <f t="shared" ref="K140:K148" si="51">F140*I140</f>
        <v>6000</v>
      </c>
      <c r="L140" s="1280">
        <f>I140*G140</f>
        <v>0</v>
      </c>
      <c r="M140" s="1296">
        <f t="shared" ref="M140:M148" si="52">L140+K140</f>
        <v>6000</v>
      </c>
    </row>
    <row r="141" spans="2:13">
      <c r="B141" s="1323">
        <v>5</v>
      </c>
      <c r="C141" s="1324" t="s">
        <v>1162</v>
      </c>
      <c r="D141" s="1325"/>
      <c r="E141" s="1325"/>
      <c r="F141" s="1325"/>
      <c r="G141" s="1325"/>
      <c r="H141" s="1280"/>
      <c r="I141" s="1325"/>
      <c r="J141" s="1280"/>
      <c r="K141" s="1280"/>
      <c r="L141" s="1280"/>
      <c r="M141" s="1296"/>
    </row>
    <row r="142" spans="2:13">
      <c r="B142" s="1323">
        <v>5.01</v>
      </c>
      <c r="C142" s="1324" t="s">
        <v>1311</v>
      </c>
      <c r="D142" s="1325" t="s">
        <v>1150</v>
      </c>
      <c r="E142" s="1325">
        <v>30</v>
      </c>
      <c r="F142" s="1325">
        <v>19</v>
      </c>
      <c r="G142" s="1325">
        <f>'Dia TOS'!H92</f>
        <v>11</v>
      </c>
      <c r="H142" s="1280">
        <f t="shared" si="41"/>
        <v>30</v>
      </c>
      <c r="I142" s="1325">
        <v>100</v>
      </c>
      <c r="J142" s="1280">
        <f>I142*E142</f>
        <v>3000</v>
      </c>
      <c r="K142" s="1280">
        <f t="shared" si="51"/>
        <v>1900</v>
      </c>
      <c r="L142" s="1280">
        <f>I142*G142</f>
        <v>1100</v>
      </c>
      <c r="M142" s="1296">
        <f t="shared" si="52"/>
        <v>3000</v>
      </c>
    </row>
    <row r="143" spans="2:13">
      <c r="B143" s="1278">
        <v>6</v>
      </c>
      <c r="C143" s="1279" t="s">
        <v>1782</v>
      </c>
      <c r="D143" s="1280"/>
      <c r="E143" s="1280"/>
      <c r="F143" s="1280"/>
      <c r="G143" s="1280"/>
      <c r="H143" s="1280"/>
      <c r="I143" s="1280"/>
      <c r="J143" s="1280"/>
      <c r="K143" s="1280"/>
      <c r="L143" s="1280"/>
      <c r="M143" s="1296"/>
    </row>
    <row r="144" spans="2:13">
      <c r="B144" s="1278">
        <v>6.01</v>
      </c>
      <c r="C144" s="1279" t="s">
        <v>2078</v>
      </c>
      <c r="D144" s="1280" t="s">
        <v>1150</v>
      </c>
      <c r="E144" s="1280">
        <v>8</v>
      </c>
      <c r="F144" s="1280"/>
      <c r="G144" s="1280">
        <f>'Dia TOS'!H97</f>
        <v>8</v>
      </c>
      <c r="H144" s="1280">
        <f t="shared" ref="H144" si="53">F144+G144</f>
        <v>8</v>
      </c>
      <c r="I144" s="1280">
        <v>130</v>
      </c>
      <c r="J144" s="1280">
        <f t="shared" ref="J144" si="54">I144*E144</f>
        <v>1040</v>
      </c>
      <c r="K144" s="1280">
        <f t="shared" ref="K144" si="55">F144*I144</f>
        <v>0</v>
      </c>
      <c r="L144" s="1280">
        <f t="shared" ref="L144" si="56">I144*G144</f>
        <v>1040</v>
      </c>
      <c r="M144" s="1296">
        <f t="shared" ref="M144" si="57">L144+K144</f>
        <v>1040</v>
      </c>
    </row>
    <row r="145" spans="2:13">
      <c r="B145" s="1323">
        <v>7</v>
      </c>
      <c r="C145" s="1324" t="s">
        <v>1314</v>
      </c>
      <c r="D145" s="1325"/>
      <c r="E145" s="1325"/>
      <c r="F145" s="1325"/>
      <c r="G145" s="1325"/>
      <c r="H145" s="1280"/>
      <c r="I145" s="1325"/>
      <c r="J145" s="1280"/>
      <c r="K145" s="1280"/>
      <c r="L145" s="1280"/>
      <c r="M145" s="1296"/>
    </row>
    <row r="146" spans="2:13">
      <c r="B146" s="1323">
        <v>7.01</v>
      </c>
      <c r="C146" s="1324" t="s">
        <v>2076</v>
      </c>
      <c r="D146" s="1325" t="s">
        <v>1150</v>
      </c>
      <c r="E146" s="1325">
        <v>19</v>
      </c>
      <c r="F146" s="1325"/>
      <c r="G146" s="1325">
        <f>'Dia TOS'!H102</f>
        <v>19</v>
      </c>
      <c r="H146" s="1280">
        <f t="shared" si="41"/>
        <v>19</v>
      </c>
      <c r="I146" s="1325">
        <v>700</v>
      </c>
      <c r="J146" s="1280">
        <f>I146*E146</f>
        <v>13300</v>
      </c>
      <c r="K146" s="1280">
        <f t="shared" ref="K146" si="58">F146*I146</f>
        <v>0</v>
      </c>
      <c r="L146" s="1280">
        <f>I146*G146</f>
        <v>13300</v>
      </c>
      <c r="M146" s="1296">
        <f t="shared" ref="M146" si="59">L146+K146</f>
        <v>13300</v>
      </c>
    </row>
    <row r="147" spans="2:13">
      <c r="B147" s="1323">
        <v>7.02</v>
      </c>
      <c r="C147" s="1324" t="s">
        <v>2179</v>
      </c>
      <c r="D147" s="1325" t="s">
        <v>1150</v>
      </c>
      <c r="E147" s="1325">
        <v>14</v>
      </c>
      <c r="F147" s="1325"/>
      <c r="G147" s="1325">
        <f>'Dia TOS'!H106</f>
        <v>14</v>
      </c>
      <c r="H147" s="1280">
        <f t="shared" si="41"/>
        <v>14</v>
      </c>
      <c r="I147" s="1325">
        <v>450</v>
      </c>
      <c r="J147" s="1280">
        <f>I147*E147</f>
        <v>6300</v>
      </c>
      <c r="K147" s="1280">
        <f t="shared" si="51"/>
        <v>0</v>
      </c>
      <c r="L147" s="1280">
        <f>I147*G147</f>
        <v>6300</v>
      </c>
      <c r="M147" s="1296">
        <f t="shared" si="52"/>
        <v>6300</v>
      </c>
    </row>
    <row r="148" spans="2:13">
      <c r="B148" s="1323">
        <v>7.03</v>
      </c>
      <c r="C148" s="1324" t="s">
        <v>1906</v>
      </c>
      <c r="D148" s="1325" t="s">
        <v>1150</v>
      </c>
      <c r="E148" s="1325">
        <v>14</v>
      </c>
      <c r="F148" s="1325"/>
      <c r="G148" s="1325">
        <f>'Dia TOS'!H110</f>
        <v>14</v>
      </c>
      <c r="H148" s="1280">
        <f t="shared" si="41"/>
        <v>14</v>
      </c>
      <c r="I148" s="1325">
        <v>250</v>
      </c>
      <c r="J148" s="1280">
        <f>I148*E148</f>
        <v>3500</v>
      </c>
      <c r="K148" s="1280">
        <f t="shared" si="51"/>
        <v>0</v>
      </c>
      <c r="L148" s="1280">
        <f>I148*G148</f>
        <v>3500</v>
      </c>
      <c r="M148" s="1296">
        <f t="shared" si="52"/>
        <v>3500</v>
      </c>
    </row>
    <row r="149" spans="2:13">
      <c r="B149" s="1323">
        <v>7.04</v>
      </c>
      <c r="C149" s="1324" t="s">
        <v>2018</v>
      </c>
      <c r="D149" s="1325" t="s">
        <v>1150</v>
      </c>
      <c r="E149" s="1325">
        <v>6</v>
      </c>
      <c r="F149" s="1325"/>
      <c r="G149" s="1325">
        <f>'Dia TOS'!H114</f>
        <v>6</v>
      </c>
      <c r="H149" s="1280"/>
      <c r="I149" s="1325">
        <v>250</v>
      </c>
      <c r="J149" s="1280">
        <f t="shared" ref="J149:J150" si="60">I149*E149</f>
        <v>1500</v>
      </c>
      <c r="K149" s="1280">
        <f t="shared" ref="K149:K150" si="61">F149*I149</f>
        <v>0</v>
      </c>
      <c r="L149" s="1280">
        <f t="shared" ref="L149:L150" si="62">I149*G149</f>
        <v>1500</v>
      </c>
      <c r="M149" s="1296">
        <f t="shared" ref="M149:M150" si="63">L149+K149</f>
        <v>1500</v>
      </c>
    </row>
    <row r="150" spans="2:13">
      <c r="B150" s="1323">
        <v>7.5</v>
      </c>
      <c r="C150" s="1324" t="s">
        <v>2077</v>
      </c>
      <c r="D150" s="1325" t="s">
        <v>1805</v>
      </c>
      <c r="E150" s="1325">
        <v>1</v>
      </c>
      <c r="F150" s="1325"/>
      <c r="G150" s="1325">
        <f>'Dia TOS'!H118</f>
        <v>1</v>
      </c>
      <c r="H150" s="1280"/>
      <c r="I150" s="1325">
        <v>275</v>
      </c>
      <c r="J150" s="1280">
        <f t="shared" si="60"/>
        <v>275</v>
      </c>
      <c r="K150" s="1280">
        <f t="shared" si="61"/>
        <v>0</v>
      </c>
      <c r="L150" s="1280">
        <f t="shared" si="62"/>
        <v>275</v>
      </c>
      <c r="M150" s="1296">
        <f t="shared" si="63"/>
        <v>275</v>
      </c>
    </row>
    <row r="151" spans="2:13">
      <c r="B151" s="1278">
        <v>8</v>
      </c>
      <c r="C151" s="1279" t="s">
        <v>1787</v>
      </c>
      <c r="D151" s="1280"/>
      <c r="E151" s="1280"/>
      <c r="F151" s="1280"/>
      <c r="G151" s="1280"/>
      <c r="H151" s="1280"/>
      <c r="I151" s="1280"/>
      <c r="J151" s="1280"/>
      <c r="K151" s="1280"/>
      <c r="L151" s="1280"/>
      <c r="M151" s="1296"/>
    </row>
    <row r="152" spans="2:13">
      <c r="B152" s="1278">
        <v>8.01</v>
      </c>
      <c r="C152" s="1279" t="s">
        <v>1788</v>
      </c>
      <c r="D152" s="1280" t="s">
        <v>1150</v>
      </c>
      <c r="E152" s="1280">
        <v>1</v>
      </c>
      <c r="F152" s="1280"/>
      <c r="G152" s="1280">
        <f>'Dia TOS'!D124</f>
        <v>1</v>
      </c>
      <c r="H152" s="1280">
        <f t="shared" ref="H152" si="64">F152+G152</f>
        <v>1</v>
      </c>
      <c r="I152" s="1280">
        <v>130</v>
      </c>
      <c r="J152" s="1280">
        <f t="shared" ref="J152" si="65">I152*E152</f>
        <v>130</v>
      </c>
      <c r="K152" s="1280">
        <f t="shared" ref="K152" si="66">F152*I152</f>
        <v>0</v>
      </c>
      <c r="L152" s="1280">
        <f t="shared" ref="L152" si="67">I152*G152</f>
        <v>130</v>
      </c>
      <c r="M152" s="1296">
        <f t="shared" ref="M152" si="68">L152+K152</f>
        <v>130</v>
      </c>
    </row>
    <row r="153" spans="2:13">
      <c r="B153" s="1278">
        <v>11</v>
      </c>
      <c r="C153" s="1279" t="s">
        <v>1804</v>
      </c>
      <c r="D153" s="1280"/>
      <c r="E153" s="1280"/>
      <c r="F153" s="1280"/>
      <c r="G153" s="1280"/>
      <c r="H153" s="1280"/>
      <c r="I153" s="1280"/>
      <c r="J153" s="1280"/>
      <c r="K153" s="1280"/>
      <c r="L153" s="1280"/>
      <c r="M153" s="1296"/>
    </row>
    <row r="154" spans="2:13">
      <c r="B154" s="1278">
        <v>11.01</v>
      </c>
      <c r="C154" s="1279" t="s">
        <v>2028</v>
      </c>
      <c r="D154" s="1280" t="s">
        <v>1150</v>
      </c>
      <c r="E154" s="1280">
        <v>1</v>
      </c>
      <c r="F154" s="1280"/>
      <c r="G154" s="1280">
        <f>'Dia TOS'!D129</f>
        <v>1</v>
      </c>
      <c r="H154" s="1280">
        <f t="shared" ref="H154:H155" si="69">F154+G154</f>
        <v>1</v>
      </c>
      <c r="I154" s="1280">
        <v>2000</v>
      </c>
      <c r="J154" s="1280">
        <f t="shared" ref="J154:J155" si="70">I154*E154</f>
        <v>2000</v>
      </c>
      <c r="K154" s="1280">
        <f t="shared" ref="K154:K155" si="71">F154*I154</f>
        <v>0</v>
      </c>
      <c r="L154" s="1280">
        <f t="shared" ref="L154:L155" si="72">I154*G154</f>
        <v>2000</v>
      </c>
      <c r="M154" s="1296">
        <f t="shared" ref="M154:M155" si="73">L154+K154</f>
        <v>2000</v>
      </c>
    </row>
    <row r="155" spans="2:13">
      <c r="B155" s="1278">
        <v>11.02</v>
      </c>
      <c r="C155" s="1279" t="s">
        <v>1909</v>
      </c>
      <c r="D155" s="1280" t="s">
        <v>189</v>
      </c>
      <c r="E155" s="1280">
        <v>22</v>
      </c>
      <c r="F155" s="1280"/>
      <c r="G155" s="1280">
        <f>'Dia TOS'!D133</f>
        <v>25.3</v>
      </c>
      <c r="H155" s="1280">
        <f t="shared" si="69"/>
        <v>25.3</v>
      </c>
      <c r="I155" s="1280">
        <v>120</v>
      </c>
      <c r="J155" s="1280">
        <f t="shared" si="70"/>
        <v>2640</v>
      </c>
      <c r="K155" s="1280">
        <f t="shared" si="71"/>
        <v>0</v>
      </c>
      <c r="L155" s="1280">
        <f t="shared" si="72"/>
        <v>3036</v>
      </c>
      <c r="M155" s="1296">
        <f t="shared" si="73"/>
        <v>3036</v>
      </c>
    </row>
    <row r="156" spans="2:13">
      <c r="B156" s="1323"/>
      <c r="C156" s="1324"/>
      <c r="D156" s="1325"/>
      <c r="E156" s="1325"/>
      <c r="F156" s="1325"/>
      <c r="G156" s="1325"/>
      <c r="H156" s="1280"/>
      <c r="I156" s="1325"/>
      <c r="J156" s="1280"/>
      <c r="K156" s="1280"/>
      <c r="L156" s="1280"/>
      <c r="M156" s="1296"/>
    </row>
    <row r="157" spans="2:13">
      <c r="B157" s="1323"/>
      <c r="C157" s="1324"/>
      <c r="D157" s="1325"/>
      <c r="E157" s="1325"/>
      <c r="F157" s="1325"/>
      <c r="G157" s="1325"/>
      <c r="H157" s="1280"/>
      <c r="I157" s="1325"/>
      <c r="J157" s="1280"/>
      <c r="K157" s="1280"/>
      <c r="L157" s="1280"/>
      <c r="M157" s="1296"/>
    </row>
    <row r="158" spans="2:13">
      <c r="B158" s="2052" t="s">
        <v>46</v>
      </c>
      <c r="C158" s="2053"/>
      <c r="D158" s="2053"/>
      <c r="E158" s="2053"/>
      <c r="F158" s="2053"/>
      <c r="G158" s="2053"/>
      <c r="H158" s="2053"/>
      <c r="I158" s="2066"/>
      <c r="J158" s="1334">
        <f>SUM(J133:J157)</f>
        <v>53430</v>
      </c>
      <c r="K158" s="1852">
        <f t="shared" ref="K158:M158" si="74">SUM(K133:K157)</f>
        <v>18700</v>
      </c>
      <c r="L158" s="1852">
        <f t="shared" si="74"/>
        <v>35126</v>
      </c>
      <c r="M158" s="1852">
        <f t="shared" si="74"/>
        <v>53826</v>
      </c>
    </row>
  </sheetData>
  <mergeCells count="26">
    <mergeCell ref="B78:I78"/>
    <mergeCell ref="B91:I91"/>
    <mergeCell ref="B158:I158"/>
    <mergeCell ref="B131:I131"/>
    <mergeCell ref="B104:I104"/>
    <mergeCell ref="B114:E114"/>
    <mergeCell ref="B66:I66"/>
    <mergeCell ref="J8:J9"/>
    <mergeCell ref="K8:M8"/>
    <mergeCell ref="B8:B9"/>
    <mergeCell ref="C8:C9"/>
    <mergeCell ref="D8:D9"/>
    <mergeCell ref="E8:E9"/>
    <mergeCell ref="F8:H8"/>
    <mergeCell ref="I8:I9"/>
    <mergeCell ref="B18:I18"/>
    <mergeCell ref="B35:I35"/>
    <mergeCell ref="B39:I39"/>
    <mergeCell ref="B55:I55"/>
    <mergeCell ref="B60:I60"/>
    <mergeCell ref="B6:M6"/>
    <mergeCell ref="B1:C1"/>
    <mergeCell ref="B2:C2"/>
    <mergeCell ref="B3:C3"/>
    <mergeCell ref="B4:C4"/>
    <mergeCell ref="F4:M4"/>
  </mergeCells>
  <printOptions horizontalCentered="1"/>
  <pageMargins left="0.25" right="0.25" top="0.5" bottom="0.5" header="0.55000000000000004" footer="0.18"/>
  <pageSetup paperSize="9" scale="75" orientation="landscape" r:id="rId1"/>
  <headerFooter>
    <oddHeader>Page &amp;P of &amp;N</oddHeader>
    <oddFooter>&amp;LContractor: - &amp;USelam D.
Office Engineer&amp;CConsultant: - &amp;U______________&amp;RClient: - __________________</oddFooter>
  </headerFooter>
  <rowBreaks count="4" manualBreakCount="4">
    <brk id="39" max="13" man="1"/>
    <brk id="66" max="13" man="1"/>
    <brk id="104" max="13" man="1"/>
    <brk id="131" max="1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opLeftCell="A160" zoomScale="70" zoomScaleNormal="100" zoomScaleSheetLayoutView="70" workbookViewId="0">
      <selection activeCell="A129" sqref="A129:H191"/>
    </sheetView>
  </sheetViews>
  <sheetFormatPr defaultRowHeight="15"/>
  <cols>
    <col min="1" max="1" width="8.85546875" customWidth="1"/>
    <col min="2" max="2" width="8.42578125" customWidth="1"/>
    <col min="3" max="3" width="13.5703125" customWidth="1"/>
    <col min="4" max="4" width="38.7109375" customWidth="1"/>
    <col min="5" max="5" width="8.85546875" customWidth="1"/>
    <col min="6" max="6" width="9" customWidth="1"/>
    <col min="7" max="7" width="9.42578125" customWidth="1"/>
    <col min="8" max="8" width="48.42578125" customWidth="1"/>
  </cols>
  <sheetData>
    <row r="1" spans="1:8" ht="18.75">
      <c r="A1" s="2071" t="s">
        <v>972</v>
      </c>
      <c r="B1" s="2071"/>
      <c r="C1" s="2071"/>
      <c r="D1" s="2071"/>
      <c r="E1" s="2071"/>
      <c r="F1" s="2071"/>
      <c r="G1" s="2071"/>
      <c r="H1" s="2071"/>
    </row>
    <row r="2" spans="1:8" ht="15.75">
      <c r="A2" s="2070" t="s">
        <v>194</v>
      </c>
      <c r="B2" s="2070"/>
      <c r="C2" s="2070"/>
      <c r="D2" s="2070"/>
      <c r="E2" s="438"/>
      <c r="F2" s="439"/>
      <c r="G2" s="437"/>
      <c r="H2" s="438"/>
    </row>
    <row r="3" spans="1:8" ht="15.75">
      <c r="A3" s="2070" t="s">
        <v>195</v>
      </c>
      <c r="B3" s="2070"/>
      <c r="C3" s="2070"/>
      <c r="D3" s="2070"/>
      <c r="E3" s="440"/>
      <c r="F3" s="440"/>
      <c r="G3" s="2072"/>
      <c r="H3" s="2072"/>
    </row>
    <row r="4" spans="1:8" ht="15.75">
      <c r="A4" s="2070" t="s">
        <v>196</v>
      </c>
      <c r="B4" s="2070"/>
      <c r="C4" s="2070"/>
      <c r="D4" s="2070"/>
      <c r="E4" s="440"/>
      <c r="F4" s="440"/>
      <c r="G4" s="440" t="s">
        <v>3</v>
      </c>
      <c r="H4" s="438" t="s">
        <v>778</v>
      </c>
    </row>
    <row r="5" spans="1:8" ht="15.75">
      <c r="A5" s="2070" t="s">
        <v>197</v>
      </c>
      <c r="B5" s="2070"/>
      <c r="C5" s="2070"/>
      <c r="D5" s="2070"/>
      <c r="E5" s="440"/>
      <c r="F5" s="440"/>
      <c r="G5" s="440" t="s">
        <v>884</v>
      </c>
      <c r="H5" s="438"/>
    </row>
    <row r="6" spans="1:8" ht="15.75">
      <c r="A6" s="2070" t="s">
        <v>70</v>
      </c>
      <c r="B6" s="2070"/>
      <c r="C6" s="2070"/>
      <c r="D6" s="2070"/>
      <c r="E6" s="440"/>
      <c r="F6" s="440"/>
      <c r="G6" s="440"/>
      <c r="H6" s="438"/>
    </row>
    <row r="7" spans="1:8" ht="15.75">
      <c r="A7" s="441"/>
      <c r="B7" s="441"/>
      <c r="C7" s="442"/>
      <c r="D7" s="443"/>
      <c r="E7" s="443"/>
      <c r="F7" s="443"/>
      <c r="G7" s="443"/>
      <c r="H7" s="444"/>
    </row>
    <row r="8" spans="1:8" ht="16.5" thickBot="1">
      <c r="A8" s="429" t="s">
        <v>174</v>
      </c>
      <c r="B8" s="445" t="s">
        <v>175</v>
      </c>
      <c r="C8" s="445" t="s">
        <v>176</v>
      </c>
      <c r="D8" s="429" t="s">
        <v>7</v>
      </c>
      <c r="E8" s="429" t="s">
        <v>174</v>
      </c>
      <c r="F8" s="445" t="s">
        <v>175</v>
      </c>
      <c r="G8" s="445" t="s">
        <v>176</v>
      </c>
      <c r="H8" s="429" t="s">
        <v>7</v>
      </c>
    </row>
    <row r="9" spans="1:8" ht="21" thickTop="1">
      <c r="A9" s="446"/>
      <c r="B9" s="447"/>
      <c r="C9" s="448"/>
      <c r="D9" s="734" t="s">
        <v>779</v>
      </c>
      <c r="E9" s="351">
        <v>-1</v>
      </c>
      <c r="F9" s="451">
        <v>0.8</v>
      </c>
      <c r="G9" s="356"/>
      <c r="H9" s="353" t="s">
        <v>979</v>
      </c>
    </row>
    <row r="10" spans="1:8" ht="40.5" customHeight="1" thickBot="1">
      <c r="A10" s="685">
        <v>1</v>
      </c>
      <c r="B10" s="743">
        <v>6.1</v>
      </c>
      <c r="C10" s="685"/>
      <c r="D10" s="735" t="s">
        <v>973</v>
      </c>
      <c r="E10" s="351"/>
      <c r="F10" s="355">
        <v>0.6</v>
      </c>
      <c r="G10" s="358"/>
      <c r="H10" s="351"/>
    </row>
    <row r="11" spans="1:8" ht="17.25" thickTop="1" thickBot="1">
      <c r="A11" s="685"/>
      <c r="B11" s="744">
        <v>2.75</v>
      </c>
      <c r="C11" s="685"/>
      <c r="D11" s="546"/>
      <c r="E11" s="351"/>
      <c r="F11" s="355"/>
      <c r="G11" s="681">
        <f>E9*F9*F10</f>
        <v>-0.48</v>
      </c>
      <c r="H11" s="351"/>
    </row>
    <row r="12" spans="1:8" ht="17.25" thickTop="1" thickBot="1">
      <c r="A12" s="685"/>
      <c r="B12" s="743"/>
      <c r="C12" s="681">
        <f>A10*B10*B11</f>
        <v>16.774999999999999</v>
      </c>
      <c r="D12" s="546"/>
      <c r="E12" s="351">
        <v>-1</v>
      </c>
      <c r="F12" s="355">
        <v>0.5</v>
      </c>
      <c r="G12" s="358"/>
      <c r="H12" s="351"/>
    </row>
    <row r="13" spans="1:8" ht="17.25" thickTop="1" thickBot="1">
      <c r="A13" s="685">
        <v>-1</v>
      </c>
      <c r="B13" s="743">
        <v>0.2</v>
      </c>
      <c r="C13" s="347"/>
      <c r="D13" s="546"/>
      <c r="E13" s="351"/>
      <c r="F13" s="355">
        <v>0.6</v>
      </c>
      <c r="G13" s="358"/>
      <c r="H13" s="351"/>
    </row>
    <row r="14" spans="1:8" ht="17.25" thickTop="1" thickBot="1">
      <c r="A14" s="685"/>
      <c r="B14" s="744">
        <v>2.75</v>
      </c>
      <c r="C14" s="347"/>
      <c r="D14" s="546"/>
      <c r="E14" s="351"/>
      <c r="F14" s="355"/>
      <c r="G14" s="681">
        <f>E12*F12*F13</f>
        <v>-0.3</v>
      </c>
      <c r="H14" s="351"/>
    </row>
    <row r="15" spans="1:8" ht="17.25" thickTop="1" thickBot="1">
      <c r="A15" s="685"/>
      <c r="B15" s="743"/>
      <c r="C15" s="681">
        <f>A13*B13*B14</f>
        <v>-0.55000000000000004</v>
      </c>
      <c r="D15" s="546"/>
      <c r="E15" s="351">
        <v>-2</v>
      </c>
      <c r="F15" s="355">
        <v>1</v>
      </c>
      <c r="G15" s="358"/>
      <c r="H15" s="351"/>
    </row>
    <row r="16" spans="1:8" ht="17.25" thickTop="1" thickBot="1">
      <c r="A16" s="685">
        <v>-2</v>
      </c>
      <c r="B16" s="744">
        <v>1</v>
      </c>
      <c r="C16" s="424"/>
      <c r="D16" s="420"/>
      <c r="E16" s="351"/>
      <c r="F16" s="355">
        <v>0.6</v>
      </c>
      <c r="G16" s="358"/>
      <c r="H16" s="351"/>
    </row>
    <row r="17" spans="1:8" ht="22.5" customHeight="1" thickTop="1" thickBot="1">
      <c r="A17" s="362"/>
      <c r="B17" s="745">
        <v>0.6</v>
      </c>
      <c r="C17" s="363"/>
      <c r="D17" s="364"/>
      <c r="E17" s="351"/>
      <c r="F17" s="355"/>
      <c r="G17" s="681">
        <f>E15*F15*F16</f>
        <v>-1.2</v>
      </c>
      <c r="H17" s="351"/>
    </row>
    <row r="18" spans="1:8" ht="17.25" thickTop="1" thickBot="1">
      <c r="A18" s="362"/>
      <c r="B18" s="745"/>
      <c r="C18" s="681">
        <f>A16*B16*B17</f>
        <v>-1.2</v>
      </c>
      <c r="D18" s="364"/>
      <c r="E18" s="351"/>
      <c r="F18" s="450"/>
      <c r="G18" s="739">
        <f>SUM(G11:G17)</f>
        <v>-1.98</v>
      </c>
      <c r="H18" s="651" t="s">
        <v>977</v>
      </c>
    </row>
    <row r="19" spans="1:8" ht="20.25" thickTop="1" thickBot="1">
      <c r="A19" s="351">
        <v>1</v>
      </c>
      <c r="B19" s="746">
        <v>4.5999999999999996</v>
      </c>
      <c r="C19" s="351"/>
      <c r="D19" s="364"/>
      <c r="E19" s="362"/>
      <c r="F19" s="363"/>
      <c r="G19" s="750">
        <f>G18+C64</f>
        <v>117.1</v>
      </c>
      <c r="H19" s="708" t="s">
        <v>978</v>
      </c>
    </row>
    <row r="20" spans="1:8" ht="20.25" thickTop="1" thickBot="1">
      <c r="A20" s="351"/>
      <c r="B20" s="744">
        <v>2.75</v>
      </c>
      <c r="C20" s="351"/>
      <c r="D20" s="351"/>
      <c r="E20" s="362"/>
      <c r="F20" s="363"/>
      <c r="G20" s="363"/>
      <c r="H20" s="737" t="s">
        <v>989</v>
      </c>
    </row>
    <row r="21" spans="1:8" ht="17.25" thickTop="1" thickBot="1">
      <c r="A21" s="351"/>
      <c r="B21" s="746"/>
      <c r="C21" s="681">
        <f>A19*B19*B20</f>
        <v>12.65</v>
      </c>
      <c r="D21" s="351"/>
      <c r="E21" s="685">
        <v>1</v>
      </c>
      <c r="F21" s="743">
        <v>3</v>
      </c>
      <c r="G21" s="685"/>
      <c r="H21" s="364" t="s">
        <v>986</v>
      </c>
    </row>
    <row r="22" spans="1:8" ht="17.25" thickTop="1" thickBot="1">
      <c r="A22" s="351">
        <v>1</v>
      </c>
      <c r="B22" s="746">
        <v>0.5</v>
      </c>
      <c r="C22" s="351"/>
      <c r="D22" s="351"/>
      <c r="E22" s="685"/>
      <c r="F22" s="744">
        <v>4.2</v>
      </c>
      <c r="G22" s="685"/>
      <c r="H22" s="364"/>
    </row>
    <row r="23" spans="1:8" ht="17.25" thickTop="1" thickBot="1">
      <c r="A23" s="351"/>
      <c r="B23" s="744">
        <v>2.75</v>
      </c>
      <c r="C23" s="364"/>
      <c r="D23" s="353"/>
      <c r="E23" s="685"/>
      <c r="F23" s="743"/>
      <c r="G23" s="681">
        <f>E21*F21*F22</f>
        <v>12.6</v>
      </c>
      <c r="H23" s="364"/>
    </row>
    <row r="24" spans="1:8" ht="17.25" thickTop="1" thickBot="1">
      <c r="A24" s="351"/>
      <c r="B24" s="746"/>
      <c r="C24" s="681">
        <f>A22*B22*B23</f>
        <v>1.375</v>
      </c>
      <c r="D24" s="364"/>
      <c r="E24" s="685">
        <v>1</v>
      </c>
      <c r="F24" s="743">
        <v>1.3</v>
      </c>
      <c r="G24" s="347"/>
      <c r="H24" s="364"/>
    </row>
    <row r="25" spans="1:8" ht="17.25" thickTop="1" thickBot="1">
      <c r="A25" s="351">
        <v>1</v>
      </c>
      <c r="B25" s="746">
        <v>1.1000000000000001</v>
      </c>
      <c r="C25" s="351"/>
      <c r="D25" s="351"/>
      <c r="E25" s="685"/>
      <c r="F25" s="743">
        <v>0.2</v>
      </c>
      <c r="G25" s="347"/>
      <c r="H25" s="364"/>
    </row>
    <row r="26" spans="1:8" ht="17.25" thickTop="1" thickBot="1">
      <c r="A26" s="351"/>
      <c r="B26" s="744">
        <v>2.75</v>
      </c>
      <c r="C26" s="355"/>
      <c r="D26" s="351"/>
      <c r="E26" s="685"/>
      <c r="F26" s="743"/>
      <c r="G26" s="681">
        <f>E24*F24*F25</f>
        <v>0.26</v>
      </c>
      <c r="H26" s="364"/>
    </row>
    <row r="27" spans="1:8" ht="17.25" thickTop="1" thickBot="1">
      <c r="A27" s="351"/>
      <c r="B27" s="746"/>
      <c r="C27" s="681">
        <f>A25*B25*B26</f>
        <v>3.0249999999999999</v>
      </c>
      <c r="D27" s="351"/>
      <c r="E27" s="362"/>
      <c r="F27" s="363"/>
      <c r="G27" s="739">
        <f>SUM(G20:G26)</f>
        <v>12.86</v>
      </c>
      <c r="H27" s="651" t="s">
        <v>977</v>
      </c>
    </row>
    <row r="28" spans="1:8" ht="16.5" thickTop="1">
      <c r="A28" s="351">
        <v>1</v>
      </c>
      <c r="B28" s="746">
        <v>3.5</v>
      </c>
      <c r="C28" s="355"/>
      <c r="D28" s="351"/>
      <c r="E28" s="685">
        <v>1</v>
      </c>
      <c r="F28" s="743">
        <v>2.9</v>
      </c>
      <c r="G28" s="685"/>
      <c r="H28" s="364" t="s">
        <v>985</v>
      </c>
    </row>
    <row r="29" spans="1:8" ht="16.5" thickBot="1">
      <c r="A29" s="351"/>
      <c r="B29" s="744">
        <v>2.75</v>
      </c>
      <c r="C29" s="356"/>
      <c r="D29" s="353"/>
      <c r="E29" s="685"/>
      <c r="F29" s="744">
        <v>4.2</v>
      </c>
      <c r="G29" s="685"/>
      <c r="H29" s="364"/>
    </row>
    <row r="30" spans="1:8" ht="17.25" thickTop="1" thickBot="1">
      <c r="A30" s="351"/>
      <c r="B30" s="746"/>
      <c r="C30" s="681">
        <f>A28*B28*B29</f>
        <v>9.625</v>
      </c>
      <c r="D30" s="353"/>
      <c r="E30" s="685"/>
      <c r="F30" s="743"/>
      <c r="G30" s="681">
        <f>E28*F28*F29</f>
        <v>12.18</v>
      </c>
      <c r="H30" s="364"/>
    </row>
    <row r="31" spans="1:8" ht="16.5" thickTop="1">
      <c r="A31" s="351">
        <v>-1</v>
      </c>
      <c r="B31" s="746">
        <v>0.2</v>
      </c>
      <c r="C31" s="351"/>
      <c r="D31" s="351"/>
      <c r="E31" s="685">
        <v>1</v>
      </c>
      <c r="F31" s="743">
        <v>1.3</v>
      </c>
      <c r="G31" s="347"/>
      <c r="H31" s="364"/>
    </row>
    <row r="32" spans="1:8" ht="16.5" thickBot="1">
      <c r="A32" s="351"/>
      <c r="B32" s="744">
        <v>2.75</v>
      </c>
      <c r="C32" s="351"/>
      <c r="D32" s="351"/>
      <c r="E32" s="685"/>
      <c r="F32" s="743">
        <v>0.2</v>
      </c>
      <c r="G32" s="347"/>
      <c r="H32" s="364"/>
    </row>
    <row r="33" spans="1:8" ht="17.25" thickTop="1" thickBot="1">
      <c r="A33" s="351"/>
      <c r="B33" s="746"/>
      <c r="C33" s="681">
        <f>A31*B31*B32</f>
        <v>-0.55000000000000004</v>
      </c>
      <c r="D33" s="351"/>
      <c r="E33" s="685"/>
      <c r="F33" s="743"/>
      <c r="G33" s="681">
        <f>E31*F31*F32</f>
        <v>0.26</v>
      </c>
      <c r="H33" s="364"/>
    </row>
    <row r="34" spans="1:8" ht="17.25" thickTop="1" thickBot="1">
      <c r="A34" s="351">
        <v>1</v>
      </c>
      <c r="B34" s="746">
        <v>5.85</v>
      </c>
      <c r="C34" s="356"/>
      <c r="D34" s="351"/>
      <c r="E34" s="362"/>
      <c r="F34" s="363"/>
      <c r="G34" s="739">
        <f>SUM(G28:G33)</f>
        <v>12.44</v>
      </c>
      <c r="H34" s="651" t="s">
        <v>977</v>
      </c>
    </row>
    <row r="35" spans="1:8" ht="17.25" thickTop="1" thickBot="1">
      <c r="A35" s="351"/>
      <c r="B35" s="744">
        <v>2.75</v>
      </c>
      <c r="C35" s="358"/>
      <c r="D35" s="351"/>
      <c r="E35" s="685">
        <v>1</v>
      </c>
      <c r="F35" s="743">
        <v>3</v>
      </c>
      <c r="G35" s="685"/>
      <c r="H35" s="364" t="s">
        <v>984</v>
      </c>
    </row>
    <row r="36" spans="1:8" ht="17.25" thickTop="1" thickBot="1">
      <c r="A36" s="351"/>
      <c r="B36" s="746"/>
      <c r="C36" s="681">
        <f>A34*B34*B35</f>
        <v>16.087499999999999</v>
      </c>
      <c r="D36" s="351"/>
      <c r="E36" s="685"/>
      <c r="F36" s="744">
        <v>4.2</v>
      </c>
      <c r="G36" s="685"/>
      <c r="H36" s="364"/>
    </row>
    <row r="37" spans="1:8" ht="17.25" thickTop="1" thickBot="1">
      <c r="A37" s="351">
        <v>-1</v>
      </c>
      <c r="B37" s="746">
        <v>1.2</v>
      </c>
      <c r="C37" s="358"/>
      <c r="D37" s="351"/>
      <c r="E37" s="685"/>
      <c r="F37" s="743"/>
      <c r="G37" s="681">
        <f>E35*F35*F36</f>
        <v>12.6</v>
      </c>
      <c r="H37" s="364"/>
    </row>
    <row r="38" spans="1:8" ht="17.25" thickTop="1" thickBot="1">
      <c r="A38" s="351"/>
      <c r="B38" s="746">
        <v>0.6</v>
      </c>
      <c r="C38" s="358"/>
      <c r="D38" s="351"/>
      <c r="E38" s="685">
        <v>1</v>
      </c>
      <c r="F38" s="743">
        <v>1.2</v>
      </c>
      <c r="G38" s="347"/>
      <c r="H38" s="364"/>
    </row>
    <row r="39" spans="1:8" ht="17.25" thickTop="1" thickBot="1">
      <c r="A39" s="351"/>
      <c r="B39" s="746"/>
      <c r="C39" s="681">
        <f>A37*B37*B38</f>
        <v>-0.72</v>
      </c>
      <c r="D39" s="351"/>
      <c r="E39" s="685"/>
      <c r="F39" s="743">
        <v>0.2</v>
      </c>
      <c r="G39" s="347"/>
      <c r="H39" s="364"/>
    </row>
    <row r="40" spans="1:8" ht="17.25" thickTop="1" thickBot="1">
      <c r="A40" s="351">
        <v>-1</v>
      </c>
      <c r="B40" s="746">
        <v>0.8</v>
      </c>
      <c r="C40" s="358"/>
      <c r="D40" s="351"/>
      <c r="E40" s="685"/>
      <c r="F40" s="743"/>
      <c r="G40" s="681">
        <f>E38*F38*F39</f>
        <v>0.24</v>
      </c>
      <c r="H40" s="364"/>
    </row>
    <row r="41" spans="1:8" ht="17.25" thickTop="1" thickBot="1">
      <c r="A41" s="351"/>
      <c r="B41" s="746">
        <v>0.6</v>
      </c>
      <c r="C41" s="358"/>
      <c r="D41" s="351"/>
      <c r="E41" s="362"/>
      <c r="F41" s="363"/>
      <c r="G41" s="739">
        <f>SUM(G35:G40)</f>
        <v>12.84</v>
      </c>
      <c r="H41" s="651" t="s">
        <v>977</v>
      </c>
    </row>
    <row r="42" spans="1:8" ht="17.25" thickTop="1" thickBot="1">
      <c r="A42" s="351"/>
      <c r="B42" s="746"/>
      <c r="C42" s="681">
        <f>A40*B40*B41</f>
        <v>-0.48</v>
      </c>
      <c r="D42" s="351"/>
      <c r="E42" s="685">
        <v>1</v>
      </c>
      <c r="F42" s="743">
        <v>2</v>
      </c>
      <c r="G42" s="685"/>
      <c r="H42" s="364" t="s">
        <v>983</v>
      </c>
    </row>
    <row r="43" spans="1:8" ht="20.25" thickTop="1" thickBot="1">
      <c r="A43" s="351"/>
      <c r="B43" s="747"/>
      <c r="C43" s="715">
        <f>SUM(C12:C42)</f>
        <v>56.037500000000001</v>
      </c>
      <c r="D43" s="708" t="s">
        <v>974</v>
      </c>
      <c r="E43" s="685"/>
      <c r="F43" s="744">
        <v>3.45</v>
      </c>
      <c r="G43" s="685"/>
      <c r="H43" s="364"/>
    </row>
    <row r="44" spans="1:8" ht="17.25" thickTop="1" thickBot="1">
      <c r="A44" s="351"/>
      <c r="B44" s="747"/>
      <c r="C44" s="358"/>
      <c r="D44" s="351"/>
      <c r="E44" s="685"/>
      <c r="F44" s="743"/>
      <c r="G44" s="681">
        <f>E42*F42*F43</f>
        <v>6.9</v>
      </c>
      <c r="H44" s="364"/>
    </row>
    <row r="45" spans="1:8" ht="21" thickTop="1">
      <c r="A45" s="546"/>
      <c r="B45" s="748"/>
      <c r="C45" s="546"/>
      <c r="D45" s="736" t="s">
        <v>772</v>
      </c>
      <c r="E45" s="685">
        <v>2</v>
      </c>
      <c r="F45" s="743">
        <v>0.8</v>
      </c>
      <c r="G45" s="347"/>
      <c r="H45" s="364"/>
    </row>
    <row r="46" spans="1:8" ht="19.5" thickBot="1">
      <c r="A46" s="546">
        <v>2</v>
      </c>
      <c r="B46" s="743">
        <v>6.1</v>
      </c>
      <c r="C46" s="685"/>
      <c r="D46" s="687" t="s">
        <v>976</v>
      </c>
      <c r="E46" s="685"/>
      <c r="F46" s="743">
        <v>0.2</v>
      </c>
      <c r="G46" s="347"/>
      <c r="H46" s="364"/>
    </row>
    <row r="47" spans="1:8" ht="17.25" thickTop="1" thickBot="1">
      <c r="A47" s="546"/>
      <c r="B47" s="744">
        <v>2.75</v>
      </c>
      <c r="C47" s="685"/>
      <c r="D47" s="546"/>
      <c r="E47" s="685"/>
      <c r="F47" s="743"/>
      <c r="G47" s="681">
        <f>E45*F45*F46</f>
        <v>0.32</v>
      </c>
      <c r="H47" s="364"/>
    </row>
    <row r="48" spans="1:8" ht="17.25" thickTop="1" thickBot="1">
      <c r="A48" s="546"/>
      <c r="B48" s="743"/>
      <c r="C48" s="682">
        <f>A46*B46*B47</f>
        <v>33.549999999999997</v>
      </c>
      <c r="D48" s="546"/>
      <c r="E48" s="362"/>
      <c r="F48" s="363"/>
      <c r="G48" s="739">
        <f>SUM(G42:G47)</f>
        <v>7.22</v>
      </c>
      <c r="H48" s="651" t="s">
        <v>977</v>
      </c>
    </row>
    <row r="49" spans="1:8" ht="16.5" thickTop="1">
      <c r="A49" s="546">
        <v>2</v>
      </c>
      <c r="B49" s="743">
        <v>4.5999999999999996</v>
      </c>
      <c r="C49" s="347"/>
      <c r="D49" s="546"/>
      <c r="E49" s="685">
        <v>1</v>
      </c>
      <c r="F49" s="743">
        <v>3.25</v>
      </c>
      <c r="G49" s="685"/>
      <c r="H49" s="364" t="s">
        <v>949</v>
      </c>
    </row>
    <row r="50" spans="1:8" ht="16.5" thickBot="1">
      <c r="A50" s="546"/>
      <c r="B50" s="744">
        <v>2.75</v>
      </c>
      <c r="C50" s="347"/>
      <c r="D50" s="546"/>
      <c r="E50" s="685"/>
      <c r="F50" s="744">
        <v>2.2000000000000002</v>
      </c>
      <c r="G50" s="685"/>
      <c r="H50" s="364"/>
    </row>
    <row r="51" spans="1:8" ht="17.25" thickTop="1" thickBot="1">
      <c r="A51" s="546"/>
      <c r="B51" s="743"/>
      <c r="C51" s="682">
        <f>A49*B49*B50</f>
        <v>25.3</v>
      </c>
      <c r="D51" s="546"/>
      <c r="E51" s="685"/>
      <c r="F51" s="743"/>
      <c r="G51" s="681">
        <f>E49*F49*F50</f>
        <v>7.15</v>
      </c>
      <c r="H51" s="364"/>
    </row>
    <row r="52" spans="1:8" ht="16.5" thickTop="1">
      <c r="A52" s="546">
        <v>2</v>
      </c>
      <c r="B52" s="744">
        <v>0.5</v>
      </c>
      <c r="C52" s="366"/>
      <c r="D52" s="546"/>
      <c r="E52" s="685">
        <v>1</v>
      </c>
      <c r="F52" s="743">
        <v>4.4000000000000004</v>
      </c>
      <c r="G52" s="685"/>
      <c r="H52" s="364"/>
    </row>
    <row r="53" spans="1:8" ht="16.5" thickBot="1">
      <c r="A53" s="362"/>
      <c r="B53" s="744">
        <v>2.75</v>
      </c>
      <c r="C53" s="570"/>
      <c r="D53" s="546"/>
      <c r="E53" s="685"/>
      <c r="F53" s="744">
        <v>5.9</v>
      </c>
      <c r="G53" s="685"/>
      <c r="H53" s="364"/>
    </row>
    <row r="54" spans="1:8" ht="17.25" thickTop="1" thickBot="1">
      <c r="A54" s="362"/>
      <c r="B54" s="745"/>
      <c r="C54" s="682">
        <f>A52*B52*B53</f>
        <v>2.75</v>
      </c>
      <c r="D54" s="546"/>
      <c r="E54" s="685"/>
      <c r="F54" s="743"/>
      <c r="G54" s="681">
        <f>E52*F52*F53</f>
        <v>25.96</v>
      </c>
      <c r="H54" s="364"/>
    </row>
    <row r="55" spans="1:8" ht="16.5" thickTop="1">
      <c r="A55" s="546">
        <v>2</v>
      </c>
      <c r="B55" s="746">
        <v>1.1000000000000001</v>
      </c>
      <c r="C55" s="355"/>
      <c r="D55" s="546"/>
      <c r="E55" s="685">
        <v>1</v>
      </c>
      <c r="F55" s="743">
        <v>1.8</v>
      </c>
      <c r="G55" s="347"/>
      <c r="H55" s="364"/>
    </row>
    <row r="56" spans="1:8" ht="16.5" thickBot="1">
      <c r="A56" s="351"/>
      <c r="B56" s="744">
        <v>2.75</v>
      </c>
      <c r="C56" s="355"/>
      <c r="D56" s="546"/>
      <c r="E56" s="685"/>
      <c r="F56" s="743">
        <v>0.8</v>
      </c>
      <c r="G56" s="347"/>
      <c r="H56" s="364"/>
    </row>
    <row r="57" spans="1:8" ht="17.25" thickTop="1" thickBot="1">
      <c r="A57" s="351"/>
      <c r="B57" s="746"/>
      <c r="C57" s="682">
        <f>A55*B55*B56</f>
        <v>6.05</v>
      </c>
      <c r="D57" s="546"/>
      <c r="E57" s="685"/>
      <c r="F57" s="743"/>
      <c r="G57" s="681">
        <f>E55*F55*F56</f>
        <v>1.44</v>
      </c>
      <c r="H57" s="364"/>
    </row>
    <row r="58" spans="1:8" ht="17.25" thickTop="1" thickBot="1">
      <c r="A58" s="546">
        <v>2</v>
      </c>
      <c r="B58" s="746">
        <v>3.5</v>
      </c>
      <c r="C58" s="355"/>
      <c r="D58" s="546"/>
      <c r="E58" s="362"/>
      <c r="F58" s="363"/>
      <c r="G58" s="739">
        <f>SUM(G51:G57)</f>
        <v>34.549999999999997</v>
      </c>
      <c r="H58" s="651" t="s">
        <v>977</v>
      </c>
    </row>
    <row r="59" spans="1:8" ht="17.25" thickTop="1" thickBot="1">
      <c r="A59" s="351"/>
      <c r="B59" s="744">
        <v>2.75</v>
      </c>
      <c r="C59" s="354"/>
      <c r="D59" s="546"/>
      <c r="E59" s="685">
        <v>1</v>
      </c>
      <c r="F59" s="743">
        <v>6.2</v>
      </c>
      <c r="G59" s="685"/>
      <c r="H59" s="364" t="s">
        <v>901</v>
      </c>
    </row>
    <row r="60" spans="1:8" ht="17.25" thickTop="1" thickBot="1">
      <c r="A60" s="351"/>
      <c r="B60" s="746"/>
      <c r="C60" s="682">
        <f>A58*B58*B59</f>
        <v>19.25</v>
      </c>
      <c r="D60" s="546"/>
      <c r="E60" s="685"/>
      <c r="F60" s="744">
        <v>2.4</v>
      </c>
      <c r="G60" s="685"/>
      <c r="H60" s="364"/>
    </row>
    <row r="61" spans="1:8" ht="17.25" thickTop="1" thickBot="1">
      <c r="A61" s="546">
        <v>2</v>
      </c>
      <c r="B61" s="746">
        <v>5.85</v>
      </c>
      <c r="C61" s="355"/>
      <c r="D61" s="546"/>
      <c r="E61" s="685"/>
      <c r="F61" s="743"/>
      <c r="G61" s="681">
        <f>E59*F59*F60</f>
        <v>14.88</v>
      </c>
      <c r="H61" s="364"/>
    </row>
    <row r="62" spans="1:8" ht="17.25" thickTop="1" thickBot="1">
      <c r="A62" s="351"/>
      <c r="B62" s="744">
        <v>2.75</v>
      </c>
      <c r="C62" s="355"/>
      <c r="D62" s="546"/>
      <c r="E62" s="685">
        <v>2</v>
      </c>
      <c r="F62" s="743">
        <v>1.4</v>
      </c>
      <c r="G62" s="347"/>
      <c r="H62" s="364"/>
    </row>
    <row r="63" spans="1:8" ht="17.25" thickTop="1" thickBot="1">
      <c r="A63" s="351"/>
      <c r="B63" s="355"/>
      <c r="C63" s="682">
        <f>A61*B61*B62</f>
        <v>32.18</v>
      </c>
      <c r="D63" s="546"/>
      <c r="E63" s="685"/>
      <c r="F63" s="743">
        <v>0.25</v>
      </c>
      <c r="G63" s="347"/>
      <c r="H63" s="364"/>
    </row>
    <row r="64" spans="1:8" ht="16.5" thickTop="1">
      <c r="A64" s="674"/>
      <c r="B64" s="674"/>
      <c r="C64" s="740">
        <f>SUM(C48:C63)</f>
        <v>119.08</v>
      </c>
      <c r="D64" s="741" t="s">
        <v>977</v>
      </c>
      <c r="E64" s="696"/>
      <c r="F64" s="751"/>
      <c r="G64" s="752">
        <f>E62*F62*F63</f>
        <v>0.7</v>
      </c>
      <c r="H64" s="753"/>
    </row>
    <row r="65" spans="1:8" ht="18.75">
      <c r="A65" s="2071" t="s">
        <v>972</v>
      </c>
      <c r="B65" s="2071"/>
      <c r="C65" s="2071"/>
      <c r="D65" s="2071"/>
      <c r="E65" s="2071"/>
      <c r="F65" s="2071"/>
      <c r="G65" s="2071"/>
      <c r="H65" s="2071"/>
    </row>
    <row r="66" spans="1:8" ht="15.75">
      <c r="A66" s="2070" t="s">
        <v>194</v>
      </c>
      <c r="B66" s="2070"/>
      <c r="C66" s="2070"/>
      <c r="D66" s="2070"/>
      <c r="E66" s="438"/>
      <c r="F66" s="439"/>
      <c r="G66" s="437"/>
      <c r="H66" s="438"/>
    </row>
    <row r="67" spans="1:8" ht="15.75">
      <c r="A67" s="2070" t="s">
        <v>195</v>
      </c>
      <c r="B67" s="2070"/>
      <c r="C67" s="2070"/>
      <c r="D67" s="2070"/>
      <c r="E67" s="440"/>
      <c r="F67" s="440"/>
      <c r="G67" s="2072"/>
      <c r="H67" s="2072"/>
    </row>
    <row r="68" spans="1:8" ht="15.75">
      <c r="A68" s="2070" t="s">
        <v>196</v>
      </c>
      <c r="B68" s="2070"/>
      <c r="C68" s="2070"/>
      <c r="D68" s="2070"/>
      <c r="E68" s="440"/>
      <c r="F68" s="440"/>
      <c r="G68" s="440" t="s">
        <v>3</v>
      </c>
      <c r="H68" s="438" t="s">
        <v>778</v>
      </c>
    </row>
    <row r="69" spans="1:8" ht="15.75">
      <c r="A69" s="2070" t="s">
        <v>197</v>
      </c>
      <c r="B69" s="2070"/>
      <c r="C69" s="2070"/>
      <c r="D69" s="2070"/>
      <c r="E69" s="440"/>
      <c r="F69" s="440"/>
      <c r="G69" s="440" t="s">
        <v>987</v>
      </c>
      <c r="H69" s="438"/>
    </row>
    <row r="70" spans="1:8" ht="15.75">
      <c r="A70" s="2070" t="s">
        <v>70</v>
      </c>
      <c r="B70" s="2070"/>
      <c r="C70" s="2070"/>
      <c r="D70" s="2070"/>
      <c r="E70" s="440"/>
      <c r="F70" s="440"/>
      <c r="G70" s="440"/>
      <c r="H70" s="438"/>
    </row>
    <row r="71" spans="1:8" ht="15.75">
      <c r="A71" s="441"/>
      <c r="B71" s="441"/>
      <c r="C71" s="442"/>
      <c r="D71" s="443"/>
      <c r="E71" s="443"/>
      <c r="F71" s="443"/>
      <c r="G71" s="443"/>
      <c r="H71" s="444"/>
    </row>
    <row r="72" spans="1:8" ht="16.5" thickBot="1">
      <c r="A72" s="429" t="s">
        <v>174</v>
      </c>
      <c r="B72" s="445" t="s">
        <v>175</v>
      </c>
      <c r="C72" s="445" t="s">
        <v>176</v>
      </c>
      <c r="D72" s="429" t="s">
        <v>7</v>
      </c>
      <c r="E72" s="429" t="s">
        <v>174</v>
      </c>
      <c r="F72" s="445" t="s">
        <v>175</v>
      </c>
      <c r="G72" s="445" t="s">
        <v>176</v>
      </c>
      <c r="H72" s="429" t="s">
        <v>7</v>
      </c>
    </row>
    <row r="73" spans="1:8" ht="17.25" thickTop="1" thickBot="1">
      <c r="A73" s="756"/>
      <c r="B73" s="757"/>
      <c r="C73" s="739">
        <f>SUM(G59:G64)</f>
        <v>15.58</v>
      </c>
      <c r="D73" s="651" t="s">
        <v>977</v>
      </c>
      <c r="E73" s="744"/>
      <c r="F73" s="685"/>
      <c r="G73" s="685"/>
      <c r="H73" s="685"/>
    </row>
    <row r="74" spans="1:8" ht="16.5" thickTop="1">
      <c r="A74" s="685">
        <v>1</v>
      </c>
      <c r="B74" s="743">
        <v>2.2999999999999998</v>
      </c>
      <c r="C74" s="685"/>
      <c r="D74" s="364" t="s">
        <v>107</v>
      </c>
      <c r="E74" s="744"/>
      <c r="F74" s="685"/>
      <c r="G74" s="685"/>
      <c r="H74" s="685"/>
    </row>
    <row r="75" spans="1:8" ht="16.5" thickBot="1">
      <c r="A75" s="685"/>
      <c r="B75" s="744">
        <v>4</v>
      </c>
      <c r="C75" s="685"/>
      <c r="D75" s="364"/>
      <c r="E75" s="351"/>
      <c r="F75" s="685"/>
      <c r="G75" s="685"/>
      <c r="H75" s="685"/>
    </row>
    <row r="76" spans="1:8" ht="17.25" thickTop="1" thickBot="1">
      <c r="A76" s="685"/>
      <c r="B76" s="743"/>
      <c r="C76" s="681">
        <f>A74*B74*B75</f>
        <v>9.1999999999999993</v>
      </c>
      <c r="D76" s="364"/>
      <c r="E76" s="351"/>
      <c r="F76" s="685"/>
      <c r="G76" s="685"/>
      <c r="H76" s="685"/>
    </row>
    <row r="77" spans="1:8" ht="16.5" thickTop="1">
      <c r="A77" s="685">
        <v>2</v>
      </c>
      <c r="B77" s="743">
        <v>0.8</v>
      </c>
      <c r="C77" s="347"/>
      <c r="D77" s="364"/>
      <c r="E77" s="351"/>
      <c r="F77" s="685"/>
      <c r="G77" s="685"/>
      <c r="H77" s="685"/>
    </row>
    <row r="78" spans="1:8" ht="16.5" thickBot="1">
      <c r="A78" s="685"/>
      <c r="B78" s="744">
        <v>0.2</v>
      </c>
      <c r="C78" s="347"/>
      <c r="D78" s="364"/>
      <c r="E78" s="351"/>
      <c r="F78" s="685"/>
      <c r="G78" s="685"/>
      <c r="H78" s="685"/>
    </row>
    <row r="79" spans="1:8" ht="17.25" thickTop="1" thickBot="1">
      <c r="A79" s="685"/>
      <c r="B79" s="743"/>
      <c r="C79" s="681">
        <f>A77*B77*B78</f>
        <v>0.32</v>
      </c>
      <c r="D79" s="364"/>
      <c r="E79" s="351"/>
      <c r="F79" s="685"/>
      <c r="G79" s="685"/>
      <c r="H79" s="685"/>
    </row>
    <row r="80" spans="1:8" ht="17.25" thickTop="1" thickBot="1">
      <c r="A80" s="685"/>
      <c r="B80" s="743"/>
      <c r="C80" s="739">
        <f>SUM(C74:C79)</f>
        <v>9.52</v>
      </c>
      <c r="D80" s="651" t="s">
        <v>977</v>
      </c>
      <c r="E80" s="351"/>
      <c r="F80" s="685"/>
      <c r="G80" s="685"/>
      <c r="H80" s="685"/>
    </row>
    <row r="81" spans="1:8" ht="16.5" thickTop="1">
      <c r="A81" s="685">
        <v>1</v>
      </c>
      <c r="B81" s="743">
        <v>3.1</v>
      </c>
      <c r="C81" s="685"/>
      <c r="D81" s="364" t="s">
        <v>982</v>
      </c>
      <c r="E81" s="351"/>
      <c r="F81" s="685"/>
      <c r="G81" s="685"/>
      <c r="H81" s="685"/>
    </row>
    <row r="82" spans="1:8" ht="16.5" thickBot="1">
      <c r="A82" s="685"/>
      <c r="B82" s="744">
        <v>2.4500000000000002</v>
      </c>
      <c r="C82" s="685"/>
      <c r="D82" s="364"/>
      <c r="E82" s="351"/>
      <c r="F82" s="685"/>
      <c r="G82" s="685"/>
      <c r="H82" s="685"/>
    </row>
    <row r="83" spans="1:8" ht="17.25" thickTop="1" thickBot="1">
      <c r="A83" s="685"/>
      <c r="B83" s="743"/>
      <c r="C83" s="681">
        <f>A81*B81*B82</f>
        <v>7.5949999999999998</v>
      </c>
      <c r="D83" s="364"/>
      <c r="E83" s="362"/>
      <c r="F83" s="685"/>
      <c r="G83" s="685"/>
      <c r="H83" s="685"/>
    </row>
    <row r="84" spans="1:8" ht="16.5" thickTop="1">
      <c r="A84" s="685">
        <v>1</v>
      </c>
      <c r="B84" s="743">
        <v>0.8</v>
      </c>
      <c r="C84" s="347"/>
      <c r="D84" s="364"/>
      <c r="E84" s="362"/>
      <c r="F84" s="685"/>
      <c r="G84" s="685"/>
      <c r="H84" s="685"/>
    </row>
    <row r="85" spans="1:8" ht="16.5" thickBot="1">
      <c r="A85" s="685"/>
      <c r="B85" s="743">
        <v>0.2</v>
      </c>
      <c r="C85" s="347"/>
      <c r="D85" s="364"/>
      <c r="E85" s="685"/>
      <c r="F85" s="685"/>
      <c r="G85" s="685"/>
      <c r="H85" s="685"/>
    </row>
    <row r="86" spans="1:8" ht="17.25" thickTop="1" thickBot="1">
      <c r="A86" s="685"/>
      <c r="B86" s="743"/>
      <c r="C86" s="681">
        <f>A84*B84*B85</f>
        <v>0.16</v>
      </c>
      <c r="D86" s="364"/>
      <c r="E86" s="685"/>
      <c r="F86" s="685"/>
      <c r="G86" s="685"/>
      <c r="H86" s="685"/>
    </row>
    <row r="87" spans="1:8" ht="17.25" thickTop="1" thickBot="1">
      <c r="A87" s="362"/>
      <c r="B87" s="363"/>
      <c r="C87" s="739">
        <f>SUM(C83:C86)</f>
        <v>7.7549999999999999</v>
      </c>
      <c r="D87" s="651" t="s">
        <v>977</v>
      </c>
      <c r="E87" s="685"/>
      <c r="F87" s="685"/>
      <c r="G87" s="685"/>
      <c r="H87" s="685"/>
    </row>
    <row r="88" spans="1:8" ht="16.5" thickTop="1">
      <c r="A88" s="685">
        <v>1</v>
      </c>
      <c r="B88" s="743">
        <v>2.7</v>
      </c>
      <c r="C88" s="685"/>
      <c r="D88" s="364" t="s">
        <v>901</v>
      </c>
      <c r="E88" s="685"/>
      <c r="F88" s="685"/>
      <c r="G88" s="685"/>
      <c r="H88" s="685"/>
    </row>
    <row r="89" spans="1:8" ht="16.5" thickBot="1">
      <c r="A89" s="685"/>
      <c r="B89" s="744">
        <v>1.65</v>
      </c>
      <c r="C89" s="685"/>
      <c r="D89" s="364"/>
      <c r="E89" s="685"/>
      <c r="F89" s="685"/>
      <c r="G89" s="685"/>
      <c r="H89" s="685"/>
    </row>
    <row r="90" spans="1:8" ht="17.25" thickTop="1" thickBot="1">
      <c r="A90" s="685"/>
      <c r="B90" s="743"/>
      <c r="C90" s="698">
        <f>A88*B88*B89</f>
        <v>4.4550000000000001</v>
      </c>
      <c r="D90" s="651" t="s">
        <v>977</v>
      </c>
      <c r="E90" s="685"/>
      <c r="F90" s="685"/>
      <c r="G90" s="685"/>
      <c r="H90" s="685"/>
    </row>
    <row r="91" spans="1:8" ht="16.5" thickTop="1">
      <c r="A91" s="685">
        <v>1</v>
      </c>
      <c r="B91" s="743">
        <v>3.5</v>
      </c>
      <c r="C91" s="685"/>
      <c r="D91" s="364" t="s">
        <v>981</v>
      </c>
      <c r="E91" s="362"/>
      <c r="F91" s="685"/>
      <c r="G91" s="685"/>
      <c r="H91" s="685"/>
    </row>
    <row r="92" spans="1:8" ht="16.5" thickBot="1">
      <c r="A92" s="685"/>
      <c r="B92" s="744">
        <v>2.4500000000000002</v>
      </c>
      <c r="C92" s="685"/>
      <c r="D92" s="364"/>
      <c r="E92" s="685"/>
      <c r="F92" s="685"/>
      <c r="G92" s="685"/>
      <c r="H92" s="685"/>
    </row>
    <row r="93" spans="1:8" ht="17.25" thickTop="1" thickBot="1">
      <c r="A93" s="685"/>
      <c r="B93" s="743"/>
      <c r="C93" s="681">
        <f>A91*B91*B92</f>
        <v>8.5749999999999993</v>
      </c>
      <c r="D93" s="364"/>
      <c r="E93" s="685"/>
      <c r="F93" s="685"/>
      <c r="G93" s="685"/>
      <c r="H93" s="685"/>
    </row>
    <row r="94" spans="1:8" ht="16.5" thickTop="1">
      <c r="A94" s="685">
        <v>1</v>
      </c>
      <c r="B94" s="743">
        <v>0.8</v>
      </c>
      <c r="C94" s="347"/>
      <c r="D94" s="364"/>
      <c r="E94" s="685"/>
      <c r="F94" s="685"/>
      <c r="G94" s="685"/>
      <c r="H94" s="685"/>
    </row>
    <row r="95" spans="1:8" ht="16.5" thickBot="1">
      <c r="A95" s="685"/>
      <c r="B95" s="743">
        <v>0.2</v>
      </c>
      <c r="C95" s="347"/>
      <c r="D95" s="364"/>
      <c r="E95" s="685"/>
      <c r="F95" s="685"/>
      <c r="G95" s="685"/>
      <c r="H95" s="685"/>
    </row>
    <row r="96" spans="1:8" ht="17.25" thickTop="1" thickBot="1">
      <c r="A96" s="685"/>
      <c r="B96" s="743"/>
      <c r="C96" s="681">
        <f>A94*B94*B95</f>
        <v>0.16</v>
      </c>
      <c r="D96" s="364"/>
      <c r="E96" s="685"/>
      <c r="F96" s="685"/>
      <c r="G96" s="685"/>
      <c r="H96" s="685"/>
    </row>
    <row r="97" spans="1:8" ht="17.25" thickTop="1" thickBot="1">
      <c r="A97" s="362"/>
      <c r="B97" s="363"/>
      <c r="C97" s="739">
        <f>SUM(C91:C96)</f>
        <v>8.7349999999999994</v>
      </c>
      <c r="D97" s="651" t="s">
        <v>977</v>
      </c>
      <c r="E97" s="685"/>
      <c r="F97" s="685"/>
      <c r="G97" s="685"/>
      <c r="H97" s="685"/>
    </row>
    <row r="98" spans="1:8" ht="16.5" thickTop="1">
      <c r="A98" s="685">
        <v>1</v>
      </c>
      <c r="B98" s="743">
        <v>3.5</v>
      </c>
      <c r="C98" s="685"/>
      <c r="D98" s="364" t="s">
        <v>980</v>
      </c>
      <c r="E98" s="362"/>
      <c r="F98" s="685"/>
      <c r="G98" s="685"/>
      <c r="H98" s="685"/>
    </row>
    <row r="99" spans="1:8" ht="16.5" thickBot="1">
      <c r="A99" s="685"/>
      <c r="B99" s="744">
        <v>2.4500000000000002</v>
      </c>
      <c r="C99" s="685"/>
      <c r="D99" s="364"/>
      <c r="E99" s="685"/>
      <c r="F99" s="685"/>
      <c r="G99" s="685"/>
      <c r="H99" s="685"/>
    </row>
    <row r="100" spans="1:8" ht="17.25" thickTop="1" thickBot="1">
      <c r="A100" s="685"/>
      <c r="B100" s="743"/>
      <c r="C100" s="681">
        <f>A98*B98*B99</f>
        <v>8.5749999999999993</v>
      </c>
      <c r="D100" s="364"/>
      <c r="E100" s="685"/>
      <c r="F100" s="685"/>
      <c r="G100" s="685"/>
      <c r="H100" s="685"/>
    </row>
    <row r="101" spans="1:8" ht="16.5" thickTop="1">
      <c r="A101" s="685">
        <v>1</v>
      </c>
      <c r="B101" s="743">
        <v>0.8</v>
      </c>
      <c r="C101" s="347"/>
      <c r="D101" s="364"/>
      <c r="E101" s="685"/>
      <c r="F101" s="685"/>
      <c r="G101" s="685"/>
      <c r="H101" s="685"/>
    </row>
    <row r="102" spans="1:8" ht="16.5" thickBot="1">
      <c r="A102" s="685"/>
      <c r="B102" s="743">
        <v>0.2</v>
      </c>
      <c r="C102" s="347"/>
      <c r="D102" s="364"/>
      <c r="E102" s="685"/>
      <c r="F102" s="685"/>
      <c r="G102" s="685"/>
      <c r="H102" s="685"/>
    </row>
    <row r="103" spans="1:8" ht="17.25" thickTop="1" thickBot="1">
      <c r="A103" s="685"/>
      <c r="B103" s="743"/>
      <c r="C103" s="681">
        <f>A101*B101*B102</f>
        <v>0.16</v>
      </c>
      <c r="D103" s="364"/>
      <c r="E103" s="685"/>
      <c r="F103" s="685"/>
      <c r="G103" s="685"/>
      <c r="H103" s="685"/>
    </row>
    <row r="104" spans="1:8" ht="17.25" thickTop="1" thickBot="1">
      <c r="A104" s="362"/>
      <c r="B104" s="363"/>
      <c r="C104" s="739">
        <f>SUM(C98:C103)</f>
        <v>8.7349999999999994</v>
      </c>
      <c r="D104" s="651" t="s">
        <v>977</v>
      </c>
      <c r="E104" s="685"/>
      <c r="F104" s="685"/>
      <c r="G104" s="685"/>
      <c r="H104" s="685"/>
    </row>
    <row r="105" spans="1:8" ht="20.25" thickTop="1" thickBot="1">
      <c r="A105" s="351"/>
      <c r="B105" s="746"/>
      <c r="C105" s="715">
        <f>C104+C97+C90+C87+C80+C73+G58+G48+G41+G34+G27</f>
        <v>134.69</v>
      </c>
      <c r="D105" s="708" t="s">
        <v>988</v>
      </c>
      <c r="E105" s="362"/>
      <c r="F105" s="685"/>
      <c r="G105" s="685"/>
      <c r="H105" s="685"/>
    </row>
    <row r="106" spans="1:8" ht="16.5" thickTop="1">
      <c r="A106" s="746"/>
      <c r="B106" s="746"/>
      <c r="C106" s="746"/>
      <c r="D106" s="746"/>
      <c r="E106" s="685"/>
      <c r="F106" s="685"/>
      <c r="G106" s="685"/>
      <c r="H106" s="685"/>
    </row>
    <row r="107" spans="1:8" ht="18.75">
      <c r="A107" s="362"/>
      <c r="B107" s="410"/>
      <c r="C107" s="363"/>
      <c r="D107" s="737" t="s">
        <v>780</v>
      </c>
      <c r="F107" s="685"/>
      <c r="G107" s="685"/>
      <c r="H107" s="685"/>
    </row>
    <row r="108" spans="1:8" ht="15.75">
      <c r="A108" s="362">
        <v>2</v>
      </c>
      <c r="B108" s="410">
        <v>24.65</v>
      </c>
      <c r="C108" s="363"/>
      <c r="D108" s="364"/>
      <c r="F108" s="685"/>
      <c r="G108" s="685"/>
      <c r="H108" s="685"/>
    </row>
    <row r="109" spans="1:8" ht="16.5" thickBot="1">
      <c r="A109" s="362"/>
      <c r="B109" s="410">
        <v>1.2</v>
      </c>
      <c r="C109" s="363"/>
      <c r="D109" s="364"/>
      <c r="F109" s="685"/>
      <c r="G109" s="685"/>
      <c r="H109" s="685"/>
    </row>
    <row r="110" spans="1:8" ht="17.25" thickTop="1" thickBot="1">
      <c r="A110" s="362"/>
      <c r="B110" s="410"/>
      <c r="C110" s="681">
        <f>A108*B108*B109</f>
        <v>59.16</v>
      </c>
      <c r="D110" s="364"/>
      <c r="F110" s="685"/>
      <c r="G110" s="685"/>
      <c r="H110" s="685"/>
    </row>
    <row r="111" spans="1:8" ht="16.5" thickTop="1">
      <c r="A111" s="362">
        <v>2</v>
      </c>
      <c r="B111" s="410">
        <v>12.65</v>
      </c>
      <c r="C111" s="363"/>
      <c r="D111" s="364"/>
      <c r="F111" s="685"/>
      <c r="G111" s="685"/>
      <c r="H111" s="685"/>
    </row>
    <row r="112" spans="1:8" ht="16.5" thickBot="1">
      <c r="A112" s="362"/>
      <c r="B112" s="410">
        <v>1.2</v>
      </c>
      <c r="C112" s="363"/>
      <c r="D112" s="364"/>
      <c r="F112" s="685"/>
      <c r="G112" s="685"/>
      <c r="H112" s="685"/>
    </row>
    <row r="113" spans="1:8" ht="17.25" thickTop="1" thickBot="1">
      <c r="A113" s="362"/>
      <c r="B113" s="410"/>
      <c r="C113" s="681">
        <f>A111*B111*B112</f>
        <v>30.36</v>
      </c>
      <c r="D113" s="364"/>
      <c r="F113" s="685"/>
      <c r="G113" s="685"/>
      <c r="H113" s="685"/>
    </row>
    <row r="114" spans="1:8" ht="20.25" thickTop="1" thickBot="1">
      <c r="A114" s="362"/>
      <c r="B114" s="410"/>
      <c r="C114" s="715">
        <f>SUM(C110:C113)</f>
        <v>89.52</v>
      </c>
      <c r="D114" s="708" t="s">
        <v>975</v>
      </c>
      <c r="F114" s="685"/>
      <c r="G114" s="685"/>
      <c r="H114" s="685"/>
    </row>
    <row r="115" spans="1:8" ht="16.5" thickTop="1">
      <c r="A115" s="746"/>
      <c r="B115" s="746"/>
      <c r="C115" s="746"/>
      <c r="D115" s="746"/>
      <c r="E115" s="685"/>
      <c r="F115" s="685"/>
      <c r="G115" s="685"/>
      <c r="H115" s="685"/>
    </row>
    <row r="116" spans="1:8" ht="15.75">
      <c r="A116" s="685"/>
      <c r="B116" s="744"/>
      <c r="C116" s="366"/>
      <c r="D116" s="685"/>
      <c r="E116" s="685"/>
      <c r="F116" s="685"/>
      <c r="G116" s="685"/>
      <c r="H116" s="685"/>
    </row>
    <row r="117" spans="1:8" ht="15.75">
      <c r="A117" s="362"/>
      <c r="B117" s="744"/>
      <c r="C117" s="570"/>
      <c r="D117" s="685"/>
      <c r="E117" s="685"/>
      <c r="F117" s="685"/>
      <c r="G117" s="685"/>
      <c r="H117" s="685"/>
    </row>
    <row r="118" spans="1:8" ht="15.75">
      <c r="A118" s="362"/>
      <c r="B118" s="745"/>
      <c r="C118" s="689"/>
      <c r="D118" s="685"/>
      <c r="E118" s="685"/>
      <c r="F118" s="685"/>
      <c r="G118" s="685"/>
      <c r="H118" s="685"/>
    </row>
    <row r="119" spans="1:8" ht="15.75">
      <c r="A119" s="685"/>
      <c r="B119" s="746"/>
      <c r="C119" s="355"/>
      <c r="D119" s="685"/>
      <c r="E119" s="685"/>
      <c r="F119" s="685"/>
      <c r="G119" s="685"/>
      <c r="H119" s="685"/>
    </row>
    <row r="120" spans="1:8" ht="15.75">
      <c r="A120" s="351"/>
      <c r="B120" s="744"/>
      <c r="C120" s="355"/>
      <c r="D120" s="685"/>
      <c r="E120" s="685"/>
      <c r="F120" s="685"/>
      <c r="G120" s="685"/>
      <c r="H120" s="685"/>
    </row>
    <row r="121" spans="1:8" ht="15.75">
      <c r="A121" s="351"/>
      <c r="B121" s="746"/>
      <c r="C121" s="689"/>
      <c r="D121" s="685"/>
      <c r="E121" s="685"/>
      <c r="F121" s="685"/>
      <c r="G121" s="685"/>
      <c r="H121" s="685"/>
    </row>
    <row r="122" spans="1:8" ht="15.75">
      <c r="A122" s="685"/>
      <c r="B122" s="746"/>
      <c r="C122" s="355"/>
      <c r="D122" s="685"/>
      <c r="E122" s="362"/>
      <c r="F122" s="685"/>
      <c r="G122" s="685"/>
      <c r="H122" s="685"/>
    </row>
    <row r="123" spans="1:8" ht="15.75">
      <c r="A123" s="351"/>
      <c r="B123" s="744"/>
      <c r="C123" s="354"/>
      <c r="D123" s="685"/>
      <c r="E123" s="685"/>
      <c r="F123" s="685"/>
      <c r="G123" s="685"/>
      <c r="H123" s="685"/>
    </row>
    <row r="124" spans="1:8" ht="15.75">
      <c r="A124" s="351"/>
      <c r="B124" s="746"/>
      <c r="C124" s="689"/>
      <c r="D124" s="685"/>
      <c r="E124" s="685"/>
      <c r="F124" s="685"/>
      <c r="G124" s="685"/>
      <c r="H124" s="685"/>
    </row>
    <row r="125" spans="1:8" ht="15.75">
      <c r="A125" s="685"/>
      <c r="B125" s="746"/>
      <c r="C125" s="355"/>
      <c r="D125" s="685"/>
      <c r="E125" s="685"/>
      <c r="F125" s="685"/>
      <c r="G125" s="685"/>
      <c r="H125" s="685"/>
    </row>
    <row r="126" spans="1:8" ht="15.75">
      <c r="A126" s="351"/>
      <c r="B126" s="744"/>
      <c r="C126" s="355"/>
      <c r="D126" s="685"/>
      <c r="E126" s="685"/>
      <c r="F126" s="685"/>
      <c r="G126" s="685"/>
      <c r="H126" s="685"/>
    </row>
    <row r="127" spans="1:8" ht="15.75">
      <c r="A127" s="351"/>
      <c r="B127" s="355"/>
      <c r="C127" s="689"/>
      <c r="D127" s="685"/>
      <c r="E127" s="685"/>
      <c r="F127" s="685"/>
      <c r="G127" s="685"/>
      <c r="H127" s="685"/>
    </row>
    <row r="128" spans="1:8" ht="15.75">
      <c r="A128" s="696"/>
      <c r="B128" s="696"/>
      <c r="C128" s="696"/>
      <c r="D128" s="696"/>
      <c r="E128" s="696"/>
      <c r="F128" s="751"/>
      <c r="G128" s="696"/>
      <c r="H128" s="753"/>
    </row>
    <row r="129" spans="1:8" ht="18.75">
      <c r="A129" s="2041" t="s">
        <v>889</v>
      </c>
      <c r="B129" s="2041"/>
      <c r="C129" s="2041"/>
      <c r="D129" s="2041"/>
      <c r="E129" s="2041"/>
      <c r="F129" s="2041"/>
      <c r="G129" s="2041"/>
      <c r="H129" s="2041"/>
    </row>
    <row r="130" spans="1:8" ht="15.75">
      <c r="A130" s="2040" t="s">
        <v>753</v>
      </c>
      <c r="B130" s="2040"/>
      <c r="C130" s="2040" t="s">
        <v>179</v>
      </c>
      <c r="D130" s="2040"/>
      <c r="E130" s="387"/>
      <c r="F130" s="387"/>
      <c r="G130" s="387"/>
      <c r="H130" s="388"/>
    </row>
    <row r="131" spans="1:8" ht="15.75">
      <c r="A131" s="2040" t="s">
        <v>754</v>
      </c>
      <c r="B131" s="2040"/>
      <c r="C131" s="2040"/>
      <c r="D131" s="2040"/>
      <c r="E131" s="387"/>
      <c r="F131" s="387"/>
      <c r="G131" s="2042"/>
      <c r="H131" s="2042"/>
    </row>
    <row r="132" spans="1:8" ht="15.75">
      <c r="A132" s="2040" t="s">
        <v>755</v>
      </c>
      <c r="B132" s="2040"/>
      <c r="C132" s="2040"/>
      <c r="D132" s="2040"/>
      <c r="E132" s="387"/>
      <c r="F132" s="387"/>
      <c r="G132" s="387" t="s">
        <v>3</v>
      </c>
      <c r="H132" s="438" t="s">
        <v>778</v>
      </c>
    </row>
    <row r="133" spans="1:8" ht="15.75">
      <c r="A133" s="2040" t="s">
        <v>756</v>
      </c>
      <c r="B133" s="2040"/>
      <c r="C133" s="2040"/>
      <c r="D133" s="2040"/>
      <c r="E133" s="387"/>
      <c r="F133" s="387"/>
      <c r="G133" s="387" t="s">
        <v>1082</v>
      </c>
      <c r="H133" s="388"/>
    </row>
    <row r="134" spans="1:8" ht="15.75">
      <c r="A134" s="2040" t="s">
        <v>70</v>
      </c>
      <c r="B134" s="2040"/>
      <c r="C134" s="2040"/>
      <c r="D134" s="2040"/>
      <c r="E134" s="387"/>
      <c r="F134" s="387"/>
      <c r="G134" s="387"/>
      <c r="H134" s="388"/>
    </row>
    <row r="135" spans="1:8" ht="15.75">
      <c r="A135" s="340" t="s">
        <v>174</v>
      </c>
      <c r="B135" s="389" t="s">
        <v>175</v>
      </c>
      <c r="C135" s="389" t="s">
        <v>176</v>
      </c>
      <c r="D135" s="341" t="s">
        <v>7</v>
      </c>
      <c r="E135" s="340" t="s">
        <v>174</v>
      </c>
      <c r="F135" s="341" t="s">
        <v>175</v>
      </c>
      <c r="G135" s="341" t="s">
        <v>176</v>
      </c>
      <c r="H135" s="341" t="s">
        <v>7</v>
      </c>
    </row>
    <row r="136" spans="1:8" ht="15.75">
      <c r="A136" s="900"/>
      <c r="B136" s="385"/>
      <c r="C136" s="361"/>
      <c r="D136" s="909" t="s">
        <v>1068</v>
      </c>
      <c r="E136" s="702"/>
      <c r="F136" s="703"/>
      <c r="G136" s="702"/>
      <c r="H136" s="704"/>
    </row>
    <row r="137" spans="1:8" ht="15.75">
      <c r="A137" s="685"/>
      <c r="B137" s="689"/>
      <c r="C137" s="689"/>
      <c r="D137" s="910" t="s">
        <v>1092</v>
      </c>
      <c r="E137" s="685"/>
      <c r="F137" s="689"/>
      <c r="G137" s="685"/>
      <c r="H137" s="645"/>
    </row>
    <row r="138" spans="1:8" ht="15.75">
      <c r="A138" s="685">
        <v>1</v>
      </c>
      <c r="B138" s="689">
        <v>392.34</v>
      </c>
      <c r="C138" s="689"/>
      <c r="D138" s="910" t="s">
        <v>1093</v>
      </c>
      <c r="E138" s="685"/>
      <c r="F138" s="689"/>
      <c r="G138" s="689"/>
      <c r="H138" s="645"/>
    </row>
    <row r="139" spans="1:8" ht="15.75">
      <c r="A139" s="685"/>
      <c r="B139" s="689">
        <v>0.3</v>
      </c>
      <c r="C139" s="689">
        <v>117.702</v>
      </c>
      <c r="D139" s="910"/>
      <c r="E139" s="685"/>
      <c r="F139" s="689"/>
      <c r="G139" s="689"/>
      <c r="H139" s="645"/>
    </row>
    <row r="140" spans="1:8" ht="15.75">
      <c r="A140" s="685"/>
      <c r="B140" s="689"/>
      <c r="C140" s="689">
        <v>471.74</v>
      </c>
      <c r="D140" s="910" t="s">
        <v>1094</v>
      </c>
      <c r="E140" s="685"/>
      <c r="F140" s="689"/>
      <c r="G140" s="689"/>
      <c r="H140" s="645"/>
    </row>
    <row r="141" spans="1:8" ht="15.75">
      <c r="A141" s="685"/>
      <c r="B141" s="689"/>
      <c r="C141" s="689">
        <v>140.19999999999999</v>
      </c>
      <c r="D141" s="910" t="s">
        <v>1073</v>
      </c>
      <c r="E141" s="685"/>
      <c r="F141" s="689"/>
      <c r="G141" s="689"/>
      <c r="H141" s="645"/>
    </row>
    <row r="142" spans="1:8" ht="18.75">
      <c r="A142" s="685"/>
      <c r="B142" s="689"/>
      <c r="C142" s="903">
        <v>729.65</v>
      </c>
      <c r="D142" s="902" t="s">
        <v>1095</v>
      </c>
      <c r="E142" s="351"/>
      <c r="F142" s="689"/>
      <c r="G142" s="705"/>
      <c r="H142" s="645"/>
    </row>
    <row r="143" spans="1:8" ht="18.75">
      <c r="A143" s="685"/>
      <c r="B143" s="689"/>
      <c r="C143" s="903">
        <f>'Dia Meas'!F16</f>
        <v>657.86</v>
      </c>
      <c r="D143" s="902" t="s">
        <v>1102</v>
      </c>
      <c r="E143" s="685"/>
      <c r="F143" s="689"/>
      <c r="G143" s="689"/>
      <c r="H143" s="645"/>
    </row>
    <row r="144" spans="1:8" ht="18.75">
      <c r="A144" s="685"/>
      <c r="B144" s="689"/>
      <c r="C144" s="905">
        <f>C142-C143</f>
        <v>71.790000000000006</v>
      </c>
      <c r="D144" s="906" t="s">
        <v>1110</v>
      </c>
      <c r="E144" s="685"/>
      <c r="F144" s="689"/>
      <c r="G144" s="689"/>
      <c r="H144" s="645"/>
    </row>
    <row r="145" spans="1:8" ht="15.75">
      <c r="A145" s="685"/>
      <c r="B145" s="689"/>
      <c r="C145" s="685"/>
      <c r="D145" s="645"/>
      <c r="E145" s="685"/>
      <c r="F145" s="689"/>
      <c r="G145" s="689"/>
      <c r="H145" s="645"/>
    </row>
    <row r="146" spans="1:8" ht="15.75">
      <c r="A146" s="351"/>
      <c r="B146" s="689"/>
      <c r="C146" s="705"/>
      <c r="D146" s="645"/>
      <c r="E146" s="685"/>
      <c r="F146" s="689"/>
      <c r="G146" s="689"/>
      <c r="H146" s="645"/>
    </row>
    <row r="147" spans="1:8" ht="15.75">
      <c r="A147" s="685"/>
      <c r="B147" s="689"/>
      <c r="C147" s="689"/>
      <c r="D147" s="645"/>
      <c r="E147" s="685"/>
      <c r="F147" s="689"/>
      <c r="G147" s="689"/>
      <c r="H147" s="645"/>
    </row>
    <row r="148" spans="1:8" ht="15.75">
      <c r="A148" s="685"/>
      <c r="B148" s="689"/>
      <c r="C148" s="689"/>
      <c r="D148" s="645"/>
      <c r="E148" s="685"/>
      <c r="F148" s="689"/>
      <c r="G148" s="689"/>
      <c r="H148" s="645"/>
    </row>
    <row r="149" spans="1:8" ht="15.75">
      <c r="A149" s="685"/>
      <c r="B149" s="689"/>
      <c r="C149" s="689"/>
      <c r="D149" s="645"/>
      <c r="E149" s="351"/>
      <c r="F149" s="689"/>
      <c r="G149" s="705"/>
      <c r="H149" s="645"/>
    </row>
    <row r="150" spans="1:8" ht="15.75">
      <c r="A150" s="685"/>
      <c r="B150" s="689"/>
      <c r="C150" s="689"/>
      <c r="D150" s="645"/>
      <c r="E150" s="685"/>
      <c r="F150" s="689"/>
      <c r="G150" s="689"/>
      <c r="H150" s="645"/>
    </row>
    <row r="151" spans="1:8" ht="15.75">
      <c r="A151" s="685"/>
      <c r="B151" s="689"/>
      <c r="C151" s="689"/>
      <c r="D151" s="645"/>
      <c r="E151" s="685"/>
      <c r="F151" s="689"/>
      <c r="G151" s="689"/>
      <c r="H151" s="645"/>
    </row>
    <row r="152" spans="1:8" ht="15.75">
      <c r="A152" s="685"/>
      <c r="B152" s="689"/>
      <c r="C152" s="689"/>
      <c r="D152" s="645"/>
      <c r="E152" s="685"/>
      <c r="F152" s="689"/>
      <c r="G152" s="689"/>
      <c r="H152" s="645"/>
    </row>
    <row r="153" spans="1:8" ht="15.75">
      <c r="A153" s="351"/>
      <c r="B153" s="689"/>
      <c r="C153" s="705"/>
      <c r="D153" s="645"/>
      <c r="E153" s="685"/>
      <c r="F153" s="689"/>
      <c r="G153" s="689"/>
      <c r="H153" s="645"/>
    </row>
    <row r="154" spans="1:8" ht="15.75">
      <c r="A154" s="685"/>
      <c r="B154" s="689"/>
      <c r="C154" s="689"/>
      <c r="D154" s="645"/>
      <c r="E154" s="685"/>
      <c r="F154" s="689"/>
      <c r="G154" s="689"/>
      <c r="H154" s="645"/>
    </row>
    <row r="155" spans="1:8" ht="15.75">
      <c r="A155" s="685"/>
      <c r="B155" s="689"/>
      <c r="C155" s="689"/>
      <c r="D155" s="645"/>
      <c r="E155" s="685"/>
      <c r="F155" s="689"/>
      <c r="G155" s="689"/>
      <c r="H155" s="645"/>
    </row>
    <row r="156" spans="1:8" ht="15.75">
      <c r="A156" s="685"/>
      <c r="B156" s="689"/>
      <c r="C156" s="689"/>
      <c r="D156" s="645"/>
      <c r="E156" s="351"/>
      <c r="F156" s="689"/>
      <c r="G156" s="705"/>
      <c r="H156" s="645"/>
    </row>
    <row r="157" spans="1:8" ht="15.75">
      <c r="A157" s="685"/>
      <c r="B157" s="689"/>
      <c r="C157" s="689"/>
      <c r="D157" s="645"/>
      <c r="E157" s="685"/>
      <c r="F157" s="689"/>
      <c r="G157" s="689"/>
      <c r="H157" s="645"/>
    </row>
    <row r="158" spans="1:8" ht="15.75">
      <c r="A158" s="685"/>
      <c r="B158" s="689"/>
      <c r="C158" s="689"/>
      <c r="D158" s="645"/>
      <c r="E158" s="685"/>
      <c r="F158" s="689"/>
      <c r="G158" s="689"/>
      <c r="H158" s="645"/>
    </row>
    <row r="159" spans="1:8" ht="15.75">
      <c r="A159" s="685"/>
      <c r="B159" s="689"/>
      <c r="C159" s="689"/>
      <c r="D159" s="645"/>
      <c r="E159" s="685"/>
      <c r="F159" s="689"/>
      <c r="G159" s="689"/>
      <c r="H159" s="645"/>
    </row>
    <row r="160" spans="1:8" ht="15.75">
      <c r="A160" s="351"/>
      <c r="B160" s="689"/>
      <c r="C160" s="705"/>
      <c r="D160" s="645"/>
      <c r="E160" s="685"/>
      <c r="F160" s="689"/>
      <c r="G160" s="689"/>
      <c r="H160" s="645"/>
    </row>
    <row r="161" spans="1:8" ht="15.75">
      <c r="A161" s="685"/>
      <c r="B161" s="689"/>
      <c r="C161" s="685"/>
      <c r="D161" s="645"/>
      <c r="E161" s="685"/>
      <c r="F161" s="689"/>
      <c r="G161" s="689"/>
      <c r="H161" s="645"/>
    </row>
    <row r="162" spans="1:8" ht="15.75">
      <c r="A162" s="685"/>
      <c r="B162" s="689"/>
      <c r="C162" s="685"/>
      <c r="D162" s="645"/>
      <c r="E162" s="685"/>
      <c r="F162" s="689"/>
      <c r="G162" s="689"/>
      <c r="H162" s="645"/>
    </row>
    <row r="163" spans="1:8" ht="15.75">
      <c r="A163" s="685"/>
      <c r="B163" s="689"/>
      <c r="C163" s="685"/>
      <c r="D163" s="645"/>
      <c r="E163" s="351"/>
      <c r="F163" s="689"/>
      <c r="G163" s="705"/>
      <c r="H163" s="645"/>
    </row>
    <row r="164" spans="1:8" ht="15.75">
      <c r="A164" s="685"/>
      <c r="B164" s="689"/>
      <c r="C164" s="689"/>
      <c r="D164" s="645"/>
      <c r="E164" s="685"/>
      <c r="F164" s="689"/>
      <c r="G164" s="689"/>
      <c r="H164" s="645"/>
    </row>
    <row r="165" spans="1:8" ht="15.75">
      <c r="A165" s="685"/>
      <c r="B165" s="689"/>
      <c r="C165" s="689"/>
      <c r="D165" s="645"/>
      <c r="E165" s="685"/>
      <c r="F165" s="685"/>
      <c r="G165" s="689"/>
      <c r="H165" s="645"/>
    </row>
    <row r="166" spans="1:8" ht="15.75">
      <c r="A166" s="685"/>
      <c r="B166" s="689"/>
      <c r="C166" s="689"/>
      <c r="D166" s="645"/>
      <c r="E166" s="685"/>
      <c r="F166" s="685"/>
      <c r="G166" s="630"/>
      <c r="H166" s="645"/>
    </row>
    <row r="167" spans="1:8" ht="15.75">
      <c r="A167" s="685"/>
      <c r="B167" s="689"/>
      <c r="C167" s="689"/>
      <c r="D167" s="645"/>
      <c r="E167" s="685"/>
      <c r="F167" s="689"/>
      <c r="G167" s="689"/>
      <c r="H167" s="645"/>
    </row>
    <row r="168" spans="1:8" ht="15.75">
      <c r="A168" s="685"/>
      <c r="B168" s="689"/>
      <c r="C168" s="689"/>
      <c r="D168" s="645"/>
      <c r="E168" s="685"/>
      <c r="F168" s="689"/>
      <c r="G168" s="689"/>
      <c r="H168" s="645"/>
    </row>
    <row r="169" spans="1:8" ht="15.75">
      <c r="A169" s="685"/>
      <c r="B169" s="689"/>
      <c r="C169" s="689"/>
      <c r="D169" s="645"/>
      <c r="E169" s="685"/>
      <c r="F169" s="689"/>
      <c r="G169" s="689"/>
      <c r="H169" s="645"/>
    </row>
    <row r="170" spans="1:8" ht="15.75">
      <c r="A170" s="351"/>
      <c r="B170" s="689"/>
      <c r="C170" s="705"/>
      <c r="D170" s="645"/>
      <c r="E170" s="685"/>
      <c r="F170" s="689"/>
      <c r="G170" s="689"/>
      <c r="H170" s="645"/>
    </row>
    <row r="171" spans="1:8" ht="15.75">
      <c r="A171" s="685"/>
      <c r="B171" s="689"/>
      <c r="C171" s="689"/>
      <c r="D171" s="645"/>
      <c r="E171" s="685"/>
      <c r="F171" s="689"/>
      <c r="G171" s="689"/>
      <c r="H171" s="645"/>
    </row>
    <row r="172" spans="1:8" ht="15.75">
      <c r="A172" s="685"/>
      <c r="B172" s="689"/>
      <c r="C172" s="689"/>
      <c r="D172" s="645"/>
      <c r="E172" s="685"/>
      <c r="F172" s="689"/>
      <c r="G172" s="689"/>
      <c r="H172" s="645"/>
    </row>
    <row r="173" spans="1:8" ht="15.75">
      <c r="A173" s="685"/>
      <c r="B173" s="689"/>
      <c r="C173" s="689"/>
      <c r="D173" s="645"/>
      <c r="E173" s="351"/>
      <c r="F173" s="689"/>
      <c r="G173" s="705"/>
      <c r="H173" s="645"/>
    </row>
    <row r="174" spans="1:8" ht="15.75">
      <c r="A174" s="685"/>
      <c r="B174" s="689"/>
      <c r="C174" s="689"/>
      <c r="D174" s="645"/>
      <c r="E174" s="685"/>
      <c r="F174" s="689"/>
      <c r="G174" s="689"/>
      <c r="H174" s="645"/>
    </row>
    <row r="175" spans="1:8" ht="15.75">
      <c r="A175" s="685"/>
      <c r="B175" s="689"/>
      <c r="C175" s="689"/>
      <c r="D175" s="645"/>
      <c r="E175" s="685"/>
      <c r="F175" s="689"/>
      <c r="G175" s="689"/>
      <c r="H175" s="645"/>
    </row>
    <row r="176" spans="1:8" ht="15.75">
      <c r="A176" s="685"/>
      <c r="B176" s="689"/>
      <c r="C176" s="689"/>
      <c r="D176" s="645"/>
      <c r="E176" s="685"/>
      <c r="F176" s="689"/>
      <c r="G176" s="689"/>
      <c r="H176" s="645"/>
    </row>
    <row r="177" spans="1:8" ht="15.75">
      <c r="A177" s="351"/>
      <c r="B177" s="689"/>
      <c r="C177" s="705"/>
      <c r="D177" s="645"/>
      <c r="E177" s="685"/>
      <c r="F177" s="689"/>
      <c r="G177" s="689"/>
      <c r="H177" s="645"/>
    </row>
    <row r="178" spans="1:8" ht="15.75">
      <c r="A178" s="685"/>
      <c r="B178" s="689"/>
      <c r="C178" s="685"/>
      <c r="D178" s="645"/>
      <c r="E178" s="685"/>
      <c r="F178" s="689"/>
      <c r="G178" s="689"/>
      <c r="H178" s="645"/>
    </row>
    <row r="179" spans="1:8" ht="15.75">
      <c r="A179" s="685"/>
      <c r="B179" s="689"/>
      <c r="C179" s="685"/>
      <c r="D179" s="645"/>
      <c r="E179" s="685"/>
      <c r="F179" s="689"/>
      <c r="G179" s="689"/>
      <c r="H179" s="645"/>
    </row>
    <row r="180" spans="1:8" ht="15.75">
      <c r="A180" s="685"/>
      <c r="B180" s="403"/>
      <c r="C180" s="404"/>
      <c r="D180" s="364"/>
      <c r="E180" s="351"/>
      <c r="F180" s="689"/>
      <c r="G180" s="705"/>
      <c r="H180" s="645"/>
    </row>
    <row r="181" spans="1:8" ht="15.75">
      <c r="A181" s="351"/>
      <c r="B181" s="403"/>
      <c r="C181" s="404"/>
      <c r="D181" s="364"/>
      <c r="E181" s="685"/>
      <c r="F181" s="689"/>
      <c r="G181" s="689"/>
      <c r="H181" s="645"/>
    </row>
    <row r="182" spans="1:8" ht="15.75">
      <c r="A182" s="709"/>
      <c r="B182" s="403"/>
      <c r="C182" s="404"/>
      <c r="D182" s="364"/>
      <c r="E182" s="685"/>
      <c r="F182" s="689"/>
      <c r="G182" s="689"/>
      <c r="H182" s="645"/>
    </row>
    <row r="183" spans="1:8" ht="15.75">
      <c r="A183" s="710"/>
      <c r="B183" s="403"/>
      <c r="C183" s="404"/>
      <c r="D183" s="364"/>
      <c r="E183" s="685"/>
      <c r="F183" s="689"/>
      <c r="G183" s="689"/>
      <c r="H183" s="645"/>
    </row>
    <row r="184" spans="1:8" ht="15.75">
      <c r="A184" s="362"/>
      <c r="B184" s="403"/>
      <c r="C184" s="404"/>
      <c r="D184" s="364"/>
      <c r="E184" s="685"/>
      <c r="F184" s="689"/>
      <c r="G184" s="689"/>
      <c r="H184" s="645"/>
    </row>
    <row r="185" spans="1:8" ht="15.75">
      <c r="A185" s="362"/>
      <c r="B185" s="403"/>
      <c r="C185" s="404"/>
      <c r="D185" s="364"/>
      <c r="E185" s="685"/>
      <c r="F185" s="689"/>
      <c r="G185" s="689"/>
      <c r="H185" s="645"/>
    </row>
    <row r="186" spans="1:8" ht="15.75">
      <c r="A186" s="351"/>
      <c r="B186" s="403"/>
      <c r="C186" s="404"/>
      <c r="D186" s="364"/>
      <c r="E186" s="685"/>
      <c r="F186" s="689"/>
      <c r="G186" s="689"/>
      <c r="H186" s="645"/>
    </row>
    <row r="187" spans="1:8" ht="15.75">
      <c r="A187" s="351"/>
      <c r="B187" s="403"/>
      <c r="C187" s="404"/>
      <c r="D187" s="364"/>
      <c r="E187" s="351"/>
      <c r="F187" s="689"/>
      <c r="G187" s="705"/>
      <c r="H187" s="645"/>
    </row>
    <row r="188" spans="1:8" ht="15.75">
      <c r="A188" s="351"/>
      <c r="B188" s="403"/>
      <c r="C188" s="404"/>
      <c r="D188" s="364"/>
      <c r="E188" s="685"/>
      <c r="F188" s="689"/>
      <c r="G188" s="689"/>
      <c r="H188" s="399"/>
    </row>
    <row r="189" spans="1:8" ht="15.75">
      <c r="A189" s="685"/>
      <c r="B189" s="403"/>
      <c r="C189" s="404"/>
      <c r="D189" s="364"/>
      <c r="E189" s="685"/>
      <c r="F189" s="689"/>
      <c r="G189" s="689"/>
      <c r="H189" s="685"/>
    </row>
    <row r="190" spans="1:8" ht="15.75">
      <c r="A190" s="685"/>
      <c r="B190" s="403"/>
      <c r="C190" s="404"/>
      <c r="D190" s="364"/>
      <c r="E190" s="685"/>
      <c r="F190" s="689"/>
      <c r="G190" s="689"/>
      <c r="H190" s="685"/>
    </row>
    <row r="191" spans="1:8" ht="15.75">
      <c r="A191" s="696"/>
      <c r="B191" s="696"/>
      <c r="C191" s="701"/>
      <c r="D191" s="701"/>
      <c r="E191" s="674"/>
      <c r="F191" s="674"/>
      <c r="G191" s="674"/>
      <c r="H191" s="674"/>
    </row>
  </sheetData>
  <mergeCells count="21">
    <mergeCell ref="A134:D134"/>
    <mergeCell ref="A129:H129"/>
    <mergeCell ref="A130:D130"/>
    <mergeCell ref="A131:D131"/>
    <mergeCell ref="G131:H131"/>
    <mergeCell ref="A132:D132"/>
    <mergeCell ref="A133:D133"/>
    <mergeCell ref="A70:D70"/>
    <mergeCell ref="A65:H65"/>
    <mergeCell ref="A66:D66"/>
    <mergeCell ref="A67:D67"/>
    <mergeCell ref="G67:H67"/>
    <mergeCell ref="A68:D68"/>
    <mergeCell ref="A69:D69"/>
    <mergeCell ref="A6:D6"/>
    <mergeCell ref="A1:H1"/>
    <mergeCell ref="A2:D2"/>
    <mergeCell ref="A3:D3"/>
    <mergeCell ref="G3:H3"/>
    <mergeCell ref="A4:D4"/>
    <mergeCell ref="A5:D5"/>
  </mergeCells>
  <pageMargins left="0.31" right="0.31" top="0.75" bottom="0.75" header="0.3" footer="0.3"/>
  <pageSetup scale="65" orientation="portrait" r:id="rId1"/>
  <rowBreaks count="2" manualBreakCount="2">
    <brk id="64" max="7" man="1"/>
    <brk id="128" max="7" man="1"/>
  </rowBreaks>
  <colBreaks count="1" manualBreakCount="1">
    <brk id="9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view="pageBreakPreview" topLeftCell="A52" zoomScaleNormal="100" zoomScaleSheetLayoutView="100" zoomScalePageLayoutView="85" workbookViewId="0">
      <selection activeCell="F67" sqref="F67:I73"/>
    </sheetView>
  </sheetViews>
  <sheetFormatPr defaultRowHeight="15.75"/>
  <cols>
    <col min="1" max="1" width="3.5703125" style="991" customWidth="1"/>
    <col min="2" max="2" width="6.28515625" style="991" customWidth="1"/>
    <col min="3" max="4" width="8.28515625" style="1718" customWidth="1"/>
    <col min="5" max="5" width="38.5703125" style="991" customWidth="1"/>
    <col min="6" max="6" width="6.28515625" style="1718" customWidth="1"/>
    <col min="7" max="7" width="8.42578125" style="1719" customWidth="1"/>
    <col min="8" max="8" width="9.140625" style="1720" customWidth="1"/>
    <col min="9" max="9" width="42" style="991" customWidth="1"/>
    <col min="10" max="10" width="2.28515625" style="991" customWidth="1"/>
    <col min="11" max="13" width="9.140625" style="991"/>
    <col min="14" max="14" width="12" style="991" customWidth="1"/>
    <col min="15" max="16384" width="9.140625" style="991"/>
  </cols>
  <sheetData>
    <row r="1" spans="1:15">
      <c r="A1" s="1687"/>
      <c r="B1" s="1960" t="s">
        <v>179</v>
      </c>
      <c r="C1" s="1960"/>
      <c r="D1" s="1960"/>
      <c r="E1" s="1960"/>
      <c r="F1" s="1688"/>
      <c r="G1" s="1689"/>
      <c r="H1" s="1960"/>
      <c r="I1" s="1960"/>
      <c r="J1" s="1690"/>
      <c r="K1" s="1690"/>
      <c r="L1" s="1691"/>
      <c r="M1" s="997"/>
      <c r="N1" s="997"/>
      <c r="O1" s="1692"/>
    </row>
    <row r="2" spans="1:15">
      <c r="A2" s="1687"/>
      <c r="B2" s="1960" t="s">
        <v>156</v>
      </c>
      <c r="C2" s="1960"/>
      <c r="D2" s="1960"/>
      <c r="E2" s="1960"/>
      <c r="F2" s="1688"/>
      <c r="G2" s="1689"/>
      <c r="H2" s="1721"/>
      <c r="I2" s="1191" t="s">
        <v>1403</v>
      </c>
      <c r="J2" s="1687"/>
      <c r="L2" s="1691"/>
      <c r="M2" s="997"/>
      <c r="N2" s="997"/>
      <c r="O2" s="1698"/>
    </row>
    <row r="3" spans="1:15">
      <c r="A3" s="1687"/>
      <c r="B3" s="1960" t="s">
        <v>157</v>
      </c>
      <c r="C3" s="1960"/>
      <c r="D3" s="1960"/>
      <c r="E3" s="1960"/>
      <c r="F3" s="1960"/>
      <c r="G3" s="1689"/>
      <c r="I3" s="1191" t="s">
        <v>1724</v>
      </c>
      <c r="J3" s="1687"/>
      <c r="L3" s="1691"/>
      <c r="M3" s="997"/>
      <c r="N3" s="1687"/>
      <c r="O3" s="1693"/>
    </row>
    <row r="4" spans="1:15">
      <c r="A4" s="1687"/>
      <c r="B4" s="1960" t="s">
        <v>158</v>
      </c>
      <c r="C4" s="1960"/>
      <c r="D4" s="1960"/>
      <c r="E4" s="1960"/>
      <c r="F4" s="1688"/>
      <c r="G4" s="1689"/>
      <c r="H4" s="1694"/>
      <c r="J4" s="1687"/>
      <c r="L4" s="1691"/>
      <c r="M4" s="997"/>
      <c r="N4" s="997"/>
      <c r="O4" s="1695"/>
    </row>
    <row r="5" spans="1:15">
      <c r="A5" s="997"/>
      <c r="B5" s="1696"/>
      <c r="C5" s="1689"/>
      <c r="D5" s="1689"/>
      <c r="E5" s="1697"/>
      <c r="F5" s="1688"/>
      <c r="G5" s="1689"/>
      <c r="H5" s="1694"/>
      <c r="I5" s="996"/>
      <c r="J5" s="997"/>
      <c r="L5" s="1691"/>
      <c r="M5" s="997"/>
      <c r="N5" s="997"/>
      <c r="O5" s="1698"/>
    </row>
    <row r="6" spans="1:15">
      <c r="A6" s="1699"/>
      <c r="B6" s="1700" t="s">
        <v>174</v>
      </c>
      <c r="C6" s="1701" t="s">
        <v>175</v>
      </c>
      <c r="D6" s="1702" t="s">
        <v>176</v>
      </c>
      <c r="E6" s="1701" t="s">
        <v>7</v>
      </c>
      <c r="F6" s="1700" t="s">
        <v>174</v>
      </c>
      <c r="G6" s="1702" t="s">
        <v>175</v>
      </c>
      <c r="H6" s="1703" t="s">
        <v>176</v>
      </c>
      <c r="I6" s="1701" t="s">
        <v>7</v>
      </c>
      <c r="J6" s="1699"/>
      <c r="L6" s="1691"/>
      <c r="M6" s="997"/>
      <c r="N6" s="1687"/>
      <c r="O6" s="1693"/>
    </row>
    <row r="7" spans="1:15">
      <c r="A7" s="997"/>
      <c r="B7" s="994"/>
      <c r="C7" s="1011"/>
      <c r="D7" s="1011"/>
      <c r="E7" s="989" t="s">
        <v>84</v>
      </c>
      <c r="F7" s="994"/>
      <c r="G7" s="1011"/>
      <c r="H7" s="1011"/>
      <c r="I7" s="989" t="s">
        <v>164</v>
      </c>
      <c r="L7" s="1691"/>
      <c r="M7" s="997"/>
      <c r="N7" s="997"/>
      <c r="O7" s="1695"/>
    </row>
    <row r="8" spans="1:15">
      <c r="A8" s="997"/>
      <c r="B8" s="994"/>
      <c r="C8" s="1011"/>
      <c r="D8" s="1011"/>
      <c r="E8" s="989" t="s">
        <v>48</v>
      </c>
      <c r="F8" s="994"/>
      <c r="G8" s="1011"/>
      <c r="H8" s="1011"/>
      <c r="I8" s="989" t="s">
        <v>1760</v>
      </c>
      <c r="L8" s="1691"/>
      <c r="M8" s="997"/>
      <c r="N8" s="997"/>
      <c r="O8" s="1698"/>
    </row>
    <row r="9" spans="1:15">
      <c r="A9" s="997"/>
      <c r="B9" s="994"/>
      <c r="C9" s="1011"/>
      <c r="D9" s="1011"/>
      <c r="E9" s="989" t="s">
        <v>1813</v>
      </c>
      <c r="F9" s="994"/>
      <c r="G9" s="1011"/>
      <c r="H9" s="1011"/>
      <c r="I9" s="989" t="s">
        <v>2093</v>
      </c>
      <c r="L9" s="1691"/>
      <c r="M9" s="997"/>
      <c r="N9" s="997"/>
      <c r="O9" s="1695"/>
    </row>
    <row r="10" spans="1:15">
      <c r="A10" s="997"/>
      <c r="B10" s="994"/>
      <c r="C10" s="1011"/>
      <c r="D10" s="1011"/>
      <c r="E10" s="989" t="s">
        <v>80</v>
      </c>
      <c r="F10" s="994">
        <v>1</v>
      </c>
      <c r="G10" s="1705">
        <v>8</v>
      </c>
      <c r="H10" s="1011"/>
      <c r="I10" s="994"/>
      <c r="L10" s="1691"/>
      <c r="M10" s="997"/>
      <c r="N10" s="997"/>
      <c r="O10" s="997"/>
    </row>
    <row r="11" spans="1:15">
      <c r="A11" s="997"/>
      <c r="B11" s="994">
        <v>7</v>
      </c>
      <c r="C11" s="1012">
        <v>1.2</v>
      </c>
      <c r="D11" s="1011"/>
      <c r="E11" s="994" t="s">
        <v>1815</v>
      </c>
      <c r="F11" s="1248"/>
      <c r="G11" s="1737"/>
      <c r="H11" s="1250">
        <f>G10*F10</f>
        <v>8</v>
      </c>
      <c r="I11" s="1248" t="s">
        <v>2136</v>
      </c>
      <c r="L11" s="1691"/>
      <c r="M11" s="997"/>
      <c r="N11" s="997"/>
      <c r="O11" s="1698"/>
    </row>
    <row r="12" spans="1:15">
      <c r="A12" s="997"/>
      <c r="B12" s="994"/>
      <c r="C12" s="1012">
        <v>0.15</v>
      </c>
      <c r="D12" s="1011"/>
      <c r="E12" s="994"/>
      <c r="F12" s="994"/>
      <c r="G12" s="1012"/>
      <c r="H12" s="1012"/>
      <c r="I12" s="988"/>
      <c r="L12" s="1691"/>
      <c r="M12" s="997"/>
      <c r="N12" s="997"/>
      <c r="O12" s="1695"/>
    </row>
    <row r="13" spans="1:15">
      <c r="A13" s="997"/>
      <c r="B13" s="994"/>
      <c r="C13" s="1012">
        <v>0.3</v>
      </c>
      <c r="D13" s="1012">
        <f>C13*C12*C11*B11</f>
        <v>0.38</v>
      </c>
      <c r="E13" s="994"/>
      <c r="F13" s="994"/>
      <c r="G13" s="1011"/>
      <c r="H13" s="1011"/>
      <c r="I13" s="989" t="s">
        <v>2094</v>
      </c>
      <c r="L13" s="1691"/>
      <c r="M13" s="997"/>
      <c r="N13" s="997"/>
      <c r="O13" s="997"/>
    </row>
    <row r="14" spans="1:15">
      <c r="A14" s="997"/>
      <c r="B14" s="994"/>
      <c r="C14" s="1012"/>
      <c r="D14" s="1011"/>
      <c r="E14" s="994"/>
      <c r="F14" s="994">
        <v>1</v>
      </c>
      <c r="G14" s="1705">
        <v>8</v>
      </c>
      <c r="H14" s="1011"/>
      <c r="I14" s="994"/>
      <c r="L14" s="1691"/>
      <c r="M14" s="997"/>
      <c r="N14" s="997"/>
      <c r="O14" s="997"/>
    </row>
    <row r="15" spans="1:15">
      <c r="A15" s="997"/>
      <c r="B15" s="994">
        <v>4</v>
      </c>
      <c r="C15" s="1012">
        <v>1.1000000000000001</v>
      </c>
      <c r="D15" s="1011"/>
      <c r="E15" s="994" t="s">
        <v>1816</v>
      </c>
      <c r="F15" s="1248"/>
      <c r="G15" s="1737"/>
      <c r="H15" s="1250">
        <f>G14*F14</f>
        <v>8</v>
      </c>
      <c r="I15" s="1248" t="s">
        <v>2137</v>
      </c>
      <c r="L15" s="1691"/>
      <c r="M15" s="997"/>
      <c r="N15" s="997"/>
      <c r="O15" s="997"/>
    </row>
    <row r="16" spans="1:15">
      <c r="A16" s="997"/>
      <c r="B16" s="994"/>
      <c r="C16" s="1012">
        <v>0.15</v>
      </c>
      <c r="D16" s="1011"/>
      <c r="E16" s="994"/>
      <c r="F16" s="994"/>
      <c r="G16" s="1012"/>
      <c r="H16" s="1012"/>
      <c r="I16" s="994"/>
      <c r="L16" s="1691"/>
      <c r="M16" s="997"/>
      <c r="N16" s="997"/>
      <c r="O16" s="997"/>
    </row>
    <row r="17" spans="1:15">
      <c r="A17" s="997"/>
      <c r="B17" s="994"/>
      <c r="C17" s="1012">
        <v>0.3</v>
      </c>
      <c r="D17" s="1012">
        <f>C17*C16*C15*B15</f>
        <v>0.2</v>
      </c>
      <c r="E17" s="994"/>
      <c r="F17" s="994"/>
      <c r="G17" s="1011"/>
      <c r="H17" s="1011"/>
      <c r="I17" s="989" t="s">
        <v>2095</v>
      </c>
      <c r="L17" s="1691"/>
      <c r="M17" s="997"/>
      <c r="N17" s="997"/>
      <c r="O17" s="997"/>
    </row>
    <row r="18" spans="1:15">
      <c r="A18" s="997"/>
      <c r="B18" s="994"/>
      <c r="C18" s="1012"/>
      <c r="D18" s="1011"/>
      <c r="E18" s="994"/>
      <c r="F18" s="994">
        <v>1</v>
      </c>
      <c r="G18" s="1705">
        <v>5</v>
      </c>
      <c r="H18" s="1011"/>
      <c r="I18" s="994"/>
      <c r="L18" s="1691"/>
      <c r="M18" s="997"/>
      <c r="N18" s="997"/>
      <c r="O18" s="997"/>
    </row>
    <row r="19" spans="1:15">
      <c r="A19" s="997"/>
      <c r="B19" s="994">
        <v>2</v>
      </c>
      <c r="C19" s="1012">
        <v>1.4</v>
      </c>
      <c r="D19" s="1011"/>
      <c r="E19" s="994" t="s">
        <v>1869</v>
      </c>
      <c r="F19" s="1248"/>
      <c r="G19" s="1737"/>
      <c r="H19" s="1250">
        <f>G18*F18</f>
        <v>5</v>
      </c>
      <c r="I19" s="1248" t="s">
        <v>2138</v>
      </c>
      <c r="L19" s="1691"/>
      <c r="M19" s="997"/>
      <c r="N19" s="997"/>
      <c r="O19" s="997"/>
    </row>
    <row r="20" spans="1:15">
      <c r="A20" s="997"/>
      <c r="B20" s="994"/>
      <c r="C20" s="1012">
        <v>0.15</v>
      </c>
      <c r="D20" s="1011"/>
      <c r="E20" s="994"/>
      <c r="F20" s="994"/>
      <c r="G20" s="1012"/>
      <c r="H20" s="1012"/>
      <c r="I20" s="994"/>
      <c r="L20" s="1691"/>
      <c r="M20" s="997"/>
      <c r="N20" s="997"/>
      <c r="O20" s="997"/>
    </row>
    <row r="21" spans="1:15">
      <c r="A21" s="997"/>
      <c r="B21" s="994"/>
      <c r="C21" s="1012">
        <v>0.3</v>
      </c>
      <c r="D21" s="1012">
        <f>C21*C20*C19*B19</f>
        <v>0.13</v>
      </c>
      <c r="E21" s="994"/>
      <c r="F21" s="994"/>
      <c r="G21" s="1011"/>
      <c r="H21" s="1011"/>
      <c r="I21" s="989" t="s">
        <v>2096</v>
      </c>
      <c r="L21" s="1691"/>
      <c r="M21" s="997"/>
      <c r="N21" s="997"/>
      <c r="O21" s="997"/>
    </row>
    <row r="22" spans="1:15">
      <c r="A22" s="997"/>
      <c r="B22" s="994"/>
      <c r="C22" s="1011"/>
      <c r="D22" s="1011"/>
      <c r="E22" s="1148"/>
      <c r="F22" s="994">
        <v>1</v>
      </c>
      <c r="G22" s="1705">
        <v>1</v>
      </c>
      <c r="H22" s="1011"/>
      <c r="I22" s="994"/>
      <c r="J22" s="997"/>
    </row>
    <row r="23" spans="1:15">
      <c r="A23" s="997"/>
      <c r="B23" s="994">
        <v>1</v>
      </c>
      <c r="C23" s="1012">
        <v>1.6</v>
      </c>
      <c r="D23" s="1011"/>
      <c r="E23" s="994" t="s">
        <v>2079</v>
      </c>
      <c r="F23" s="1248"/>
      <c r="G23" s="1737"/>
      <c r="H23" s="1250">
        <f>G22*F22</f>
        <v>1</v>
      </c>
      <c r="I23" s="1248" t="s">
        <v>1764</v>
      </c>
      <c r="J23" s="997"/>
    </row>
    <row r="24" spans="1:15">
      <c r="A24" s="997"/>
      <c r="B24" s="994"/>
      <c r="C24" s="1012">
        <v>0.15</v>
      </c>
      <c r="D24" s="1011"/>
      <c r="E24" s="994"/>
      <c r="F24" s="994"/>
      <c r="G24" s="1012"/>
      <c r="H24" s="1012"/>
      <c r="I24" s="994"/>
      <c r="J24" s="997"/>
    </row>
    <row r="25" spans="1:15">
      <c r="A25" s="997"/>
      <c r="B25" s="994"/>
      <c r="C25" s="1012">
        <v>0.3</v>
      </c>
      <c r="D25" s="1012">
        <f>C25*C24*C23*B23</f>
        <v>7.0000000000000007E-2</v>
      </c>
      <c r="E25" s="994"/>
      <c r="F25" s="994"/>
      <c r="G25" s="1011"/>
      <c r="H25" s="1011"/>
      <c r="I25" s="989" t="s">
        <v>2097</v>
      </c>
      <c r="J25" s="997"/>
    </row>
    <row r="26" spans="1:15">
      <c r="A26" s="997"/>
      <c r="B26" s="994"/>
      <c r="C26" s="1011"/>
      <c r="D26" s="1011"/>
      <c r="E26" s="994"/>
      <c r="F26" s="994">
        <v>1</v>
      </c>
      <c r="G26" s="1705">
        <v>2</v>
      </c>
      <c r="H26" s="1011"/>
      <c r="I26" s="994"/>
      <c r="J26" s="997"/>
    </row>
    <row r="27" spans="1:15">
      <c r="A27" s="997"/>
      <c r="B27" s="994">
        <v>1</v>
      </c>
      <c r="C27" s="1012">
        <v>1.2</v>
      </c>
      <c r="D27" s="1011"/>
      <c r="E27" s="994" t="s">
        <v>2080</v>
      </c>
      <c r="F27" s="1248"/>
      <c r="G27" s="1737"/>
      <c r="H27" s="1250">
        <f>G26*F26</f>
        <v>2</v>
      </c>
      <c r="I27" s="1248" t="s">
        <v>2139</v>
      </c>
      <c r="J27" s="997"/>
    </row>
    <row r="28" spans="1:15">
      <c r="A28" s="997"/>
      <c r="B28" s="994"/>
      <c r="C28" s="1012">
        <v>0.15</v>
      </c>
      <c r="D28" s="1011"/>
      <c r="E28" s="994"/>
      <c r="F28" s="994"/>
      <c r="G28" s="1012"/>
      <c r="H28" s="1012"/>
      <c r="I28" s="994"/>
      <c r="J28" s="997"/>
    </row>
    <row r="29" spans="1:15">
      <c r="A29" s="997"/>
      <c r="B29" s="994"/>
      <c r="C29" s="1012">
        <v>0.3</v>
      </c>
      <c r="D29" s="1012">
        <f>C29*C28*C27*B27</f>
        <v>0.05</v>
      </c>
      <c r="E29" s="994"/>
      <c r="F29" s="994"/>
      <c r="G29" s="1011"/>
      <c r="H29" s="1011"/>
      <c r="I29" s="989" t="s">
        <v>563</v>
      </c>
      <c r="J29" s="997"/>
    </row>
    <row r="30" spans="1:15">
      <c r="A30" s="997"/>
      <c r="B30" s="994"/>
      <c r="C30" s="1011"/>
      <c r="D30" s="1011"/>
      <c r="E30" s="994"/>
      <c r="F30" s="994"/>
      <c r="G30" s="1011"/>
      <c r="H30" s="1011"/>
      <c r="I30" s="989" t="s">
        <v>1763</v>
      </c>
      <c r="J30" s="997"/>
    </row>
    <row r="31" spans="1:15">
      <c r="A31" s="997"/>
      <c r="B31" s="1248"/>
      <c r="C31" s="1250"/>
      <c r="D31" s="1250">
        <f>SUM(D13:D29)</f>
        <v>0.83</v>
      </c>
      <c r="E31" s="1248" t="s">
        <v>1817</v>
      </c>
      <c r="F31" s="994"/>
      <c r="G31" s="1011"/>
      <c r="H31" s="1011"/>
      <c r="I31" s="989" t="s">
        <v>2098</v>
      </c>
      <c r="J31" s="997"/>
    </row>
    <row r="32" spans="1:15">
      <c r="A32" s="997"/>
      <c r="B32" s="994"/>
      <c r="C32" s="1011"/>
      <c r="D32" s="1011"/>
      <c r="E32" s="994"/>
      <c r="F32" s="994">
        <v>1</v>
      </c>
      <c r="G32" s="1705">
        <v>2</v>
      </c>
      <c r="H32" s="1011"/>
      <c r="I32" s="994"/>
      <c r="J32" s="997"/>
    </row>
    <row r="33" spans="1:15">
      <c r="A33" s="997"/>
      <c r="B33" s="994"/>
      <c r="C33" s="1012"/>
      <c r="D33" s="1011"/>
      <c r="E33" s="989" t="s">
        <v>1818</v>
      </c>
      <c r="F33" s="1248"/>
      <c r="G33" s="1737"/>
      <c r="H33" s="1250">
        <f>G32*F32</f>
        <v>2</v>
      </c>
      <c r="I33" s="1248" t="s">
        <v>2099</v>
      </c>
      <c r="J33" s="997"/>
    </row>
    <row r="34" spans="1:15">
      <c r="A34" s="997"/>
      <c r="B34" s="994"/>
      <c r="C34" s="1012"/>
      <c r="D34" s="1011"/>
      <c r="E34" s="989" t="s">
        <v>80</v>
      </c>
      <c r="F34" s="994"/>
      <c r="G34" s="1011"/>
      <c r="H34" s="1011"/>
      <c r="I34" s="994"/>
      <c r="J34" s="997"/>
    </row>
    <row r="35" spans="1:15">
      <c r="A35" s="997"/>
      <c r="B35" s="994">
        <v>7</v>
      </c>
      <c r="C35" s="1012">
        <v>1.2</v>
      </c>
      <c r="D35" s="1011"/>
      <c r="E35" s="994" t="s">
        <v>1815</v>
      </c>
      <c r="F35" s="994"/>
      <c r="G35" s="1012"/>
      <c r="H35" s="1012"/>
      <c r="I35" s="993"/>
      <c r="L35" s="1691"/>
      <c r="M35" s="997"/>
      <c r="N35" s="997"/>
      <c r="O35" s="1698"/>
    </row>
    <row r="36" spans="1:15">
      <c r="A36" s="997"/>
      <c r="B36" s="994"/>
      <c r="C36" s="1012">
        <v>0.75</v>
      </c>
      <c r="D36" s="1012">
        <f>C36*C35*B35</f>
        <v>6.3</v>
      </c>
      <c r="E36" s="994"/>
      <c r="F36" s="1873"/>
      <c r="G36" s="1753"/>
      <c r="H36" s="1754"/>
      <c r="I36" s="989" t="s">
        <v>2100</v>
      </c>
      <c r="J36" s="997"/>
    </row>
    <row r="37" spans="1:15">
      <c r="A37" s="997"/>
      <c r="B37" s="994"/>
      <c r="C37" s="1012"/>
      <c r="D37" s="1012"/>
      <c r="E37" s="994"/>
      <c r="F37" s="1873"/>
      <c r="G37" s="1753"/>
      <c r="H37" s="1754"/>
      <c r="I37" s="1759" t="s">
        <v>2101</v>
      </c>
      <c r="J37" s="997"/>
    </row>
    <row r="38" spans="1:15">
      <c r="A38" s="997"/>
      <c r="B38" s="994">
        <v>4</v>
      </c>
      <c r="C38" s="1012">
        <v>1.1000000000000001</v>
      </c>
      <c r="D38" s="1011"/>
      <c r="E38" s="994" t="s">
        <v>1816</v>
      </c>
      <c r="F38" s="1873">
        <v>3</v>
      </c>
      <c r="G38" s="1753">
        <v>13.6</v>
      </c>
      <c r="H38" s="1754"/>
      <c r="I38" s="1759" t="s">
        <v>984</v>
      </c>
      <c r="L38" s="1691"/>
      <c r="M38" s="997"/>
      <c r="N38" s="997"/>
      <c r="O38" s="997"/>
    </row>
    <row r="39" spans="1:15">
      <c r="A39" s="997"/>
      <c r="B39" s="994"/>
      <c r="C39" s="1012">
        <v>0.75</v>
      </c>
      <c r="D39" s="1012">
        <f>C39*C38*B38</f>
        <v>3.3</v>
      </c>
      <c r="E39" s="994"/>
      <c r="F39" s="1873"/>
      <c r="G39" s="1753"/>
      <c r="H39" s="1754">
        <f>F38*G38</f>
        <v>40.799999999999997</v>
      </c>
      <c r="I39" s="1759" t="s">
        <v>2102</v>
      </c>
      <c r="J39" s="997"/>
    </row>
    <row r="40" spans="1:15">
      <c r="A40" s="997"/>
      <c r="B40" s="994"/>
      <c r="C40" s="1011"/>
      <c r="D40" s="1011"/>
      <c r="E40" s="994"/>
      <c r="F40" s="1873"/>
      <c r="G40" s="1753"/>
      <c r="H40" s="1754"/>
      <c r="I40" s="1759"/>
      <c r="J40" s="997"/>
    </row>
    <row r="41" spans="1:15">
      <c r="A41" s="997"/>
      <c r="B41" s="994">
        <v>2</v>
      </c>
      <c r="C41" s="1012">
        <v>1.4</v>
      </c>
      <c r="D41" s="1011"/>
      <c r="E41" s="994" t="s">
        <v>1869</v>
      </c>
      <c r="F41" s="1873">
        <v>1</v>
      </c>
      <c r="G41" s="1753">
        <v>11.8</v>
      </c>
      <c r="H41" s="1754"/>
      <c r="I41" s="1759" t="s">
        <v>2103</v>
      </c>
      <c r="L41" s="1691"/>
      <c r="M41" s="997"/>
      <c r="N41" s="997"/>
      <c r="O41" s="997"/>
    </row>
    <row r="42" spans="1:15">
      <c r="A42" s="997"/>
      <c r="B42" s="994"/>
      <c r="C42" s="1012">
        <v>0.75</v>
      </c>
      <c r="D42" s="1012">
        <f>C42*C41*B41</f>
        <v>2.1</v>
      </c>
      <c r="E42" s="994"/>
      <c r="F42" s="1873"/>
      <c r="G42" s="1753"/>
      <c r="H42" s="1754">
        <f>F41*G41</f>
        <v>11.8</v>
      </c>
      <c r="I42" s="1759" t="s">
        <v>2104</v>
      </c>
      <c r="J42" s="997"/>
    </row>
    <row r="43" spans="1:15">
      <c r="A43" s="997"/>
      <c r="B43" s="994"/>
      <c r="C43" s="1011"/>
      <c r="D43" s="1011"/>
      <c r="E43" s="994"/>
      <c r="F43" s="1873"/>
      <c r="G43" s="1753"/>
      <c r="H43" s="1754"/>
      <c r="I43" s="1759"/>
      <c r="J43" s="997"/>
    </row>
    <row r="44" spans="1:15">
      <c r="A44" s="997"/>
      <c r="B44" s="994">
        <v>1</v>
      </c>
      <c r="C44" s="1012">
        <v>1.6</v>
      </c>
      <c r="D44" s="1011"/>
      <c r="E44" s="994" t="s">
        <v>2079</v>
      </c>
      <c r="F44" s="1873">
        <v>1</v>
      </c>
      <c r="G44" s="1753">
        <v>26.07</v>
      </c>
      <c r="H44" s="1754"/>
      <c r="I44" s="1759" t="s">
        <v>901</v>
      </c>
      <c r="J44" s="997"/>
    </row>
    <row r="45" spans="1:15">
      <c r="A45" s="997"/>
      <c r="B45" s="994"/>
      <c r="C45" s="1012">
        <v>0.75</v>
      </c>
      <c r="D45" s="1012">
        <f>C45*C44*B44</f>
        <v>1.2</v>
      </c>
      <c r="E45" s="994"/>
      <c r="F45" s="1873"/>
      <c r="G45" s="1753"/>
      <c r="H45" s="1754">
        <f>F44*G44</f>
        <v>26.07</v>
      </c>
      <c r="I45" s="1759" t="s">
        <v>2105</v>
      </c>
      <c r="J45" s="997"/>
    </row>
    <row r="46" spans="1:15">
      <c r="A46" s="997"/>
      <c r="B46" s="994"/>
      <c r="C46" s="1011"/>
      <c r="D46" s="1011"/>
      <c r="E46" s="994"/>
      <c r="F46" s="1873"/>
      <c r="G46" s="1753"/>
      <c r="H46" s="1754"/>
      <c r="I46" s="1759" t="s">
        <v>2106</v>
      </c>
      <c r="J46" s="997"/>
    </row>
    <row r="47" spans="1:15">
      <c r="A47" s="997"/>
      <c r="B47" s="994">
        <v>1</v>
      </c>
      <c r="C47" s="1012">
        <v>1.2</v>
      </c>
      <c r="D47" s="1011"/>
      <c r="E47" s="994" t="s">
        <v>2080</v>
      </c>
      <c r="F47" s="1873">
        <v>1</v>
      </c>
      <c r="G47" s="1753">
        <v>16.100000000000001</v>
      </c>
      <c r="H47" s="1754"/>
      <c r="I47" s="1759" t="s">
        <v>901</v>
      </c>
      <c r="J47" s="997"/>
    </row>
    <row r="48" spans="1:15">
      <c r="A48" s="997"/>
      <c r="B48" s="994"/>
      <c r="C48" s="1012">
        <v>0.75</v>
      </c>
      <c r="D48" s="1012">
        <f>C48*C47*B47</f>
        <v>0.9</v>
      </c>
      <c r="E48" s="994"/>
      <c r="F48" s="1873"/>
      <c r="G48" s="1753"/>
      <c r="H48" s="1754">
        <f>F47*G47</f>
        <v>16.100000000000001</v>
      </c>
      <c r="I48" s="1759" t="s">
        <v>2107</v>
      </c>
      <c r="J48" s="997"/>
    </row>
    <row r="49" spans="1:12">
      <c r="A49" s="997"/>
      <c r="B49" s="994"/>
      <c r="C49" s="1011"/>
      <c r="D49" s="1011"/>
      <c r="E49" s="994"/>
      <c r="F49" s="994"/>
      <c r="G49" s="1012"/>
      <c r="H49" s="1012"/>
      <c r="I49" s="994"/>
      <c r="J49" s="997"/>
    </row>
    <row r="50" spans="1:12">
      <c r="A50" s="997"/>
      <c r="B50" s="1248"/>
      <c r="C50" s="1737"/>
      <c r="D50" s="1250">
        <f>SUM(D36:D48)</f>
        <v>13.8</v>
      </c>
      <c r="E50" s="1248" t="s">
        <v>1819</v>
      </c>
      <c r="F50" s="1873">
        <v>1</v>
      </c>
      <c r="G50" s="1753">
        <v>10.6</v>
      </c>
      <c r="H50" s="1754"/>
      <c r="I50" s="1759" t="s">
        <v>2052</v>
      </c>
      <c r="J50" s="997"/>
    </row>
    <row r="51" spans="1:12">
      <c r="A51" s="997"/>
      <c r="B51" s="994"/>
      <c r="C51" s="1011"/>
      <c r="D51" s="1011"/>
      <c r="E51" s="1148"/>
      <c r="F51" s="1873"/>
      <c r="G51" s="1753"/>
      <c r="H51" s="1754">
        <f>F50*G50</f>
        <v>10.6</v>
      </c>
      <c r="I51" s="1759" t="s">
        <v>2108</v>
      </c>
      <c r="J51" s="997"/>
    </row>
    <row r="52" spans="1:12">
      <c r="A52" s="997"/>
      <c r="B52" s="1752"/>
      <c r="C52" s="1753"/>
      <c r="D52" s="1754"/>
      <c r="E52" s="1755" t="s">
        <v>1820</v>
      </c>
      <c r="F52" s="1873"/>
      <c r="G52" s="1753"/>
      <c r="H52" s="1754"/>
      <c r="I52" s="1759"/>
      <c r="J52" s="997"/>
    </row>
    <row r="53" spans="1:12">
      <c r="A53" s="997"/>
      <c r="B53" s="1752"/>
      <c r="C53" s="1753"/>
      <c r="D53" s="1754"/>
      <c r="E53" s="1760" t="s">
        <v>1821</v>
      </c>
      <c r="F53" s="1873">
        <v>1</v>
      </c>
      <c r="G53" s="1753">
        <v>10.9</v>
      </c>
      <c r="H53" s="1754"/>
      <c r="I53" s="1759" t="s">
        <v>107</v>
      </c>
      <c r="J53" s="997"/>
    </row>
    <row r="54" spans="1:12">
      <c r="A54" s="997"/>
      <c r="B54" s="1752">
        <v>1</v>
      </c>
      <c r="C54" s="1753">
        <f>'Dia Bar'!M35</f>
        <v>73.08</v>
      </c>
      <c r="D54" s="1011"/>
      <c r="E54" s="994"/>
      <c r="F54" s="1873"/>
      <c r="G54" s="1753"/>
      <c r="H54" s="1754">
        <f>F53*G53</f>
        <v>10.9</v>
      </c>
      <c r="I54" s="1759" t="s">
        <v>2109</v>
      </c>
      <c r="J54" s="997"/>
    </row>
    <row r="55" spans="1:12">
      <c r="A55" s="997"/>
      <c r="B55" s="1756"/>
      <c r="C55" s="1756"/>
      <c r="D55" s="1757">
        <f>C54*B54</f>
        <v>73.08</v>
      </c>
      <c r="E55" s="1758" t="s">
        <v>1822</v>
      </c>
      <c r="F55" s="1873"/>
      <c r="G55" s="1753"/>
      <c r="H55" s="1754"/>
      <c r="I55" s="1759"/>
      <c r="J55" s="997"/>
    </row>
    <row r="56" spans="1:12">
      <c r="A56" s="997"/>
      <c r="B56" s="1752"/>
      <c r="C56" s="1753"/>
      <c r="D56" s="1754"/>
      <c r="E56" s="1759"/>
      <c r="F56" s="1873">
        <v>1</v>
      </c>
      <c r="G56" s="1753">
        <v>10.5</v>
      </c>
      <c r="H56" s="1754"/>
      <c r="I56" s="1759" t="s">
        <v>982</v>
      </c>
      <c r="J56" s="997"/>
    </row>
    <row r="57" spans="1:12">
      <c r="A57" s="997"/>
      <c r="B57" s="1752">
        <v>1</v>
      </c>
      <c r="C57" s="1753">
        <f>'Dia Bar'!K35</f>
        <v>35.25</v>
      </c>
      <c r="D57" s="1754"/>
      <c r="E57" s="1760" t="s">
        <v>1823</v>
      </c>
      <c r="F57" s="1873"/>
      <c r="G57" s="1753"/>
      <c r="H57" s="1754">
        <f>F56*G56</f>
        <v>10.5</v>
      </c>
      <c r="I57" s="1759" t="s">
        <v>2110</v>
      </c>
      <c r="J57" s="997"/>
    </row>
    <row r="58" spans="1:12">
      <c r="A58" s="997"/>
      <c r="B58" s="1756"/>
      <c r="C58" s="1756"/>
      <c r="D58" s="1757">
        <f>C57*B57</f>
        <v>35.25</v>
      </c>
      <c r="E58" s="1758" t="s">
        <v>1824</v>
      </c>
      <c r="F58" s="994"/>
      <c r="G58" s="1012"/>
      <c r="H58" s="1012"/>
      <c r="I58" s="1601"/>
      <c r="J58" s="997"/>
    </row>
    <row r="59" spans="1:12">
      <c r="A59" s="997"/>
      <c r="B59" s="994"/>
      <c r="C59" s="1012"/>
      <c r="D59" s="1011"/>
      <c r="E59" s="994"/>
      <c r="F59" s="1873">
        <v>1</v>
      </c>
      <c r="G59" s="1753">
        <v>22.8</v>
      </c>
      <c r="H59" s="1754"/>
      <c r="I59" s="1759" t="s">
        <v>901</v>
      </c>
      <c r="J59" s="997"/>
      <c r="L59" s="997"/>
    </row>
    <row r="60" spans="1:12">
      <c r="A60" s="997"/>
      <c r="B60" s="994"/>
      <c r="C60" s="1012"/>
      <c r="D60" s="1011"/>
      <c r="E60" s="994"/>
      <c r="F60" s="1873"/>
      <c r="G60" s="1753"/>
      <c r="H60" s="1754">
        <f>F59*G59</f>
        <v>22.8</v>
      </c>
      <c r="I60" s="1759" t="s">
        <v>2111</v>
      </c>
      <c r="J60" s="997"/>
    </row>
    <row r="61" spans="1:12">
      <c r="A61" s="997"/>
      <c r="B61" s="1878"/>
      <c r="C61" s="1879"/>
      <c r="D61" s="1879"/>
      <c r="E61" s="1878"/>
      <c r="F61" s="1878"/>
      <c r="G61" s="1879"/>
      <c r="H61" s="1879"/>
      <c r="I61" s="1881"/>
      <c r="J61" s="997"/>
    </row>
    <row r="62" spans="1:12">
      <c r="B62" s="1874" t="s">
        <v>174</v>
      </c>
      <c r="C62" s="1875" t="s">
        <v>175</v>
      </c>
      <c r="D62" s="1876" t="s">
        <v>176</v>
      </c>
      <c r="E62" s="1875" t="s">
        <v>7</v>
      </c>
      <c r="F62" s="1874" t="s">
        <v>174</v>
      </c>
      <c r="G62" s="1876" t="s">
        <v>175</v>
      </c>
      <c r="H62" s="1877" t="s">
        <v>176</v>
      </c>
      <c r="I62" s="1875" t="s">
        <v>7</v>
      </c>
    </row>
    <row r="63" spans="1:12">
      <c r="B63" s="1873">
        <v>1</v>
      </c>
      <c r="C63" s="1753">
        <v>11.6</v>
      </c>
      <c r="D63" s="1754"/>
      <c r="E63" s="1759" t="s">
        <v>2112</v>
      </c>
      <c r="F63" s="994"/>
      <c r="G63" s="1012"/>
      <c r="H63" s="1011"/>
      <c r="I63" s="989" t="s">
        <v>1777</v>
      </c>
    </row>
    <row r="64" spans="1:12">
      <c r="B64" s="1873"/>
      <c r="C64" s="1753"/>
      <c r="D64" s="1754">
        <f>B63*C63</f>
        <v>11.6</v>
      </c>
      <c r="E64" s="1759" t="s">
        <v>2113</v>
      </c>
      <c r="F64" s="994">
        <v>1</v>
      </c>
      <c r="G64" s="1705">
        <v>3</v>
      </c>
      <c r="H64" s="1011"/>
      <c r="I64" s="994"/>
    </row>
    <row r="65" spans="2:9">
      <c r="B65" s="1873"/>
      <c r="C65" s="1753"/>
      <c r="D65" s="1754"/>
      <c r="E65" s="1759"/>
      <c r="F65" s="1248"/>
      <c r="G65" s="1737"/>
      <c r="H65" s="1250">
        <f>G64*F64</f>
        <v>3</v>
      </c>
      <c r="I65" s="1248" t="s">
        <v>1776</v>
      </c>
    </row>
    <row r="66" spans="2:9">
      <c r="B66" s="1873">
        <v>1</v>
      </c>
      <c r="C66" s="1753">
        <v>10.4</v>
      </c>
      <c r="D66" s="1754"/>
      <c r="E66" s="1759" t="s">
        <v>2114</v>
      </c>
      <c r="F66" s="994"/>
      <c r="G66" s="1012"/>
      <c r="H66" s="1012"/>
      <c r="I66" s="994"/>
    </row>
    <row r="67" spans="2:9">
      <c r="B67" s="1873"/>
      <c r="C67" s="1753"/>
      <c r="D67" s="1754">
        <f>B66*C66</f>
        <v>10.4</v>
      </c>
      <c r="E67" s="1759" t="s">
        <v>2115</v>
      </c>
      <c r="F67" s="994"/>
      <c r="G67" s="1012"/>
      <c r="H67" s="1011"/>
      <c r="I67" s="989" t="s">
        <v>1779</v>
      </c>
    </row>
    <row r="68" spans="2:9">
      <c r="B68" s="1873"/>
      <c r="C68" s="1753"/>
      <c r="D68" s="1754"/>
      <c r="E68" s="1759"/>
      <c r="F68" s="994">
        <v>1</v>
      </c>
      <c r="G68" s="1705">
        <f>16*3.2</f>
        <v>51.2</v>
      </c>
      <c r="H68" s="1011"/>
      <c r="I68" s="994"/>
    </row>
    <row r="69" spans="2:9">
      <c r="B69" s="1873">
        <v>1</v>
      </c>
      <c r="C69" s="1753">
        <v>18.899999999999999</v>
      </c>
      <c r="D69" s="1754"/>
      <c r="E69" s="1759" t="s">
        <v>2116</v>
      </c>
      <c r="F69" s="1248"/>
      <c r="G69" s="1737"/>
      <c r="H69" s="1250">
        <f>G68*F68</f>
        <v>51.2</v>
      </c>
      <c r="I69" s="1248" t="s">
        <v>2162</v>
      </c>
    </row>
    <row r="70" spans="2:9">
      <c r="B70" s="1873"/>
      <c r="C70" s="1753"/>
      <c r="D70" s="1754">
        <f>B69*C69</f>
        <v>18.899999999999999</v>
      </c>
      <c r="E70" s="1759" t="s">
        <v>2117</v>
      </c>
      <c r="F70" s="994"/>
      <c r="G70" s="994"/>
      <c r="H70" s="994"/>
      <c r="I70" s="994"/>
    </row>
    <row r="71" spans="2:9">
      <c r="B71" s="1873"/>
      <c r="C71" s="1753"/>
      <c r="D71" s="1754"/>
      <c r="E71" s="1759"/>
      <c r="F71" s="994"/>
      <c r="G71" s="1012"/>
      <c r="H71" s="1011"/>
      <c r="I71" s="989" t="s">
        <v>2124</v>
      </c>
    </row>
    <row r="72" spans="2:9">
      <c r="B72" s="1873">
        <v>1</v>
      </c>
      <c r="C72" s="1753">
        <v>7.1</v>
      </c>
      <c r="D72" s="1754"/>
      <c r="E72" s="1759" t="s">
        <v>2118</v>
      </c>
      <c r="F72" s="994">
        <v>1</v>
      </c>
      <c r="G72" s="1705">
        <v>4</v>
      </c>
      <c r="H72" s="1011"/>
      <c r="I72" s="994"/>
    </row>
    <row r="73" spans="2:9">
      <c r="B73" s="1873"/>
      <c r="C73" s="1753"/>
      <c r="D73" s="1754">
        <f>B72*C72</f>
        <v>7.1</v>
      </c>
      <c r="E73" s="1759" t="s">
        <v>2119</v>
      </c>
      <c r="F73" s="1248"/>
      <c r="G73" s="1737"/>
      <c r="H73" s="1250">
        <f>G72*F72</f>
        <v>4</v>
      </c>
      <c r="I73" s="1248" t="s">
        <v>2163</v>
      </c>
    </row>
    <row r="74" spans="2:9">
      <c r="B74" s="1873"/>
      <c r="C74" s="1753"/>
      <c r="D74" s="1754"/>
      <c r="E74" s="1759"/>
      <c r="F74" s="990"/>
      <c r="G74" s="1708"/>
      <c r="H74" s="1710"/>
      <c r="I74" s="990"/>
    </row>
    <row r="75" spans="2:9">
      <c r="B75" s="1873">
        <v>2</v>
      </c>
      <c r="C75" s="1753">
        <v>4.9000000000000004</v>
      </c>
      <c r="D75" s="1754"/>
      <c r="E75" s="1759" t="s">
        <v>2120</v>
      </c>
      <c r="F75" s="994"/>
      <c r="G75" s="994"/>
      <c r="H75" s="994"/>
      <c r="I75" s="989" t="s">
        <v>1188</v>
      </c>
    </row>
    <row r="76" spans="2:9">
      <c r="B76" s="1873"/>
      <c r="C76" s="1753"/>
      <c r="D76" s="1754">
        <f>B75*C75</f>
        <v>9.8000000000000007</v>
      </c>
      <c r="E76" s="1759" t="s">
        <v>2121</v>
      </c>
      <c r="F76" s="994"/>
      <c r="G76" s="1012"/>
      <c r="H76" s="1705"/>
      <c r="I76" s="989" t="s">
        <v>2020</v>
      </c>
    </row>
    <row r="77" spans="2:9">
      <c r="B77" s="1873"/>
      <c r="C77" s="1753"/>
      <c r="D77" s="1754"/>
      <c r="E77" s="1759"/>
      <c r="F77" s="994"/>
      <c r="G77" s="1012"/>
      <c r="H77" s="1705"/>
      <c r="I77" s="989" t="s">
        <v>2021</v>
      </c>
    </row>
    <row r="78" spans="2:9">
      <c r="B78" s="1873">
        <v>1</v>
      </c>
      <c r="C78" s="1753">
        <v>5.4</v>
      </c>
      <c r="D78" s="1754"/>
      <c r="E78" s="1759" t="s">
        <v>2122</v>
      </c>
      <c r="F78" s="994">
        <v>1</v>
      </c>
      <c r="G78" s="1705">
        <v>19</v>
      </c>
      <c r="H78" s="1011"/>
      <c r="I78" s="994"/>
    </row>
    <row r="79" spans="2:9">
      <c r="B79" s="1873"/>
      <c r="C79" s="1753"/>
      <c r="D79" s="1754">
        <f>B78*C78</f>
        <v>5.4</v>
      </c>
      <c r="E79" s="1759" t="s">
        <v>2123</v>
      </c>
      <c r="F79" s="1248"/>
      <c r="G79" s="1737"/>
      <c r="H79" s="1250">
        <f>G78*F78</f>
        <v>19</v>
      </c>
      <c r="I79" s="1248" t="s">
        <v>2022</v>
      </c>
    </row>
    <row r="80" spans="2:9">
      <c r="B80" s="1873"/>
      <c r="C80" s="1753"/>
      <c r="D80" s="1754"/>
      <c r="E80" s="1759"/>
      <c r="F80" s="994"/>
      <c r="G80" s="1012"/>
      <c r="H80" s="1012"/>
      <c r="I80" s="1148"/>
    </row>
    <row r="81" spans="2:9">
      <c r="B81" s="994"/>
      <c r="C81" s="1011"/>
      <c r="D81" s="1022">
        <f>SUM(D63:D80)+SUM(H38:H60)</f>
        <v>212.77</v>
      </c>
      <c r="E81" s="1016" t="s">
        <v>1853</v>
      </c>
      <c r="F81" s="994"/>
      <c r="G81" s="1012"/>
      <c r="H81" s="1011"/>
      <c r="I81" s="989" t="s">
        <v>1860</v>
      </c>
    </row>
    <row r="82" spans="2:9">
      <c r="B82" s="994"/>
      <c r="C82" s="1011"/>
      <c r="D82" s="989"/>
      <c r="E82" s="1804"/>
      <c r="F82" s="994">
        <v>1</v>
      </c>
      <c r="G82" s="1705">
        <v>10</v>
      </c>
      <c r="H82" s="1011"/>
      <c r="I82" s="994"/>
    </row>
    <row r="83" spans="2:9">
      <c r="B83" s="994"/>
      <c r="C83" s="1011"/>
      <c r="D83" s="1022">
        <f>'Dia Meas'!F98</f>
        <v>147.16</v>
      </c>
      <c r="E83" s="1804" t="s">
        <v>428</v>
      </c>
      <c r="F83" s="1248"/>
      <c r="G83" s="1737"/>
      <c r="H83" s="1250">
        <f>G82*F82</f>
        <v>10</v>
      </c>
      <c r="I83" s="1248" t="s">
        <v>2023</v>
      </c>
    </row>
    <row r="84" spans="2:9">
      <c r="B84" s="994"/>
      <c r="C84" s="1011"/>
      <c r="D84" s="989"/>
      <c r="E84" s="1804"/>
      <c r="F84" s="994"/>
      <c r="G84" s="1012"/>
      <c r="H84" s="1011"/>
      <c r="I84" s="994"/>
    </row>
    <row r="85" spans="2:9">
      <c r="B85" s="1248"/>
      <c r="C85" s="1248"/>
      <c r="D85" s="1252">
        <f>D81-D83</f>
        <v>65.61</v>
      </c>
      <c r="E85" s="1248" t="s">
        <v>1478</v>
      </c>
      <c r="F85" s="994"/>
      <c r="G85" s="1012"/>
      <c r="H85" s="1011"/>
      <c r="I85" s="989" t="s">
        <v>2126</v>
      </c>
    </row>
    <row r="86" spans="2:9">
      <c r="B86" s="994"/>
      <c r="C86" s="1011"/>
      <c r="D86" s="1011"/>
      <c r="E86" s="994"/>
      <c r="F86" s="994">
        <v>1</v>
      </c>
      <c r="G86" s="1705">
        <v>4</v>
      </c>
      <c r="H86" s="1011"/>
      <c r="I86" s="994"/>
    </row>
    <row r="87" spans="2:9">
      <c r="B87" s="994"/>
      <c r="C87" s="1011"/>
      <c r="D87" s="1011"/>
      <c r="E87" s="989" t="s">
        <v>1299</v>
      </c>
      <c r="F87" s="1248"/>
      <c r="G87" s="1737"/>
      <c r="H87" s="1250">
        <f>G86*F86</f>
        <v>4</v>
      </c>
      <c r="I87" s="1248" t="s">
        <v>2023</v>
      </c>
    </row>
    <row r="88" spans="2:9">
      <c r="B88" s="994"/>
      <c r="C88" s="1012"/>
      <c r="D88" s="1011"/>
      <c r="E88" s="989" t="s">
        <v>1770</v>
      </c>
      <c r="F88" s="994"/>
      <c r="G88" s="1012"/>
      <c r="H88" s="1012"/>
      <c r="I88" s="990"/>
    </row>
    <row r="89" spans="2:9">
      <c r="B89" s="994">
        <v>1</v>
      </c>
      <c r="C89" s="1705">
        <v>11</v>
      </c>
      <c r="D89" s="1011"/>
      <c r="E89" s="994"/>
      <c r="F89" s="994"/>
      <c r="G89" s="1011"/>
      <c r="H89" s="1011"/>
      <c r="I89" s="989" t="s">
        <v>1917</v>
      </c>
    </row>
    <row r="90" spans="2:9">
      <c r="B90" s="1248"/>
      <c r="C90" s="1737"/>
      <c r="D90" s="1250">
        <f>C89*B89</f>
        <v>11</v>
      </c>
      <c r="E90" s="1248" t="s">
        <v>1771</v>
      </c>
      <c r="F90" s="994"/>
      <c r="G90" s="1012"/>
      <c r="H90" s="1011"/>
      <c r="I90" s="989" t="s">
        <v>1865</v>
      </c>
    </row>
    <row r="91" spans="2:9">
      <c r="B91" s="1011"/>
      <c r="C91" s="1705"/>
      <c r="D91" s="1012"/>
      <c r="E91" s="994"/>
      <c r="F91" s="994">
        <v>1</v>
      </c>
      <c r="G91" s="1705">
        <v>11</v>
      </c>
      <c r="H91" s="1011"/>
      <c r="I91" s="994"/>
    </row>
    <row r="92" spans="2:9">
      <c r="B92" s="994"/>
      <c r="C92" s="1012"/>
      <c r="D92" s="1011"/>
      <c r="E92" s="989" t="s">
        <v>1772</v>
      </c>
      <c r="F92" s="1248"/>
      <c r="G92" s="1737"/>
      <c r="H92" s="1250">
        <f>G91*F91</f>
        <v>11</v>
      </c>
      <c r="I92" s="1248" t="s">
        <v>1918</v>
      </c>
    </row>
    <row r="93" spans="2:9">
      <c r="B93" s="994">
        <v>1</v>
      </c>
      <c r="C93" s="1705">
        <v>6</v>
      </c>
      <c r="D93" s="1011"/>
      <c r="E93" s="994"/>
      <c r="F93" s="994"/>
      <c r="G93" s="1012"/>
      <c r="H93" s="1011"/>
      <c r="I93" s="1148"/>
    </row>
    <row r="94" spans="2:9">
      <c r="B94" s="1248"/>
      <c r="C94" s="1737"/>
      <c r="D94" s="1250">
        <f>C93*B93</f>
        <v>6</v>
      </c>
      <c r="E94" s="1248" t="s">
        <v>1775</v>
      </c>
      <c r="F94" s="994"/>
      <c r="G94" s="1012"/>
      <c r="H94" s="1011"/>
      <c r="I94" s="989" t="s">
        <v>1784</v>
      </c>
    </row>
    <row r="95" spans="2:9">
      <c r="B95" s="994"/>
      <c r="C95" s="1012"/>
      <c r="D95" s="1012"/>
      <c r="E95" s="989"/>
      <c r="F95" s="994"/>
      <c r="G95" s="1012"/>
      <c r="H95" s="1011"/>
      <c r="I95" s="989" t="s">
        <v>2025</v>
      </c>
    </row>
    <row r="96" spans="2:9">
      <c r="B96" s="994"/>
      <c r="C96" s="1012"/>
      <c r="D96" s="1011"/>
      <c r="E96" s="989" t="s">
        <v>1894</v>
      </c>
      <c r="F96" s="994">
        <v>1</v>
      </c>
      <c r="G96" s="1705">
        <v>8</v>
      </c>
      <c r="H96" s="1011"/>
      <c r="I96" s="994"/>
    </row>
    <row r="97" spans="2:9">
      <c r="B97" s="994">
        <v>1</v>
      </c>
      <c r="C97" s="1705">
        <v>6</v>
      </c>
      <c r="D97" s="1011"/>
      <c r="E97" s="994"/>
      <c r="F97" s="1248"/>
      <c r="G97" s="1737"/>
      <c r="H97" s="1250">
        <f>G96*F96</f>
        <v>8</v>
      </c>
      <c r="I97" s="1248" t="s">
        <v>1786</v>
      </c>
    </row>
    <row r="98" spans="2:9">
      <c r="B98" s="1248"/>
      <c r="C98" s="1737"/>
      <c r="D98" s="1250">
        <f>C97*B97</f>
        <v>6</v>
      </c>
      <c r="E98" s="1248" t="s">
        <v>1895</v>
      </c>
      <c r="F98" s="994"/>
      <c r="G98" s="1012"/>
      <c r="H98" s="1012"/>
      <c r="I98" s="990"/>
    </row>
    <row r="99" spans="2:9">
      <c r="B99" s="994"/>
      <c r="C99" s="1012"/>
      <c r="D99" s="1012"/>
      <c r="E99" s="994"/>
      <c r="F99" s="994"/>
      <c r="G99" s="1011"/>
      <c r="H99" s="1011"/>
      <c r="I99" s="989" t="s">
        <v>1792</v>
      </c>
    </row>
    <row r="100" spans="2:9">
      <c r="B100" s="994"/>
      <c r="C100" s="1012"/>
      <c r="D100" s="989"/>
      <c r="E100" s="989" t="s">
        <v>1774</v>
      </c>
      <c r="F100" s="994"/>
      <c r="G100" s="1011"/>
      <c r="H100" s="1011"/>
      <c r="I100" s="989" t="s">
        <v>2072</v>
      </c>
    </row>
    <row r="101" spans="2:9">
      <c r="B101" s="994">
        <v>1</v>
      </c>
      <c r="C101" s="1705">
        <v>11</v>
      </c>
      <c r="D101" s="1011"/>
      <c r="E101" s="994"/>
      <c r="F101" s="994">
        <v>1</v>
      </c>
      <c r="G101" s="1705">
        <v>19</v>
      </c>
      <c r="H101" s="1011"/>
      <c r="I101" s="994"/>
    </row>
    <row r="102" spans="2:9">
      <c r="B102" s="1248"/>
      <c r="C102" s="1737"/>
      <c r="D102" s="1250">
        <f>C101*B101</f>
        <v>11</v>
      </c>
      <c r="E102" s="1248" t="s">
        <v>1776</v>
      </c>
      <c r="F102" s="1248"/>
      <c r="G102" s="1737"/>
      <c r="H102" s="1250">
        <f>G101*F101</f>
        <v>19</v>
      </c>
      <c r="I102" s="1248" t="s">
        <v>1797</v>
      </c>
    </row>
    <row r="103" spans="2:9">
      <c r="B103" s="994"/>
      <c r="C103" s="1012"/>
      <c r="D103" s="1012"/>
      <c r="E103" s="989"/>
      <c r="F103" s="994"/>
      <c r="G103" s="1011"/>
      <c r="H103" s="1011"/>
      <c r="I103" s="994"/>
    </row>
    <row r="104" spans="2:9">
      <c r="B104" s="994"/>
      <c r="C104" s="1012"/>
      <c r="D104" s="989"/>
      <c r="E104" s="989" t="s">
        <v>2125</v>
      </c>
      <c r="F104" s="994"/>
      <c r="G104" s="1011"/>
      <c r="H104" s="1011"/>
      <c r="I104" s="989" t="s">
        <v>2027</v>
      </c>
    </row>
    <row r="105" spans="2:9">
      <c r="B105" s="994">
        <v>1</v>
      </c>
      <c r="C105" s="1705">
        <v>1</v>
      </c>
      <c r="D105" s="1011"/>
      <c r="E105" s="994"/>
      <c r="F105" s="994">
        <v>1</v>
      </c>
      <c r="G105" s="1705">
        <v>14</v>
      </c>
      <c r="H105" s="1011"/>
      <c r="I105" s="994"/>
    </row>
    <row r="106" spans="2:9">
      <c r="B106" s="1248"/>
      <c r="C106" s="1737"/>
      <c r="D106" s="1250">
        <f>C105*B105</f>
        <v>1</v>
      </c>
      <c r="E106" s="1248" t="s">
        <v>2071</v>
      </c>
      <c r="F106" s="1248"/>
      <c r="G106" s="1737"/>
      <c r="H106" s="1250">
        <f>G105*F105</f>
        <v>14</v>
      </c>
      <c r="I106" s="1248" t="s">
        <v>1800</v>
      </c>
    </row>
    <row r="107" spans="2:9">
      <c r="B107" s="994"/>
      <c r="C107" s="1012"/>
      <c r="D107" s="1012"/>
      <c r="E107" s="989"/>
      <c r="F107" s="994"/>
      <c r="G107" s="1011"/>
      <c r="H107" s="1011"/>
      <c r="I107" s="994"/>
    </row>
    <row r="108" spans="2:9">
      <c r="B108" s="994"/>
      <c r="C108" s="1012"/>
      <c r="D108" s="989"/>
      <c r="E108" s="989" t="s">
        <v>1897</v>
      </c>
      <c r="F108" s="994"/>
      <c r="G108" s="1011"/>
      <c r="H108" s="1011"/>
      <c r="I108" s="989" t="s">
        <v>1921</v>
      </c>
    </row>
    <row r="109" spans="2:9">
      <c r="B109" s="994">
        <v>1</v>
      </c>
      <c r="C109" s="1705">
        <v>2</v>
      </c>
      <c r="D109" s="1011"/>
      <c r="E109" s="994"/>
      <c r="F109" s="994">
        <v>1</v>
      </c>
      <c r="G109" s="1705">
        <v>14</v>
      </c>
      <c r="H109" s="1011"/>
      <c r="I109" s="994"/>
    </row>
    <row r="110" spans="2:9">
      <c r="B110" s="1248"/>
      <c r="C110" s="1737"/>
      <c r="D110" s="1250">
        <f>C109*B109</f>
        <v>2</v>
      </c>
      <c r="E110" s="1248" t="s">
        <v>1896</v>
      </c>
      <c r="F110" s="1248"/>
      <c r="G110" s="1737"/>
      <c r="H110" s="1250">
        <f>G109*F109</f>
        <v>14</v>
      </c>
      <c r="I110" s="1248" t="s">
        <v>1801</v>
      </c>
    </row>
    <row r="111" spans="2:9">
      <c r="B111" s="994"/>
      <c r="C111" s="1012"/>
      <c r="D111" s="1012"/>
      <c r="E111" s="990"/>
      <c r="F111" s="994"/>
      <c r="G111" s="1011"/>
      <c r="H111" s="1011"/>
      <c r="I111" s="994"/>
    </row>
    <row r="112" spans="2:9">
      <c r="B112" s="994"/>
      <c r="C112" s="1012"/>
      <c r="D112" s="989"/>
      <c r="E112" s="989" t="s">
        <v>1901</v>
      </c>
      <c r="F112" s="994"/>
      <c r="G112" s="1011"/>
      <c r="H112" s="1011"/>
      <c r="I112" s="989" t="s">
        <v>1922</v>
      </c>
    </row>
    <row r="113" spans="2:9">
      <c r="B113" s="994">
        <v>1</v>
      </c>
      <c r="C113" s="1705">
        <v>5</v>
      </c>
      <c r="D113" s="1011"/>
      <c r="E113" s="994"/>
      <c r="F113" s="994">
        <v>1</v>
      </c>
      <c r="G113" s="1705">
        <v>6</v>
      </c>
      <c r="H113" s="1011"/>
      <c r="I113" s="994"/>
    </row>
    <row r="114" spans="2:9">
      <c r="B114" s="1248"/>
      <c r="C114" s="1737"/>
      <c r="D114" s="1250">
        <f>C113*B113</f>
        <v>5</v>
      </c>
      <c r="E114" s="1248" t="s">
        <v>1900</v>
      </c>
      <c r="F114" s="1248"/>
      <c r="G114" s="1737"/>
      <c r="H114" s="1250">
        <f>G113*F113</f>
        <v>6</v>
      </c>
      <c r="I114" s="1248" t="s">
        <v>1802</v>
      </c>
    </row>
    <row r="115" spans="2:9">
      <c r="B115" s="994"/>
      <c r="C115" s="1012"/>
      <c r="D115" s="1011"/>
      <c r="E115" s="1148"/>
      <c r="F115" s="994"/>
      <c r="G115" s="1011"/>
      <c r="H115" s="1011"/>
      <c r="I115" s="994"/>
    </row>
    <row r="116" spans="2:9">
      <c r="B116" s="994"/>
      <c r="C116" s="994"/>
      <c r="D116" s="994"/>
      <c r="E116" s="994"/>
      <c r="F116" s="994"/>
      <c r="G116" s="1011"/>
      <c r="H116" s="1011"/>
      <c r="I116" s="989" t="s">
        <v>1923</v>
      </c>
    </row>
    <row r="117" spans="2:9">
      <c r="B117" s="994"/>
      <c r="C117" s="994"/>
      <c r="D117" s="994"/>
      <c r="E117" s="994"/>
      <c r="F117" s="994">
        <v>1</v>
      </c>
      <c r="G117" s="1705">
        <v>1</v>
      </c>
      <c r="H117" s="1011"/>
      <c r="I117" s="994"/>
    </row>
    <row r="118" spans="2:9">
      <c r="B118" s="994"/>
      <c r="C118" s="994"/>
      <c r="D118" s="994"/>
      <c r="E118" s="994"/>
      <c r="F118" s="1248"/>
      <c r="G118" s="1737"/>
      <c r="H118" s="1250">
        <f>G117*F117</f>
        <v>1</v>
      </c>
      <c r="I118" s="1248" t="s">
        <v>1866</v>
      </c>
    </row>
    <row r="119" spans="2:9">
      <c r="B119" s="1878"/>
      <c r="C119" s="1878"/>
      <c r="D119" s="1878"/>
      <c r="E119" s="1878"/>
      <c r="F119" s="1878"/>
      <c r="G119" s="1879"/>
      <c r="H119" s="1880"/>
      <c r="I119" s="1881"/>
    </row>
    <row r="120" spans="2:9">
      <c r="B120" s="1874" t="s">
        <v>174</v>
      </c>
      <c r="C120" s="1875" t="s">
        <v>175</v>
      </c>
      <c r="D120" s="1876" t="s">
        <v>176</v>
      </c>
      <c r="E120" s="1875" t="s">
        <v>7</v>
      </c>
      <c r="F120" s="1874" t="s">
        <v>174</v>
      </c>
      <c r="G120" s="1876" t="s">
        <v>175</v>
      </c>
      <c r="H120" s="1877" t="s">
        <v>176</v>
      </c>
      <c r="I120" s="1875" t="s">
        <v>7</v>
      </c>
    </row>
    <row r="121" spans="2:9">
      <c r="B121" s="994"/>
      <c r="C121" s="1011"/>
      <c r="D121" s="1011"/>
      <c r="E121" s="989" t="s">
        <v>1798</v>
      </c>
      <c r="F121" s="994"/>
      <c r="G121" s="1012"/>
      <c r="H121" s="1011"/>
      <c r="I121" s="994"/>
    </row>
    <row r="122" spans="2:9">
      <c r="B122" s="994"/>
      <c r="C122" s="1011"/>
      <c r="D122" s="1011"/>
      <c r="E122" s="989" t="s">
        <v>1924</v>
      </c>
      <c r="F122" s="994"/>
      <c r="G122" s="1012"/>
      <c r="H122" s="1012"/>
      <c r="I122" s="988"/>
    </row>
    <row r="123" spans="2:9">
      <c r="B123" s="994">
        <v>1</v>
      </c>
      <c r="C123" s="1705">
        <v>1</v>
      </c>
      <c r="D123" s="1011"/>
      <c r="E123" s="994"/>
      <c r="F123" s="994"/>
      <c r="G123" s="1011"/>
      <c r="H123" s="1011"/>
      <c r="I123" s="990"/>
    </row>
    <row r="124" spans="2:9">
      <c r="B124" s="1248"/>
      <c r="C124" s="1737"/>
      <c r="D124" s="1250">
        <f>C123*B123</f>
        <v>1</v>
      </c>
      <c r="E124" s="1248" t="s">
        <v>1803</v>
      </c>
      <c r="F124" s="994"/>
      <c r="G124" s="1012"/>
      <c r="H124" s="1011"/>
      <c r="I124" s="994"/>
    </row>
    <row r="125" spans="2:9">
      <c r="B125" s="994"/>
      <c r="C125" s="1012"/>
      <c r="D125" s="1011"/>
      <c r="E125" s="1148"/>
      <c r="F125" s="994"/>
      <c r="G125" s="1012"/>
      <c r="H125" s="1012"/>
      <c r="I125" s="994"/>
    </row>
    <row r="126" spans="2:9">
      <c r="B126" s="994"/>
      <c r="C126" s="1011"/>
      <c r="D126" s="1011"/>
      <c r="E126" s="989" t="s">
        <v>1808</v>
      </c>
      <c r="F126" s="994"/>
      <c r="G126" s="1011"/>
      <c r="H126" s="1011"/>
      <c r="I126" s="994"/>
    </row>
    <row r="127" spans="2:9">
      <c r="B127" s="994"/>
      <c r="C127" s="1011"/>
      <c r="D127" s="1011"/>
      <c r="E127" s="989" t="s">
        <v>1809</v>
      </c>
      <c r="F127" s="994"/>
      <c r="G127" s="1012"/>
      <c r="H127" s="1011"/>
      <c r="I127" s="994"/>
    </row>
    <row r="128" spans="2:9">
      <c r="B128" s="994">
        <v>1</v>
      </c>
      <c r="C128" s="1705">
        <v>1</v>
      </c>
      <c r="D128" s="1011"/>
      <c r="E128" s="994"/>
      <c r="F128" s="994"/>
      <c r="G128" s="1012"/>
      <c r="H128" s="1012"/>
      <c r="I128" s="989"/>
    </row>
    <row r="129" spans="2:9">
      <c r="B129" s="1248"/>
      <c r="C129" s="1737"/>
      <c r="D129" s="1250">
        <f>C128*B128</f>
        <v>1</v>
      </c>
      <c r="E129" s="1248" t="s">
        <v>1811</v>
      </c>
      <c r="F129" s="994"/>
      <c r="G129" s="1011"/>
      <c r="H129" s="1011"/>
      <c r="I129" s="1715"/>
    </row>
    <row r="130" spans="2:9">
      <c r="B130" s="994"/>
      <c r="C130" s="1012"/>
      <c r="D130" s="1012"/>
      <c r="E130" s="994"/>
      <c r="F130" s="994"/>
      <c r="G130" s="1012"/>
      <c r="H130" s="1011"/>
      <c r="I130" s="994"/>
    </row>
    <row r="131" spans="2:9">
      <c r="B131" s="994"/>
      <c r="C131" s="1011"/>
      <c r="D131" s="1011"/>
      <c r="E131" s="989" t="s">
        <v>1925</v>
      </c>
      <c r="F131" s="994"/>
      <c r="G131" s="1012"/>
      <c r="H131" s="1012"/>
      <c r="I131" s="990"/>
    </row>
    <row r="132" spans="2:9">
      <c r="B132" s="994">
        <v>1</v>
      </c>
      <c r="C132" s="1705">
        <v>25.3</v>
      </c>
      <c r="D132" s="1011"/>
      <c r="E132" s="994"/>
      <c r="F132" s="994"/>
      <c r="G132" s="1011"/>
      <c r="H132" s="1011"/>
      <c r="I132" s="990"/>
    </row>
    <row r="133" spans="2:9">
      <c r="B133" s="1248"/>
      <c r="C133" s="1737"/>
      <c r="D133" s="1250">
        <f>C132*B132</f>
        <v>25.3</v>
      </c>
      <c r="E133" s="1248" t="s">
        <v>1812</v>
      </c>
      <c r="F133" s="994"/>
      <c r="G133" s="1012"/>
      <c r="H133" s="1011"/>
      <c r="I133" s="990"/>
    </row>
    <row r="134" spans="2:9">
      <c r="B134" s="994"/>
      <c r="C134" s="1012"/>
      <c r="D134" s="1012"/>
      <c r="E134" s="989"/>
      <c r="F134" s="994"/>
      <c r="G134" s="1012"/>
      <c r="H134" s="1012"/>
      <c r="I134" s="990"/>
    </row>
    <row r="135" spans="2:9">
      <c r="B135" s="994"/>
      <c r="C135" s="1012"/>
      <c r="D135" s="1012"/>
      <c r="E135" s="989"/>
      <c r="F135" s="990"/>
      <c r="G135" s="1708"/>
      <c r="H135" s="1710"/>
      <c r="I135" s="990"/>
    </row>
    <row r="136" spans="2:9">
      <c r="B136" s="994"/>
      <c r="C136" s="1012"/>
      <c r="D136" s="1011"/>
      <c r="E136" s="1148"/>
      <c r="F136" s="994"/>
      <c r="G136" s="1012"/>
      <c r="H136" s="1012"/>
      <c r="I136" s="990"/>
    </row>
    <row r="137" spans="2:9">
      <c r="B137" s="994"/>
      <c r="C137" s="1012"/>
      <c r="D137" s="1012"/>
      <c r="E137" s="989"/>
      <c r="F137" s="994"/>
      <c r="G137" s="1012"/>
      <c r="H137" s="1012"/>
      <c r="I137" s="990"/>
    </row>
    <row r="138" spans="2:9">
      <c r="B138" s="994"/>
      <c r="C138" s="1011"/>
      <c r="D138" s="1011"/>
      <c r="E138" s="989"/>
      <c r="F138" s="994"/>
      <c r="G138" s="1012"/>
      <c r="H138" s="1012"/>
      <c r="I138" s="990"/>
    </row>
    <row r="139" spans="2:9">
      <c r="B139" s="994"/>
      <c r="C139" s="1012"/>
      <c r="D139" s="1011"/>
      <c r="E139" s="994"/>
      <c r="F139" s="994"/>
      <c r="G139" s="1012"/>
      <c r="H139" s="1012"/>
      <c r="I139" s="990"/>
    </row>
    <row r="140" spans="2:9">
      <c r="B140" s="994"/>
      <c r="C140" s="1012"/>
      <c r="D140" s="1012"/>
      <c r="E140" s="994"/>
      <c r="F140" s="994"/>
      <c r="G140" s="1012"/>
      <c r="H140" s="1012"/>
      <c r="I140" s="990"/>
    </row>
    <row r="141" spans="2:9">
      <c r="B141" s="994"/>
      <c r="C141" s="1011"/>
      <c r="D141" s="1011"/>
      <c r="E141" s="994"/>
      <c r="F141" s="994"/>
      <c r="G141" s="1012"/>
      <c r="H141" s="1012"/>
      <c r="I141" s="990"/>
    </row>
    <row r="142" spans="2:9">
      <c r="B142" s="994"/>
      <c r="C142" s="1012"/>
      <c r="D142" s="1011"/>
      <c r="E142" s="994"/>
      <c r="F142" s="994"/>
      <c r="G142" s="1012"/>
      <c r="H142" s="1012"/>
      <c r="I142" s="990"/>
    </row>
    <row r="143" spans="2:9">
      <c r="B143" s="994"/>
      <c r="C143" s="1012"/>
      <c r="D143" s="1012"/>
      <c r="E143" s="989"/>
      <c r="F143" s="994"/>
      <c r="G143" s="1012"/>
      <c r="H143" s="1012"/>
      <c r="I143" s="990"/>
    </row>
    <row r="144" spans="2:9">
      <c r="B144" s="994"/>
      <c r="C144" s="1011"/>
      <c r="D144" s="1011"/>
      <c r="E144" s="989"/>
      <c r="F144" s="994"/>
      <c r="G144" s="1012"/>
      <c r="H144" s="1012"/>
      <c r="I144" s="990"/>
    </row>
    <row r="145" spans="2:9">
      <c r="B145" s="994"/>
      <c r="C145" s="1012"/>
      <c r="D145" s="1011"/>
      <c r="E145" s="1148"/>
      <c r="F145" s="994"/>
      <c r="G145" s="1012"/>
      <c r="H145" s="1012"/>
      <c r="I145" s="990"/>
    </row>
    <row r="146" spans="2:9">
      <c r="B146" s="994"/>
      <c r="C146" s="1012"/>
      <c r="D146" s="1012"/>
      <c r="E146" s="989"/>
      <c r="F146" s="994"/>
      <c r="G146" s="1012"/>
      <c r="H146" s="1012"/>
      <c r="I146" s="990"/>
    </row>
    <row r="147" spans="2:9">
      <c r="B147" s="994"/>
      <c r="C147" s="1012"/>
      <c r="D147" s="1012"/>
      <c r="E147" s="989"/>
      <c r="F147" s="994"/>
      <c r="G147" s="1012"/>
      <c r="H147" s="1012"/>
      <c r="I147" s="990"/>
    </row>
    <row r="148" spans="2:9">
      <c r="B148" s="994"/>
      <c r="C148" s="1012"/>
      <c r="D148" s="1011"/>
      <c r="E148" s="994"/>
      <c r="F148" s="994"/>
      <c r="G148" s="1012"/>
      <c r="H148" s="1012"/>
      <c r="I148" s="990"/>
    </row>
    <row r="149" spans="2:9">
      <c r="B149" s="994"/>
      <c r="C149" s="1012"/>
      <c r="D149" s="1012"/>
      <c r="E149" s="994"/>
      <c r="F149" s="994"/>
      <c r="G149" s="1012"/>
      <c r="H149" s="1012"/>
      <c r="I149" s="990"/>
    </row>
    <row r="150" spans="2:9">
      <c r="B150" s="994"/>
      <c r="C150" s="1012"/>
      <c r="D150" s="1012"/>
      <c r="E150" s="994"/>
      <c r="F150" s="994"/>
      <c r="G150" s="1012"/>
      <c r="H150" s="1012"/>
      <c r="I150" s="990"/>
    </row>
    <row r="151" spans="2:9">
      <c r="B151" s="994"/>
      <c r="C151" s="1012"/>
      <c r="D151" s="1011"/>
      <c r="E151" s="994"/>
      <c r="F151" s="994"/>
      <c r="G151" s="1012"/>
      <c r="H151" s="1012"/>
      <c r="I151" s="990"/>
    </row>
    <row r="152" spans="2:9">
      <c r="B152" s="994"/>
      <c r="C152" s="1012"/>
      <c r="D152" s="1012"/>
      <c r="E152" s="989"/>
      <c r="F152" s="994"/>
      <c r="G152" s="1012"/>
      <c r="H152" s="1012"/>
      <c r="I152" s="990"/>
    </row>
    <row r="153" spans="2:9">
      <c r="B153" s="1011"/>
      <c r="C153" s="1705"/>
      <c r="D153" s="1012"/>
      <c r="E153" s="989"/>
      <c r="F153" s="994"/>
      <c r="G153" s="1012"/>
      <c r="H153" s="1012"/>
      <c r="I153" s="990"/>
    </row>
    <row r="154" spans="2:9">
      <c r="B154" s="994"/>
      <c r="C154" s="1012"/>
      <c r="D154" s="1011"/>
      <c r="E154" s="994"/>
      <c r="F154" s="994"/>
      <c r="G154" s="1012"/>
      <c r="H154" s="1012"/>
      <c r="I154" s="990"/>
    </row>
    <row r="155" spans="2:9">
      <c r="B155" s="994"/>
      <c r="C155" s="1012"/>
      <c r="D155" s="1012"/>
      <c r="E155" s="989"/>
      <c r="F155" s="994"/>
      <c r="G155" s="1012"/>
      <c r="H155" s="1012"/>
      <c r="I155" s="990"/>
    </row>
    <row r="156" spans="2:9">
      <c r="B156" s="994"/>
      <c r="C156" s="1012"/>
      <c r="D156" s="1012"/>
      <c r="E156" s="989"/>
      <c r="F156" s="994"/>
      <c r="G156" s="1012"/>
      <c r="H156" s="1012"/>
      <c r="I156" s="990"/>
    </row>
    <row r="157" spans="2:9">
      <c r="B157" s="994"/>
      <c r="C157" s="1012"/>
      <c r="D157" s="1011"/>
      <c r="E157" s="994"/>
      <c r="F157" s="994"/>
      <c r="G157" s="1012"/>
      <c r="H157" s="1012"/>
      <c r="I157" s="990"/>
    </row>
    <row r="158" spans="2:9">
      <c r="B158" s="994"/>
      <c r="C158" s="1012"/>
      <c r="D158" s="1012"/>
      <c r="E158" s="989"/>
      <c r="F158" s="994"/>
      <c r="G158" s="1012"/>
      <c r="H158" s="1012"/>
      <c r="I158" s="990"/>
    </row>
    <row r="159" spans="2:9">
      <c r="B159" s="994"/>
      <c r="C159" s="1012"/>
      <c r="D159" s="1012"/>
      <c r="E159" s="989"/>
      <c r="F159" s="994"/>
      <c r="G159" s="1012"/>
      <c r="H159" s="1012"/>
      <c r="I159" s="990"/>
    </row>
    <row r="160" spans="2:9">
      <c r="B160" s="994"/>
      <c r="C160" s="1012"/>
      <c r="D160" s="1011"/>
      <c r="E160" s="994"/>
      <c r="F160" s="994"/>
      <c r="G160" s="1012"/>
      <c r="H160" s="1012"/>
      <c r="I160" s="990"/>
    </row>
    <row r="161" spans="2:9">
      <c r="B161" s="994"/>
      <c r="C161" s="1012"/>
      <c r="D161" s="1012"/>
      <c r="E161" s="989"/>
      <c r="F161" s="994"/>
      <c r="G161" s="1012"/>
      <c r="H161" s="1012"/>
      <c r="I161" s="990"/>
    </row>
    <row r="162" spans="2:9">
      <c r="B162" s="994"/>
      <c r="C162" s="1011"/>
      <c r="D162" s="1011"/>
      <c r="E162" s="989"/>
      <c r="F162" s="994"/>
      <c r="G162" s="1012"/>
      <c r="H162" s="1012"/>
      <c r="I162" s="990"/>
    </row>
    <row r="163" spans="2:9">
      <c r="B163" s="994"/>
      <c r="C163" s="1012"/>
      <c r="D163" s="1011"/>
      <c r="E163" s="994"/>
      <c r="F163" s="994"/>
      <c r="G163" s="1012"/>
      <c r="H163" s="1012"/>
      <c r="I163" s="990"/>
    </row>
    <row r="164" spans="2:9">
      <c r="B164" s="994"/>
      <c r="C164" s="1012"/>
      <c r="D164" s="1012"/>
      <c r="E164" s="989"/>
      <c r="F164" s="994"/>
      <c r="G164" s="1012"/>
      <c r="H164" s="1012"/>
      <c r="I164" s="990"/>
    </row>
    <row r="165" spans="2:9">
      <c r="B165" s="994"/>
      <c r="C165" s="1011"/>
      <c r="D165" s="1011"/>
      <c r="E165" s="989"/>
      <c r="F165" s="994"/>
      <c r="G165" s="1012"/>
      <c r="H165" s="1012"/>
      <c r="I165" s="990"/>
    </row>
    <row r="166" spans="2:9">
      <c r="B166" s="994"/>
      <c r="C166" s="1012"/>
      <c r="D166" s="1011"/>
      <c r="E166" s="994"/>
      <c r="F166" s="994"/>
      <c r="G166" s="1012"/>
      <c r="H166" s="1012"/>
      <c r="I166" s="990"/>
    </row>
    <row r="167" spans="2:9">
      <c r="B167" s="994"/>
      <c r="C167" s="1012"/>
      <c r="D167" s="1012"/>
      <c r="E167" s="989"/>
      <c r="F167" s="994"/>
      <c r="G167" s="1012"/>
      <c r="H167" s="1012"/>
      <c r="I167" s="990"/>
    </row>
    <row r="168" spans="2:9">
      <c r="B168" s="994"/>
      <c r="C168" s="1011"/>
      <c r="D168" s="1011"/>
      <c r="E168" s="989"/>
      <c r="F168" s="994"/>
      <c r="G168" s="1012"/>
      <c r="H168" s="1012"/>
      <c r="I168" s="990"/>
    </row>
    <row r="169" spans="2:9">
      <c r="B169" s="994"/>
      <c r="C169" s="1012"/>
      <c r="D169" s="1011"/>
      <c r="E169" s="994"/>
      <c r="F169" s="994"/>
      <c r="G169" s="1012"/>
      <c r="H169" s="1012"/>
      <c r="I169" s="990"/>
    </row>
    <row r="170" spans="2:9">
      <c r="B170" s="994"/>
      <c r="C170" s="1012"/>
      <c r="D170" s="1012"/>
      <c r="E170" s="989"/>
      <c r="F170" s="994"/>
      <c r="G170" s="1012"/>
      <c r="H170" s="1012"/>
      <c r="I170" s="990"/>
    </row>
    <row r="171" spans="2:9">
      <c r="B171" s="994"/>
      <c r="C171" s="1011"/>
      <c r="D171" s="1011"/>
      <c r="E171" s="989"/>
      <c r="F171" s="994"/>
      <c r="G171" s="1012"/>
      <c r="H171" s="1012"/>
      <c r="I171" s="990"/>
    </row>
    <row r="172" spans="2:9">
      <c r="B172" s="994"/>
      <c r="C172" s="1012"/>
      <c r="D172" s="1011"/>
      <c r="E172" s="994"/>
      <c r="F172" s="994"/>
      <c r="G172" s="1012"/>
      <c r="H172" s="1012"/>
      <c r="I172" s="990"/>
    </row>
    <row r="173" spans="2:9">
      <c r="B173" s="994"/>
      <c r="C173" s="1012"/>
      <c r="D173" s="1012"/>
      <c r="E173" s="989"/>
      <c r="F173" s="990"/>
      <c r="G173" s="1708"/>
      <c r="H173" s="1710"/>
      <c r="I173" s="1601"/>
    </row>
    <row r="174" spans="2:9">
      <c r="B174" s="994"/>
      <c r="C174" s="1011"/>
      <c r="D174" s="1011"/>
      <c r="E174" s="989"/>
      <c r="F174" s="990"/>
      <c r="G174" s="1708"/>
      <c r="H174" s="1710"/>
      <c r="I174" s="1601"/>
    </row>
    <row r="175" spans="2:9">
      <c r="B175" s="994"/>
      <c r="C175" s="1012"/>
      <c r="D175" s="1011"/>
      <c r="E175" s="994"/>
      <c r="F175" s="990"/>
      <c r="G175" s="1708"/>
      <c r="H175" s="1710"/>
      <c r="I175" s="1601"/>
    </row>
    <row r="176" spans="2:9">
      <c r="B176" s="1723"/>
      <c r="C176" s="1724"/>
      <c r="D176" s="1724"/>
      <c r="E176" s="1714"/>
      <c r="F176" s="1711"/>
      <c r="G176" s="1712"/>
      <c r="H176" s="1717"/>
      <c r="I176" s="1716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&amp;U________&amp;R&amp;"-,Bold"&amp;14Client: -_____________&amp;U    </oddFooter>
  </headerFooter>
  <rowBreaks count="2" manualBreakCount="2">
    <brk id="61" max="9" man="1"/>
    <brk id="119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view="pageBreakPreview" topLeftCell="A22" zoomScaleSheetLayoutView="100" workbookViewId="0">
      <selection activeCell="G29" sqref="G29"/>
    </sheetView>
  </sheetViews>
  <sheetFormatPr defaultRowHeight="15.75"/>
  <cols>
    <col min="1" max="1" width="4.7109375" style="1762" customWidth="1"/>
    <col min="2" max="2" width="4.42578125" style="1762" customWidth="1"/>
    <col min="3" max="3" width="27.85546875" style="1762" customWidth="1"/>
    <col min="4" max="4" width="14.7109375" style="1762" customWidth="1"/>
    <col min="5" max="5" width="7.7109375" style="1762" customWidth="1"/>
    <col min="6" max="6" width="11.7109375" style="1762" customWidth="1"/>
    <col min="7" max="7" width="9.140625" style="1762" customWidth="1"/>
    <col min="8" max="8" width="10.42578125" style="1762" customWidth="1"/>
    <col min="9" max="9" width="9.5703125" style="1762" customWidth="1"/>
    <col min="10" max="10" width="6.42578125" style="1762" customWidth="1"/>
    <col min="11" max="11" width="11.140625" style="1762" customWidth="1"/>
    <col min="12" max="12" width="9.7109375" style="1762" customWidth="1"/>
    <col min="13" max="13" width="11.28515625" style="1762" customWidth="1"/>
    <col min="14" max="14" width="11" style="1762" customWidth="1"/>
    <col min="15" max="15" width="5.85546875" style="1762" customWidth="1"/>
    <col min="16" max="16384" width="9.140625" style="1762"/>
  </cols>
  <sheetData>
    <row r="1" spans="1:17">
      <c r="A1" s="1761"/>
      <c r="B1" s="1690" t="s">
        <v>1262</v>
      </c>
      <c r="C1" s="1690"/>
      <c r="D1" s="1690"/>
      <c r="E1" s="1690"/>
      <c r="F1" s="1688"/>
      <c r="G1" s="1768"/>
      <c r="K1" s="1763"/>
      <c r="L1" s="1764"/>
      <c r="M1" s="1764"/>
      <c r="N1" s="1764"/>
      <c r="O1" s="1764"/>
    </row>
    <row r="2" spans="1:17">
      <c r="B2" s="1690" t="s">
        <v>1261</v>
      </c>
      <c r="C2" s="1690"/>
      <c r="D2" s="1690"/>
      <c r="E2" s="1690"/>
      <c r="F2" s="1688"/>
      <c r="G2" s="1768"/>
      <c r="K2" s="1765"/>
      <c r="L2" s="1964"/>
      <c r="M2" s="1964"/>
      <c r="N2" s="1964"/>
      <c r="O2" s="1764"/>
    </row>
    <row r="3" spans="1:17">
      <c r="B3" s="1690" t="s">
        <v>1263</v>
      </c>
      <c r="C3" s="1690"/>
      <c r="D3" s="1690"/>
      <c r="E3" s="1690"/>
      <c r="F3" s="1690"/>
      <c r="K3" s="1767"/>
      <c r="L3" s="1768" t="s">
        <v>2081</v>
      </c>
      <c r="M3" s="1768"/>
      <c r="N3" s="1768"/>
      <c r="O3" s="1768"/>
      <c r="P3" s="1768"/>
      <c r="Q3" s="1768"/>
    </row>
    <row r="4" spans="1:17">
      <c r="B4" s="1690" t="s">
        <v>1264</v>
      </c>
      <c r="C4" s="1690"/>
      <c r="D4" s="1690"/>
      <c r="E4" s="1690"/>
      <c r="F4" s="1688"/>
      <c r="J4" s="1767"/>
      <c r="K4" s="1767"/>
      <c r="L4" s="1767"/>
      <c r="M4" s="1767"/>
      <c r="N4" s="1767"/>
    </row>
    <row r="5" spans="1:17">
      <c r="B5" s="1766" t="s">
        <v>1825</v>
      </c>
      <c r="C5" s="1769"/>
      <c r="D5" s="1769"/>
      <c r="E5" s="1769"/>
      <c r="F5" s="1769"/>
      <c r="G5" s="1769"/>
      <c r="H5" s="1763"/>
      <c r="I5" s="1763"/>
      <c r="J5" s="1767"/>
      <c r="K5" s="1767"/>
      <c r="L5" s="1767"/>
      <c r="M5" s="1767"/>
      <c r="N5" s="1770"/>
    </row>
    <row r="6" spans="1:17">
      <c r="B6" s="1771"/>
      <c r="C6" s="1772"/>
      <c r="D6" s="1772"/>
      <c r="E6" s="1772"/>
      <c r="F6" s="1772"/>
      <c r="G6" s="1772"/>
      <c r="H6" s="1763"/>
      <c r="I6" s="1763"/>
      <c r="J6" s="1767"/>
      <c r="K6" s="1767"/>
      <c r="L6" s="1767"/>
      <c r="M6" s="1767"/>
      <c r="N6" s="1770"/>
    </row>
    <row r="7" spans="1:17">
      <c r="B7" s="1965" t="s">
        <v>72</v>
      </c>
      <c r="C7" s="1965" t="s">
        <v>12</v>
      </c>
      <c r="D7" s="1965" t="s">
        <v>13</v>
      </c>
      <c r="E7" s="1965" t="s">
        <v>1826</v>
      </c>
      <c r="F7" s="1853" t="s">
        <v>185</v>
      </c>
      <c r="G7" s="1965" t="s">
        <v>1827</v>
      </c>
      <c r="H7" s="1965"/>
      <c r="I7" s="1965"/>
      <c r="J7" s="1853"/>
      <c r="K7" s="1853" t="s">
        <v>1828</v>
      </c>
      <c r="L7" s="1853"/>
      <c r="M7" s="1853"/>
      <c r="N7" s="1853"/>
    </row>
    <row r="8" spans="1:17">
      <c r="B8" s="1965"/>
      <c r="C8" s="1965"/>
      <c r="D8" s="1965"/>
      <c r="E8" s="1965"/>
      <c r="F8" s="1853" t="s">
        <v>1687</v>
      </c>
      <c r="G8" s="1853" t="s">
        <v>1829</v>
      </c>
      <c r="H8" s="1853" t="s">
        <v>1830</v>
      </c>
      <c r="I8" s="1853" t="s">
        <v>1831</v>
      </c>
      <c r="J8" s="1853" t="s">
        <v>28</v>
      </c>
      <c r="K8" s="1853" t="s">
        <v>27</v>
      </c>
      <c r="L8" s="1853" t="s">
        <v>29</v>
      </c>
      <c r="M8" s="1853" t="s">
        <v>30</v>
      </c>
      <c r="N8" s="1853" t="s">
        <v>31</v>
      </c>
    </row>
    <row r="9" spans="1:17">
      <c r="B9" s="1784"/>
      <c r="C9" s="1785" t="s">
        <v>1839</v>
      </c>
      <c r="D9" s="1786"/>
      <c r="E9" s="1787"/>
      <c r="F9" s="1788"/>
      <c r="G9" s="1787"/>
      <c r="H9" s="1787"/>
      <c r="I9" s="1787"/>
      <c r="J9" s="1787"/>
      <c r="K9" s="1787"/>
      <c r="L9" s="1788"/>
      <c r="M9" s="1788"/>
      <c r="N9" s="1789"/>
      <c r="Q9" s="1761"/>
    </row>
    <row r="10" spans="1:17">
      <c r="B10" s="1774"/>
      <c r="C10" s="1775" t="s">
        <v>1815</v>
      </c>
      <c r="D10" s="1775"/>
      <c r="E10" s="1790">
        <v>12</v>
      </c>
      <c r="F10" s="1791">
        <v>1.65</v>
      </c>
      <c r="G10" s="1790">
        <v>7</v>
      </c>
      <c r="H10" s="1790">
        <v>2</v>
      </c>
      <c r="I10" s="1790">
        <f t="shared" ref="I10:I16" si="0">H10*G10</f>
        <v>14</v>
      </c>
      <c r="J10" s="1790"/>
      <c r="K10" s="1790"/>
      <c r="L10" s="1791"/>
      <c r="M10" s="1792">
        <f t="shared" ref="M10:M20" si="1">IF(E10=12,I10*F10,"-")</f>
        <v>23.1</v>
      </c>
      <c r="N10" s="1793"/>
      <c r="Q10" s="1761"/>
    </row>
    <row r="11" spans="1:17">
      <c r="B11" s="1774"/>
      <c r="D11" s="1775"/>
      <c r="E11" s="1790">
        <v>12</v>
      </c>
      <c r="F11" s="1791">
        <v>1.1499999999999999</v>
      </c>
      <c r="G11" s="1790">
        <v>7</v>
      </c>
      <c r="H11" s="1790">
        <v>2</v>
      </c>
      <c r="I11" s="1790">
        <f t="shared" si="0"/>
        <v>14</v>
      </c>
      <c r="J11" s="1790" t="str">
        <f t="shared" ref="J11:J20" si="2">IF(E11=6,I11*F11,"-")</f>
        <v>-</v>
      </c>
      <c r="K11" s="1792" t="str">
        <f t="shared" ref="K11:K20" si="3">IF(E11=8,I11*F11,"-")</f>
        <v>-</v>
      </c>
      <c r="L11" s="1792" t="str">
        <f t="shared" ref="L11:L20" si="4">IF(E11=10,I11*F11,"-")</f>
        <v>-</v>
      </c>
      <c r="M11" s="1792">
        <f t="shared" si="1"/>
        <v>16.100000000000001</v>
      </c>
      <c r="N11" s="1794" t="str">
        <f t="shared" ref="N11:N20" si="5">IF(E11=14,I11*F11,"-")</f>
        <v>-</v>
      </c>
      <c r="Q11" s="1761"/>
    </row>
    <row r="12" spans="1:17">
      <c r="B12" s="1774"/>
      <c r="C12" s="1795" t="s">
        <v>1840</v>
      </c>
      <c r="D12" s="1795"/>
      <c r="E12" s="1790">
        <v>8</v>
      </c>
      <c r="F12" s="1791">
        <v>0.85</v>
      </c>
      <c r="G12" s="1790">
        <v>7</v>
      </c>
      <c r="H12" s="1790">
        <v>7</v>
      </c>
      <c r="I12" s="1790">
        <f t="shared" si="0"/>
        <v>49</v>
      </c>
      <c r="J12" s="1790" t="str">
        <f t="shared" si="2"/>
        <v>-</v>
      </c>
      <c r="K12" s="1792">
        <f t="shared" si="3"/>
        <v>41.65</v>
      </c>
      <c r="L12" s="1792" t="str">
        <f t="shared" si="4"/>
        <v>-</v>
      </c>
      <c r="M12" s="1792" t="str">
        <f t="shared" si="1"/>
        <v>-</v>
      </c>
      <c r="N12" s="1794" t="str">
        <f t="shared" si="5"/>
        <v>-</v>
      </c>
      <c r="Q12" s="1761"/>
    </row>
    <row r="13" spans="1:17">
      <c r="B13" s="1774"/>
      <c r="C13" s="1795"/>
      <c r="D13" s="1795"/>
      <c r="E13" s="1790"/>
      <c r="F13" s="1791"/>
      <c r="G13" s="1790"/>
      <c r="H13" s="1790"/>
      <c r="I13" s="1790"/>
      <c r="J13" s="1790"/>
      <c r="K13" s="1792"/>
      <c r="L13" s="1792"/>
      <c r="M13" s="1792"/>
      <c r="N13" s="1794"/>
      <c r="Q13" s="1761"/>
    </row>
    <row r="14" spans="1:17">
      <c r="B14" s="1774"/>
      <c r="C14" s="1775" t="s">
        <v>1816</v>
      </c>
      <c r="D14" s="1795"/>
      <c r="E14" s="1790">
        <v>12</v>
      </c>
      <c r="F14" s="1791">
        <v>1.55</v>
      </c>
      <c r="G14" s="1790">
        <v>4</v>
      </c>
      <c r="H14" s="1790">
        <v>2</v>
      </c>
      <c r="I14" s="1790">
        <f t="shared" si="0"/>
        <v>8</v>
      </c>
      <c r="J14" s="1790" t="str">
        <f t="shared" ref="J14:J15" si="6">IF(E14=6,I14*F14,"-")</f>
        <v>-</v>
      </c>
      <c r="K14" s="1792" t="str">
        <f t="shared" ref="K14:K15" si="7">IF(E14=8,I14*F14,"-")</f>
        <v>-</v>
      </c>
      <c r="L14" s="1792" t="str">
        <f t="shared" ref="L14:L15" si="8">IF(E14=10,I14*F14,"-")</f>
        <v>-</v>
      </c>
      <c r="M14" s="1792">
        <f t="shared" ref="M14:M15" si="9">IF(E14=12,I14*F14,"-")</f>
        <v>12.4</v>
      </c>
      <c r="N14" s="1794" t="str">
        <f t="shared" ref="N14:N15" si="10">IF(E14=14,I14*F14,"-")</f>
        <v>-</v>
      </c>
      <c r="Q14" s="1761"/>
    </row>
    <row r="15" spans="1:17">
      <c r="B15" s="1774"/>
      <c r="D15" s="1775"/>
      <c r="E15" s="1790">
        <v>12</v>
      </c>
      <c r="F15" s="1791">
        <v>1.05</v>
      </c>
      <c r="G15" s="1790">
        <v>4</v>
      </c>
      <c r="H15" s="1790">
        <v>2</v>
      </c>
      <c r="I15" s="1790">
        <f t="shared" si="0"/>
        <v>8</v>
      </c>
      <c r="J15" s="1790" t="str">
        <f t="shared" si="6"/>
        <v>-</v>
      </c>
      <c r="K15" s="1792" t="str">
        <f t="shared" si="7"/>
        <v>-</v>
      </c>
      <c r="L15" s="1792" t="str">
        <f t="shared" si="8"/>
        <v>-</v>
      </c>
      <c r="M15" s="1792">
        <f t="shared" si="9"/>
        <v>8.4</v>
      </c>
      <c r="N15" s="1794" t="str">
        <f t="shared" si="10"/>
        <v>-</v>
      </c>
      <c r="Q15" s="1761"/>
    </row>
    <row r="16" spans="1:17">
      <c r="B16" s="1774"/>
      <c r="C16" s="1795" t="s">
        <v>1840</v>
      </c>
      <c r="D16" s="1795"/>
      <c r="E16" s="1790">
        <v>8</v>
      </c>
      <c r="F16" s="1791">
        <v>0.85</v>
      </c>
      <c r="G16" s="1790">
        <v>4</v>
      </c>
      <c r="H16" s="1790">
        <v>7</v>
      </c>
      <c r="I16" s="1790">
        <f t="shared" si="0"/>
        <v>28</v>
      </c>
      <c r="J16" s="1790" t="str">
        <f t="shared" si="2"/>
        <v>-</v>
      </c>
      <c r="K16" s="1792">
        <f t="shared" si="3"/>
        <v>23.8</v>
      </c>
      <c r="L16" s="1792" t="str">
        <f t="shared" si="4"/>
        <v>-</v>
      </c>
      <c r="M16" s="1792" t="str">
        <f t="shared" si="1"/>
        <v>-</v>
      </c>
      <c r="N16" s="1794" t="str">
        <f t="shared" si="5"/>
        <v>-</v>
      </c>
      <c r="Q16" s="1761"/>
    </row>
    <row r="17" spans="2:17">
      <c r="B17" s="1774"/>
      <c r="C17" s="1795"/>
      <c r="D17" s="1795"/>
      <c r="E17" s="1790"/>
      <c r="F17" s="1791"/>
      <c r="G17" s="1790"/>
      <c r="H17" s="1790"/>
      <c r="I17" s="1790"/>
      <c r="J17" s="1790"/>
      <c r="K17" s="1792"/>
      <c r="L17" s="1792"/>
      <c r="M17" s="1792"/>
      <c r="N17" s="1794"/>
      <c r="Q17" s="1761"/>
    </row>
    <row r="18" spans="2:17">
      <c r="B18" s="1774"/>
      <c r="C18" s="1775" t="s">
        <v>1869</v>
      </c>
      <c r="D18" s="1795"/>
      <c r="E18" s="1790">
        <v>12</v>
      </c>
      <c r="F18" s="1791">
        <v>1.4</v>
      </c>
      <c r="G18" s="1790">
        <v>2</v>
      </c>
      <c r="H18" s="1790">
        <v>2</v>
      </c>
      <c r="I18" s="1790">
        <f t="shared" ref="I18:I20" si="11">H18*G18</f>
        <v>4</v>
      </c>
      <c r="J18" s="1790" t="str">
        <f t="shared" si="2"/>
        <v>-</v>
      </c>
      <c r="K18" s="1792" t="str">
        <f t="shared" si="3"/>
        <v>-</v>
      </c>
      <c r="L18" s="1792" t="str">
        <f t="shared" si="4"/>
        <v>-</v>
      </c>
      <c r="M18" s="1792">
        <f t="shared" si="1"/>
        <v>5.6</v>
      </c>
      <c r="N18" s="1794" t="str">
        <f t="shared" si="5"/>
        <v>-</v>
      </c>
      <c r="Q18" s="1761"/>
    </row>
    <row r="19" spans="2:17">
      <c r="B19" s="1774"/>
      <c r="D19" s="1775"/>
      <c r="E19" s="1790">
        <v>12</v>
      </c>
      <c r="F19" s="1791">
        <v>0.95</v>
      </c>
      <c r="G19" s="1790">
        <v>2</v>
      </c>
      <c r="H19" s="1790">
        <v>2</v>
      </c>
      <c r="I19" s="1790">
        <f t="shared" si="11"/>
        <v>4</v>
      </c>
      <c r="J19" s="1790" t="str">
        <f t="shared" si="2"/>
        <v>-</v>
      </c>
      <c r="K19" s="1792" t="str">
        <f t="shared" si="3"/>
        <v>-</v>
      </c>
      <c r="L19" s="1792" t="str">
        <f t="shared" si="4"/>
        <v>-</v>
      </c>
      <c r="M19" s="1792">
        <f t="shared" si="1"/>
        <v>3.8</v>
      </c>
      <c r="N19" s="1794" t="str">
        <f t="shared" si="5"/>
        <v>-</v>
      </c>
      <c r="Q19" s="1761"/>
    </row>
    <row r="20" spans="2:17">
      <c r="B20" s="1774"/>
      <c r="C20" s="1775" t="s">
        <v>1840</v>
      </c>
      <c r="D20" s="1775"/>
      <c r="E20" s="1790">
        <v>8</v>
      </c>
      <c r="F20" s="1791">
        <v>0.85</v>
      </c>
      <c r="G20" s="1790">
        <v>2</v>
      </c>
      <c r="H20" s="1790">
        <v>7</v>
      </c>
      <c r="I20" s="1790">
        <f t="shared" si="11"/>
        <v>14</v>
      </c>
      <c r="J20" s="1790" t="str">
        <f t="shared" si="2"/>
        <v>-</v>
      </c>
      <c r="K20" s="1792">
        <f t="shared" si="3"/>
        <v>11.9</v>
      </c>
      <c r="L20" s="1792" t="str">
        <f t="shared" si="4"/>
        <v>-</v>
      </c>
      <c r="M20" s="1792" t="str">
        <f t="shared" si="1"/>
        <v>-</v>
      </c>
      <c r="N20" s="1794" t="str">
        <f t="shared" si="5"/>
        <v>-</v>
      </c>
      <c r="Q20" s="1761"/>
    </row>
    <row r="21" spans="2:17">
      <c r="B21" s="1774"/>
      <c r="C21" s="1775"/>
      <c r="D21" s="1775"/>
      <c r="E21" s="1790"/>
      <c r="F21" s="1791"/>
      <c r="G21" s="1790"/>
      <c r="H21" s="1790"/>
      <c r="I21" s="1790"/>
      <c r="J21" s="1790"/>
      <c r="K21" s="1792"/>
      <c r="L21" s="1792"/>
      <c r="M21" s="1792"/>
      <c r="N21" s="1794"/>
      <c r="Q21" s="1761"/>
    </row>
    <row r="22" spans="2:17">
      <c r="B22" s="1774"/>
      <c r="C22" s="1775" t="s">
        <v>2079</v>
      </c>
      <c r="D22" s="1795"/>
      <c r="E22" s="1790">
        <v>12</v>
      </c>
      <c r="F22" s="1791">
        <v>2.1</v>
      </c>
      <c r="G22" s="1790">
        <v>1</v>
      </c>
      <c r="H22" s="1790">
        <v>2</v>
      </c>
      <c r="I22" s="1790">
        <f t="shared" ref="I22:I24" si="12">H22*G22</f>
        <v>2</v>
      </c>
      <c r="J22" s="1790" t="str">
        <f t="shared" ref="J22:J24" si="13">IF(E22=6,I22*F22,"-")</f>
        <v>-</v>
      </c>
      <c r="K22" s="1792" t="str">
        <f t="shared" ref="K22:K24" si="14">IF(E22=8,I22*F22,"-")</f>
        <v>-</v>
      </c>
      <c r="L22" s="1792" t="str">
        <f t="shared" ref="L22:L24" si="15">IF(E22=10,I22*F22,"-")</f>
        <v>-</v>
      </c>
      <c r="M22" s="1792">
        <f t="shared" ref="M22:M24" si="16">IF(E22=12,I22*F22,"-")</f>
        <v>4.2</v>
      </c>
      <c r="N22" s="1794" t="str">
        <f t="shared" ref="N22:N24" si="17">IF(E22=14,I22*F22,"-")</f>
        <v>-</v>
      </c>
      <c r="Q22" s="1761"/>
    </row>
    <row r="23" spans="2:17">
      <c r="B23" s="1774"/>
      <c r="D23" s="1775"/>
      <c r="E23" s="1790">
        <v>12</v>
      </c>
      <c r="F23" s="1791">
        <v>1.55</v>
      </c>
      <c r="G23" s="1790">
        <v>1</v>
      </c>
      <c r="H23" s="1790">
        <v>2</v>
      </c>
      <c r="I23" s="1790">
        <f t="shared" si="12"/>
        <v>2</v>
      </c>
      <c r="J23" s="1790" t="str">
        <f t="shared" si="13"/>
        <v>-</v>
      </c>
      <c r="K23" s="1792" t="str">
        <f t="shared" si="14"/>
        <v>-</v>
      </c>
      <c r="L23" s="1792" t="str">
        <f t="shared" si="15"/>
        <v>-</v>
      </c>
      <c r="M23" s="1792">
        <f t="shared" si="16"/>
        <v>3.1</v>
      </c>
      <c r="N23" s="1794" t="str">
        <f t="shared" si="17"/>
        <v>-</v>
      </c>
      <c r="Q23" s="1761"/>
    </row>
    <row r="24" spans="2:17">
      <c r="B24" s="1774"/>
      <c r="C24" s="1775" t="s">
        <v>1840</v>
      </c>
      <c r="D24" s="1775"/>
      <c r="E24" s="1790">
        <v>8</v>
      </c>
      <c r="F24" s="1791">
        <v>0.85</v>
      </c>
      <c r="G24" s="1790">
        <v>1</v>
      </c>
      <c r="H24" s="1790">
        <v>7</v>
      </c>
      <c r="I24" s="1790">
        <f t="shared" si="12"/>
        <v>7</v>
      </c>
      <c r="J24" s="1790" t="str">
        <f t="shared" si="13"/>
        <v>-</v>
      </c>
      <c r="K24" s="1792">
        <f t="shared" si="14"/>
        <v>5.95</v>
      </c>
      <c r="L24" s="1792" t="str">
        <f t="shared" si="15"/>
        <v>-</v>
      </c>
      <c r="M24" s="1792" t="str">
        <f t="shared" si="16"/>
        <v>-</v>
      </c>
      <c r="N24" s="1794" t="str">
        <f t="shared" si="17"/>
        <v>-</v>
      </c>
      <c r="Q24" s="1761"/>
    </row>
    <row r="25" spans="2:17">
      <c r="B25" s="1774"/>
      <c r="C25" s="1775"/>
      <c r="D25" s="1775"/>
      <c r="E25" s="1790"/>
      <c r="F25" s="1791"/>
      <c r="G25" s="1790"/>
      <c r="H25" s="1790"/>
      <c r="I25" s="1790"/>
      <c r="J25" s="1790"/>
      <c r="K25" s="1792"/>
      <c r="L25" s="1792"/>
      <c r="M25" s="1792"/>
      <c r="N25" s="1794"/>
      <c r="Q25" s="1761"/>
    </row>
    <row r="26" spans="2:17">
      <c r="B26" s="1774"/>
      <c r="C26" s="1775" t="s">
        <v>2080</v>
      </c>
      <c r="D26" s="1795"/>
      <c r="E26" s="1790">
        <v>12</v>
      </c>
      <c r="F26" s="1791">
        <v>1.65</v>
      </c>
      <c r="G26" s="1790">
        <v>1</v>
      </c>
      <c r="H26" s="1790">
        <v>2</v>
      </c>
      <c r="I26" s="1790">
        <f t="shared" ref="I26:I28" si="18">H26*G26</f>
        <v>2</v>
      </c>
      <c r="J26" s="1790" t="str">
        <f t="shared" ref="J26:J28" si="19">IF(E26=6,I26*F26,"-")</f>
        <v>-</v>
      </c>
      <c r="K26" s="1792" t="str">
        <f t="shared" ref="K26:K28" si="20">IF(E26=8,I26*F26,"-")</f>
        <v>-</v>
      </c>
      <c r="L26" s="1792" t="str">
        <f t="shared" ref="L26:L28" si="21">IF(E26=10,I26*F26,"-")</f>
        <v>-</v>
      </c>
      <c r="M26" s="1792">
        <f t="shared" ref="M26:M28" si="22">IF(E26=12,I26*F26,"-")</f>
        <v>3.3</v>
      </c>
      <c r="N26" s="1794" t="str">
        <f t="shared" ref="N26:N28" si="23">IF(E26=14,I26*F26,"-")</f>
        <v>-</v>
      </c>
      <c r="Q26" s="1761"/>
    </row>
    <row r="27" spans="2:17">
      <c r="B27" s="1774"/>
      <c r="D27" s="1775"/>
      <c r="E27" s="1790">
        <v>12</v>
      </c>
      <c r="F27" s="1791">
        <v>1.1499999999999999</v>
      </c>
      <c r="G27" s="1790">
        <v>1</v>
      </c>
      <c r="H27" s="1790">
        <v>2</v>
      </c>
      <c r="I27" s="1790">
        <f t="shared" si="18"/>
        <v>2</v>
      </c>
      <c r="J27" s="1790" t="str">
        <f t="shared" si="19"/>
        <v>-</v>
      </c>
      <c r="K27" s="1792" t="str">
        <f t="shared" si="20"/>
        <v>-</v>
      </c>
      <c r="L27" s="1792" t="str">
        <f t="shared" si="21"/>
        <v>-</v>
      </c>
      <c r="M27" s="1792">
        <f t="shared" si="22"/>
        <v>2.2999999999999998</v>
      </c>
      <c r="N27" s="1794" t="str">
        <f t="shared" si="23"/>
        <v>-</v>
      </c>
      <c r="Q27" s="1761"/>
    </row>
    <row r="28" spans="2:17">
      <c r="B28" s="1774"/>
      <c r="C28" s="1775" t="s">
        <v>1840</v>
      </c>
      <c r="D28" s="1775"/>
      <c r="E28" s="1790">
        <v>8</v>
      </c>
      <c r="F28" s="1791">
        <v>0.85</v>
      </c>
      <c r="G28" s="1790">
        <v>1</v>
      </c>
      <c r="H28" s="1790">
        <v>7</v>
      </c>
      <c r="I28" s="1790">
        <f t="shared" si="18"/>
        <v>7</v>
      </c>
      <c r="J28" s="1790" t="str">
        <f t="shared" si="19"/>
        <v>-</v>
      </c>
      <c r="K28" s="1792">
        <f t="shared" si="20"/>
        <v>5.95</v>
      </c>
      <c r="L28" s="1792" t="str">
        <f t="shared" si="21"/>
        <v>-</v>
      </c>
      <c r="M28" s="1792" t="str">
        <f t="shared" si="22"/>
        <v>-</v>
      </c>
      <c r="N28" s="1794" t="str">
        <f t="shared" si="23"/>
        <v>-</v>
      </c>
      <c r="Q28" s="1761"/>
    </row>
    <row r="29" spans="2:17">
      <c r="B29" s="1774"/>
      <c r="C29" s="1775"/>
      <c r="D29" s="1775"/>
      <c r="E29" s="1790"/>
      <c r="F29" s="1791"/>
      <c r="G29" s="1790"/>
      <c r="H29" s="1790"/>
      <c r="I29" s="1790"/>
      <c r="J29" s="1790"/>
      <c r="K29" s="1792"/>
      <c r="L29" s="1792"/>
      <c r="M29" s="1792"/>
      <c r="N29" s="1777"/>
      <c r="Q29" s="1761"/>
    </row>
    <row r="30" spans="2:17">
      <c r="B30" s="1774"/>
      <c r="C30" s="1775"/>
      <c r="D30" s="1795"/>
      <c r="E30" s="1790"/>
      <c r="F30" s="1791"/>
      <c r="G30" s="1790"/>
      <c r="H30" s="1790"/>
      <c r="I30" s="1790"/>
      <c r="J30" s="1790" t="str">
        <f t="shared" ref="J30:J32" si="24">IF(E30=6,I30*F30,"-")</f>
        <v>-</v>
      </c>
      <c r="K30" s="1792" t="str">
        <f t="shared" ref="K30:K32" si="25">IF(E30=8,I30*F30,"-")</f>
        <v>-</v>
      </c>
      <c r="L30" s="1792" t="str">
        <f t="shared" ref="L30:L32" si="26">IF(E30=10,I30*F30,"-")</f>
        <v>-</v>
      </c>
      <c r="M30" s="1792" t="str">
        <f t="shared" ref="M30:M32" si="27">IF(E30=12,I30*F30,"-")</f>
        <v>-</v>
      </c>
      <c r="N30" s="1794" t="str">
        <f t="shared" ref="N30:N32" si="28">IF(E30=14,I30*F30,"-")</f>
        <v>-</v>
      </c>
      <c r="Q30" s="1761"/>
    </row>
    <row r="31" spans="2:17">
      <c r="B31" s="1774"/>
      <c r="D31" s="1775"/>
      <c r="E31" s="1790"/>
      <c r="F31" s="1791"/>
      <c r="G31" s="1790"/>
      <c r="H31" s="1790"/>
      <c r="I31" s="1790"/>
      <c r="J31" s="1790" t="str">
        <f t="shared" si="24"/>
        <v>-</v>
      </c>
      <c r="K31" s="1792" t="str">
        <f t="shared" si="25"/>
        <v>-</v>
      </c>
      <c r="L31" s="1792" t="str">
        <f t="shared" si="26"/>
        <v>-</v>
      </c>
      <c r="M31" s="1792" t="str">
        <f t="shared" si="27"/>
        <v>-</v>
      </c>
      <c r="N31" s="1794" t="str">
        <f t="shared" si="28"/>
        <v>-</v>
      </c>
      <c r="Q31" s="1761"/>
    </row>
    <row r="32" spans="2:17">
      <c r="B32" s="1774"/>
      <c r="C32" s="1775"/>
      <c r="D32" s="1775"/>
      <c r="E32" s="1790"/>
      <c r="F32" s="1791"/>
      <c r="G32" s="1790"/>
      <c r="H32" s="1790"/>
      <c r="I32" s="1790"/>
      <c r="J32" s="1790" t="str">
        <f t="shared" si="24"/>
        <v>-</v>
      </c>
      <c r="K32" s="1792" t="str">
        <f t="shared" si="25"/>
        <v>-</v>
      </c>
      <c r="L32" s="1792" t="str">
        <f t="shared" si="26"/>
        <v>-</v>
      </c>
      <c r="M32" s="1792" t="str">
        <f t="shared" si="27"/>
        <v>-</v>
      </c>
      <c r="N32" s="1794" t="str">
        <f t="shared" si="28"/>
        <v>-</v>
      </c>
      <c r="Q32" s="1761"/>
    </row>
    <row r="33" spans="2:18">
      <c r="B33" s="1961" t="s">
        <v>1832</v>
      </c>
      <c r="C33" s="1962"/>
      <c r="D33" s="1962"/>
      <c r="E33" s="1962"/>
      <c r="F33" s="1962"/>
      <c r="G33" s="1962"/>
      <c r="H33" s="1962"/>
      <c r="I33" s="1963"/>
      <c r="J33" s="1778"/>
      <c r="K33" s="1779">
        <f>SUM(K9:K32)</f>
        <v>89.25</v>
      </c>
      <c r="L33" s="1779">
        <f>SUM(L9:L32)</f>
        <v>0</v>
      </c>
      <c r="M33" s="1779">
        <f>SUM(M9:M32)</f>
        <v>82.3</v>
      </c>
      <c r="N33" s="1779">
        <f>SUM(N9:N32)</f>
        <v>0</v>
      </c>
      <c r="Q33" s="1761"/>
    </row>
    <row r="34" spans="2:18">
      <c r="B34" s="1961" t="s">
        <v>1833</v>
      </c>
      <c r="C34" s="1962"/>
      <c r="D34" s="1962"/>
      <c r="E34" s="1962"/>
      <c r="F34" s="1962"/>
      <c r="G34" s="1962"/>
      <c r="H34" s="1962"/>
      <c r="I34" s="1963"/>
      <c r="J34" s="1780"/>
      <c r="K34" s="1781" t="s">
        <v>1834</v>
      </c>
      <c r="L34" s="1781" t="s">
        <v>1835</v>
      </c>
      <c r="M34" s="1781" t="s">
        <v>1836</v>
      </c>
      <c r="N34" s="1781" t="s">
        <v>1837</v>
      </c>
      <c r="Q34" s="1761"/>
    </row>
    <row r="35" spans="2:18">
      <c r="B35" s="1961" t="s">
        <v>1838</v>
      </c>
      <c r="C35" s="1962"/>
      <c r="D35" s="1962"/>
      <c r="E35" s="1962"/>
      <c r="F35" s="1962"/>
      <c r="G35" s="1962"/>
      <c r="H35" s="1962"/>
      <c r="I35" s="1963"/>
      <c r="J35" s="1782"/>
      <c r="K35" s="1783">
        <f>K33*K34</f>
        <v>35.25</v>
      </c>
      <c r="L35" s="1783">
        <f>L33*L34</f>
        <v>0</v>
      </c>
      <c r="M35" s="1783">
        <f>M33*M34</f>
        <v>73.08</v>
      </c>
      <c r="N35" s="1783">
        <f>N33*N34</f>
        <v>0</v>
      </c>
      <c r="Q35" s="1761"/>
    </row>
    <row r="36" spans="2:18">
      <c r="B36" s="1763"/>
      <c r="C36" s="1763"/>
      <c r="D36" s="1763"/>
      <c r="E36" s="1763"/>
      <c r="F36" s="1763"/>
      <c r="G36" s="1763"/>
      <c r="H36" s="1763"/>
      <c r="I36" s="1763"/>
      <c r="J36" s="1802"/>
      <c r="K36" s="1803"/>
      <c r="L36" s="1803"/>
      <c r="M36" s="1803"/>
      <c r="N36" s="1803"/>
      <c r="Q36" s="1761"/>
    </row>
    <row r="37" spans="2:18">
      <c r="P37" s="1761"/>
      <c r="Q37" s="1761"/>
      <c r="R37" s="1761"/>
    </row>
    <row r="38" spans="2:18">
      <c r="P38" s="1761"/>
      <c r="Q38" s="1761"/>
      <c r="R38" s="1761"/>
    </row>
    <row r="39" spans="2:18">
      <c r="P39" s="1761"/>
      <c r="Q39" s="1761"/>
      <c r="R39" s="1761"/>
    </row>
    <row r="40" spans="2:18">
      <c r="P40" s="1761"/>
      <c r="Q40" s="1761"/>
      <c r="R40" s="1761"/>
    </row>
    <row r="41" spans="2:18">
      <c r="P41" s="1761"/>
      <c r="Q41" s="1761"/>
      <c r="R41" s="1761"/>
    </row>
    <row r="42" spans="2:18">
      <c r="P42" s="1761"/>
      <c r="Q42" s="1761"/>
      <c r="R42" s="1761"/>
    </row>
    <row r="43" spans="2:18">
      <c r="P43" s="1761"/>
      <c r="Q43" s="1761"/>
      <c r="R43" s="1761"/>
    </row>
    <row r="44" spans="2:18">
      <c r="P44" s="1761"/>
      <c r="Q44" s="1761"/>
      <c r="R44" s="1761"/>
    </row>
  </sheetData>
  <mergeCells count="9">
    <mergeCell ref="B33:I33"/>
    <mergeCell ref="B34:I34"/>
    <mergeCell ref="B35:I35"/>
    <mergeCell ref="L2:N2"/>
    <mergeCell ref="B7:B8"/>
    <mergeCell ref="C7:C8"/>
    <mergeCell ref="D7:D8"/>
    <mergeCell ref="E7:E8"/>
    <mergeCell ref="G7:I7"/>
  </mergeCells>
  <pageMargins left="0.3" right="0.3" top="0.75" bottom="0.5" header="0.55000000000000004" footer="0.3"/>
  <pageSetup scale="83" orientation="landscape" r:id="rId1"/>
  <headerFooter>
    <oddHeader>Page &amp;P of &amp;N</oddHeader>
    <oddFooter xml:space="preserve">&amp;LContructor: - &amp;USelam D.
Office Engineer&amp;CConsultant: - &amp;U______________&amp;RClient: -___________________    </oddFooter>
  </headerFooter>
  <colBreaks count="1" manualBreakCount="1">
    <brk id="17" max="244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00B0F0"/>
  </sheetPr>
  <dimension ref="B1:G33"/>
  <sheetViews>
    <sheetView view="pageBreakPreview" zoomScale="93" zoomScaleNormal="93" zoomScaleSheetLayoutView="93" workbookViewId="0">
      <selection activeCell="B6" sqref="B6:G6"/>
    </sheetView>
  </sheetViews>
  <sheetFormatPr defaultRowHeight="18.75"/>
  <cols>
    <col min="1" max="1" width="4.42578125" style="1193" customWidth="1"/>
    <col min="2" max="2" width="8.85546875" style="1193" customWidth="1"/>
    <col min="3" max="3" width="31.42578125" style="1193" customWidth="1"/>
    <col min="4" max="4" width="19.140625" style="932" customWidth="1"/>
    <col min="5" max="5" width="17.7109375" style="932" bestFit="1" customWidth="1"/>
    <col min="6" max="6" width="15.7109375" style="932" bestFit="1" customWidth="1"/>
    <col min="7" max="7" width="17.7109375" style="932" bestFit="1" customWidth="1"/>
    <col min="8" max="8" width="2.42578125" style="1193" customWidth="1"/>
    <col min="9" max="16384" width="9.140625" style="1193"/>
  </cols>
  <sheetData>
    <row r="1" spans="2:7" s="932" customFormat="1">
      <c r="B1" s="2073" t="s">
        <v>179</v>
      </c>
      <c r="C1" s="2073"/>
      <c r="D1" s="2073"/>
    </row>
    <row r="2" spans="2:7" s="932" customFormat="1">
      <c r="B2" s="2073" t="s">
        <v>156</v>
      </c>
      <c r="C2" s="2073"/>
      <c r="D2" s="2073"/>
    </row>
    <row r="3" spans="2:7" s="932" customFormat="1">
      <c r="B3" s="2073" t="s">
        <v>157</v>
      </c>
      <c r="C3" s="2073"/>
      <c r="D3" s="2073"/>
    </row>
    <row r="4" spans="2:7" s="932" customFormat="1">
      <c r="B4" s="2073" t="s">
        <v>158</v>
      </c>
      <c r="C4" s="2073"/>
      <c r="D4" s="2073"/>
      <c r="E4" s="933"/>
      <c r="F4" s="933"/>
    </row>
    <row r="5" spans="2:7" s="932" customFormat="1">
      <c r="B5" s="933"/>
      <c r="E5" s="933"/>
      <c r="F5" s="933"/>
    </row>
    <row r="6" spans="2:7">
      <c r="B6" s="2074" t="s">
        <v>1725</v>
      </c>
      <c r="C6" s="2074"/>
      <c r="D6" s="2074"/>
      <c r="E6" s="2074"/>
      <c r="F6" s="2074"/>
      <c r="G6" s="2074"/>
    </row>
    <row r="7" spans="2:7">
      <c r="B7" s="1192"/>
      <c r="C7" s="1192"/>
      <c r="D7" s="1192"/>
      <c r="E7" s="1192"/>
      <c r="F7" s="1192"/>
      <c r="G7" s="1192"/>
    </row>
    <row r="8" spans="2:7" s="932" customFormat="1" ht="20.25" customHeight="1">
      <c r="B8" s="1967" t="s">
        <v>1348</v>
      </c>
      <c r="C8" s="1979" t="s">
        <v>1349</v>
      </c>
      <c r="D8" s="1967" t="s">
        <v>1350</v>
      </c>
      <c r="E8" s="2043" t="s">
        <v>1183</v>
      </c>
      <c r="F8" s="2044"/>
      <c r="G8" s="2045"/>
    </row>
    <row r="9" spans="2:7" s="932" customFormat="1" ht="19.5" customHeight="1">
      <c r="B9" s="1968"/>
      <c r="C9" s="1980"/>
      <c r="D9" s="1968"/>
      <c r="E9" s="1172" t="s">
        <v>154</v>
      </c>
      <c r="F9" s="1173" t="s">
        <v>155</v>
      </c>
      <c r="G9" s="1173" t="s">
        <v>1351</v>
      </c>
    </row>
    <row r="10" spans="2:7" s="932" customFormat="1">
      <c r="B10" s="2036"/>
      <c r="C10" s="2037"/>
      <c r="D10" s="2037"/>
      <c r="E10" s="2037"/>
      <c r="F10" s="2037"/>
      <c r="G10" s="2038"/>
    </row>
    <row r="11" spans="2:7">
      <c r="B11" s="1068"/>
      <c r="C11" s="1181" t="s">
        <v>68</v>
      </c>
      <c r="D11" s="1098"/>
      <c r="E11" s="1098"/>
      <c r="F11" s="1098"/>
      <c r="G11" s="1099"/>
    </row>
    <row r="12" spans="2:7">
      <c r="B12" s="2036"/>
      <c r="C12" s="2037"/>
      <c r="D12" s="2037"/>
      <c r="E12" s="2037"/>
      <c r="F12" s="2037"/>
      <c r="G12" s="2038"/>
    </row>
    <row r="13" spans="2:7">
      <c r="B13" s="1176">
        <v>1</v>
      </c>
      <c r="C13" s="1070" t="s">
        <v>1329</v>
      </c>
      <c r="D13" s="1070">
        <v>97292</v>
      </c>
      <c r="E13" s="1070">
        <f>'Adm Meas'!K17</f>
        <v>122198.85</v>
      </c>
      <c r="F13" s="1070">
        <f>'Adm Meas'!L17</f>
        <v>0</v>
      </c>
      <c r="G13" s="1071">
        <f>F13+E13</f>
        <v>122198.85</v>
      </c>
    </row>
    <row r="14" spans="2:7">
      <c r="B14" s="1176">
        <v>2</v>
      </c>
      <c r="C14" s="1070" t="s">
        <v>131</v>
      </c>
      <c r="D14" s="1070">
        <f>'Adm Meas'!J32</f>
        <v>287103</v>
      </c>
      <c r="E14" s="1070">
        <f>'Adm Meas'!K32</f>
        <v>332709.32</v>
      </c>
      <c r="F14" s="1070">
        <f>'Adm Meas'!L32</f>
        <v>0</v>
      </c>
      <c r="G14" s="1071">
        <f>F14+E14</f>
        <v>332709.32</v>
      </c>
    </row>
    <row r="15" spans="2:7">
      <c r="B15" s="1176">
        <v>3</v>
      </c>
      <c r="C15" s="1070" t="s">
        <v>132</v>
      </c>
      <c r="D15" s="1070">
        <f>'Adm Meas'!J36</f>
        <v>282600</v>
      </c>
      <c r="E15" s="1070">
        <f>'Adm Meas'!K36</f>
        <v>99280</v>
      </c>
      <c r="F15" s="1070">
        <f>'Adm Meas'!L36</f>
        <v>0</v>
      </c>
      <c r="G15" s="1071">
        <f>F15+E15</f>
        <v>99280</v>
      </c>
    </row>
    <row r="16" spans="2:7">
      <c r="B16" s="2030"/>
      <c r="C16" s="2031"/>
      <c r="D16" s="2031"/>
      <c r="E16" s="2031"/>
      <c r="F16" s="2031"/>
      <c r="G16" s="2032"/>
    </row>
    <row r="17" spans="2:7">
      <c r="B17" s="1966" t="s">
        <v>129</v>
      </c>
      <c r="C17" s="1966"/>
      <c r="D17" s="1066">
        <f>SUM(D13:D15)</f>
        <v>666995</v>
      </c>
      <c r="E17" s="1066">
        <f>SUM(E13:E15)</f>
        <v>554188.17000000004</v>
      </c>
      <c r="F17" s="1066">
        <f>SUM(F13:F15)</f>
        <v>0</v>
      </c>
      <c r="G17" s="1066">
        <f>SUM(G13:G15)</f>
        <v>554188.17000000004</v>
      </c>
    </row>
    <row r="18" spans="2:7">
      <c r="B18" s="1175"/>
      <c r="C18" s="1102"/>
      <c r="D18" s="1102"/>
      <c r="E18" s="1102"/>
      <c r="F18" s="1102"/>
      <c r="G18" s="1103"/>
    </row>
    <row r="19" spans="2:7">
      <c r="B19" s="1176"/>
      <c r="C19" s="1181" t="s">
        <v>69</v>
      </c>
      <c r="D19" s="1070"/>
      <c r="E19" s="1098"/>
      <c r="F19" s="1098"/>
      <c r="G19" s="1099"/>
    </row>
    <row r="20" spans="2:7">
      <c r="B20" s="1176"/>
      <c r="C20" s="1181"/>
      <c r="D20" s="1070"/>
      <c r="E20" s="1098"/>
      <c r="F20" s="1098"/>
      <c r="G20" s="1099"/>
    </row>
    <row r="21" spans="2:7">
      <c r="B21" s="1176">
        <v>1</v>
      </c>
      <c r="C21" s="1070" t="s">
        <v>131</v>
      </c>
      <c r="D21" s="1070">
        <v>109781</v>
      </c>
      <c r="E21" s="1070">
        <f>'Adm Meas'!K52</f>
        <v>126896.86</v>
      </c>
      <c r="F21" s="1070">
        <f>'Adm Meas'!L52</f>
        <v>2693.35</v>
      </c>
      <c r="G21" s="1071">
        <f>F21+E21</f>
        <v>129590.21</v>
      </c>
    </row>
    <row r="22" spans="2:7">
      <c r="B22" s="1176">
        <v>2</v>
      </c>
      <c r="C22" s="1070" t="s">
        <v>133</v>
      </c>
      <c r="D22" s="1070">
        <v>136560</v>
      </c>
      <c r="E22" s="1070">
        <f>'Adm Meas'!K56</f>
        <v>132466</v>
      </c>
      <c r="F22" s="1070">
        <f>'Adm Meas'!L56</f>
        <v>0</v>
      </c>
      <c r="G22" s="1071">
        <f t="shared" ref="G22:G30" si="0">F22+E22</f>
        <v>132466</v>
      </c>
    </row>
    <row r="23" spans="2:7">
      <c r="B23" s="1176">
        <v>3</v>
      </c>
      <c r="C23" s="1070" t="s">
        <v>134</v>
      </c>
      <c r="D23" s="1070">
        <v>104830</v>
      </c>
      <c r="E23" s="1070">
        <f>'Adm Meas'!K61</f>
        <v>106386.4</v>
      </c>
      <c r="F23" s="1070">
        <f>'Adm Meas'!L61</f>
        <v>0</v>
      </c>
      <c r="G23" s="1071">
        <f t="shared" si="0"/>
        <v>106386.4</v>
      </c>
    </row>
    <row r="24" spans="2:7">
      <c r="B24" s="1176">
        <v>4</v>
      </c>
      <c r="C24" s="1070" t="s">
        <v>135</v>
      </c>
      <c r="D24" s="1070">
        <v>99208</v>
      </c>
      <c r="E24" s="1070">
        <f>'Adm Meas'!K75</f>
        <v>83247.509999999995</v>
      </c>
      <c r="F24" s="1070">
        <f>'Adm Meas'!L75</f>
        <v>18468</v>
      </c>
      <c r="G24" s="1071">
        <f t="shared" si="0"/>
        <v>101715.51</v>
      </c>
    </row>
    <row r="25" spans="2:7">
      <c r="B25" s="1176">
        <v>5</v>
      </c>
      <c r="C25" s="1070" t="s">
        <v>618</v>
      </c>
      <c r="D25" s="1070">
        <v>63031</v>
      </c>
      <c r="E25" s="1070">
        <f>'Adm Meas'!K88</f>
        <v>64279</v>
      </c>
      <c r="F25" s="1070">
        <f>'Adm Meas'!L88</f>
        <v>0</v>
      </c>
      <c r="G25" s="1071">
        <f t="shared" si="0"/>
        <v>64279</v>
      </c>
    </row>
    <row r="26" spans="2:7">
      <c r="B26" s="1176">
        <v>6</v>
      </c>
      <c r="C26" s="1070" t="s">
        <v>136</v>
      </c>
      <c r="D26" s="1070">
        <v>358130</v>
      </c>
      <c r="E26" s="1070">
        <f>'Adm Meas'!K101</f>
        <v>348787</v>
      </c>
      <c r="F26" s="1070">
        <f>'Adm Meas'!L101</f>
        <v>8754</v>
      </c>
      <c r="G26" s="1071">
        <f t="shared" si="0"/>
        <v>357541</v>
      </c>
    </row>
    <row r="27" spans="2:7">
      <c r="B27" s="1176">
        <v>7</v>
      </c>
      <c r="C27" s="1070" t="s">
        <v>1179</v>
      </c>
      <c r="D27" s="1070">
        <v>24024</v>
      </c>
      <c r="E27" s="1070">
        <f>'Adm Meas'!K106</f>
        <v>15124.46</v>
      </c>
      <c r="F27" s="1070">
        <f>'Adm Meas'!L106</f>
        <v>0</v>
      </c>
      <c r="G27" s="1071">
        <f t="shared" si="0"/>
        <v>15124.46</v>
      </c>
    </row>
    <row r="28" spans="2:7">
      <c r="B28" s="1176">
        <v>8</v>
      </c>
      <c r="C28" s="1070" t="s">
        <v>1128</v>
      </c>
      <c r="D28" s="1070">
        <v>18660</v>
      </c>
      <c r="E28" s="1070">
        <f>'Adm Meas'!K111</f>
        <v>6054.4</v>
      </c>
      <c r="F28" s="1070">
        <f>'Adm Meas'!L111</f>
        <v>0</v>
      </c>
      <c r="G28" s="1071">
        <f t="shared" si="0"/>
        <v>6054.4</v>
      </c>
    </row>
    <row r="29" spans="2:7">
      <c r="B29" s="1176">
        <v>9</v>
      </c>
      <c r="C29" s="1070" t="s">
        <v>1180</v>
      </c>
      <c r="D29" s="1070">
        <v>21710</v>
      </c>
      <c r="E29" s="1070">
        <f>'Adm Meas'!K126</f>
        <v>19917.75</v>
      </c>
      <c r="F29" s="1070">
        <f>'Adm Meas'!L126</f>
        <v>2736</v>
      </c>
      <c r="G29" s="1071">
        <f t="shared" si="0"/>
        <v>22653.75</v>
      </c>
    </row>
    <row r="30" spans="2:7">
      <c r="B30" s="1176">
        <v>10</v>
      </c>
      <c r="C30" s="1070" t="s">
        <v>1125</v>
      </c>
      <c r="D30" s="1070">
        <v>124764.75</v>
      </c>
      <c r="E30" s="1070">
        <f>'Adm Meas'!K158</f>
        <v>30656</v>
      </c>
      <c r="F30" s="1070">
        <f>'Adm Meas'!L158</f>
        <v>9550</v>
      </c>
      <c r="G30" s="1071">
        <f t="shared" si="0"/>
        <v>40206</v>
      </c>
    </row>
    <row r="31" spans="2:7">
      <c r="B31" s="1177"/>
      <c r="C31" s="1074"/>
      <c r="D31" s="1074"/>
      <c r="E31" s="1074"/>
      <c r="F31" s="1074"/>
      <c r="G31" s="1075"/>
    </row>
    <row r="32" spans="2:7">
      <c r="B32" s="1966" t="s">
        <v>128</v>
      </c>
      <c r="C32" s="1966"/>
      <c r="D32" s="1066">
        <f>SUM(D21:D30)</f>
        <v>1060698.75</v>
      </c>
      <c r="E32" s="1066">
        <f>SUM(E21:E30)</f>
        <v>933815.38</v>
      </c>
      <c r="F32" s="1066">
        <f>SUM(F21:F30)</f>
        <v>42201.35</v>
      </c>
      <c r="G32" s="1066">
        <f>SUM(G21:G30)</f>
        <v>976016.73</v>
      </c>
    </row>
    <row r="33" spans="2:7">
      <c r="B33" s="1969" t="s">
        <v>138</v>
      </c>
      <c r="C33" s="1969"/>
      <c r="D33" s="1066">
        <f>D17+D32</f>
        <v>1727693.75</v>
      </c>
      <c r="E33" s="1066">
        <f>E17+E32</f>
        <v>1488003.55</v>
      </c>
      <c r="F33" s="1066">
        <f>F17+F32</f>
        <v>42201.35</v>
      </c>
      <c r="G33" s="1066">
        <f>G17+G32</f>
        <v>1530204.9</v>
      </c>
    </row>
  </sheetData>
  <mergeCells count="15">
    <mergeCell ref="B17:C17"/>
    <mergeCell ref="B32:C32"/>
    <mergeCell ref="B33:C33"/>
    <mergeCell ref="B8:B9"/>
    <mergeCell ref="C8:C9"/>
    <mergeCell ref="B10:G10"/>
    <mergeCell ref="B12:G12"/>
    <mergeCell ref="E8:G8"/>
    <mergeCell ref="B4:D4"/>
    <mergeCell ref="B6:G6"/>
    <mergeCell ref="B16:G16"/>
    <mergeCell ref="D8:D9"/>
    <mergeCell ref="B1:D1"/>
    <mergeCell ref="B2:D2"/>
    <mergeCell ref="B3:D3"/>
  </mergeCells>
  <printOptions horizontalCentered="1"/>
  <pageMargins left="0.43" right="0.17" top="0.5" bottom="1.56" header="0.3" footer="0.3"/>
  <pageSetup paperSize="9" scale="82" orientation="portrait" r:id="rId1"/>
  <headerFooter>
    <oddHeader>Page &amp;P of &amp;N</oddHeader>
    <oddFooter>&amp;LContractor: - &amp;USelam D.
Office Engineer&amp;CConsultant: - &amp;U______________&amp;RClient: - _________________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92D050"/>
  </sheetPr>
  <dimension ref="B1:N158"/>
  <sheetViews>
    <sheetView view="pageBreakPreview" zoomScale="80" zoomScaleNormal="80" zoomScaleSheetLayoutView="80" workbookViewId="0">
      <selection activeCell="E30" sqref="E30"/>
    </sheetView>
  </sheetViews>
  <sheetFormatPr defaultRowHeight="15.75"/>
  <cols>
    <col min="1" max="1" width="4" style="1263" customWidth="1"/>
    <col min="2" max="2" width="8" style="1263" customWidth="1"/>
    <col min="3" max="3" width="50.42578125" style="1263" customWidth="1"/>
    <col min="4" max="4" width="6" style="1262" customWidth="1"/>
    <col min="5" max="5" width="10.140625" style="1262" customWidth="1"/>
    <col min="6" max="6" width="11" style="1262" customWidth="1"/>
    <col min="7" max="7" width="10.140625" style="1262" bestFit="1" customWidth="1"/>
    <col min="8" max="9" width="10.42578125" style="1262" bestFit="1" customWidth="1"/>
    <col min="10" max="10" width="14.5703125" style="1262" customWidth="1"/>
    <col min="11" max="11" width="16.5703125" style="1262" customWidth="1"/>
    <col min="12" max="12" width="12.140625" style="1262" customWidth="1"/>
    <col min="13" max="13" width="14.7109375" style="1262" customWidth="1"/>
    <col min="14" max="14" width="3.5703125" style="1263" customWidth="1"/>
    <col min="15" max="16384" width="9.140625" style="1263"/>
  </cols>
  <sheetData>
    <row r="1" spans="2:13">
      <c r="B1" s="2046" t="s">
        <v>179</v>
      </c>
      <c r="C1" s="2046"/>
    </row>
    <row r="2" spans="2:13">
      <c r="B2" s="2046" t="s">
        <v>156</v>
      </c>
      <c r="C2" s="2046"/>
      <c r="D2" s="1261"/>
      <c r="E2" s="1261"/>
    </row>
    <row r="3" spans="2:13">
      <c r="B3" s="2046" t="s">
        <v>157</v>
      </c>
      <c r="C3" s="2046"/>
      <c r="D3" s="1261"/>
      <c r="E3" s="2075"/>
      <c r="F3" s="2075"/>
      <c r="G3" s="2075"/>
      <c r="H3" s="2075"/>
      <c r="I3" s="2075"/>
      <c r="J3" s="2075"/>
    </row>
    <row r="4" spans="2:13">
      <c r="B4" s="2046" t="s">
        <v>158</v>
      </c>
      <c r="C4" s="2046"/>
      <c r="D4" s="1264"/>
      <c r="E4" s="1264"/>
    </row>
    <row r="5" spans="2:13">
      <c r="B5" s="2051" t="s">
        <v>1726</v>
      </c>
      <c r="C5" s="2051"/>
      <c r="D5" s="2051"/>
      <c r="E5" s="2051"/>
      <c r="F5" s="2051"/>
      <c r="G5" s="2051"/>
      <c r="H5" s="2051"/>
      <c r="I5" s="2051"/>
      <c r="J5" s="2051"/>
      <c r="K5" s="2051"/>
      <c r="L5" s="2051"/>
      <c r="M5" s="2051"/>
    </row>
    <row r="6" spans="2:13">
      <c r="B6" s="1264"/>
      <c r="C6" s="1264"/>
      <c r="D6" s="1264"/>
      <c r="E6" s="1264"/>
      <c r="F6" s="1264"/>
      <c r="G6" s="1264"/>
      <c r="H6" s="1264"/>
      <c r="I6" s="1264"/>
      <c r="J6" s="1264"/>
      <c r="K6" s="1264"/>
      <c r="L6" s="1264"/>
      <c r="M6" s="1264"/>
    </row>
    <row r="7" spans="2:13">
      <c r="B7" s="2059" t="s">
        <v>95</v>
      </c>
      <c r="C7" s="2057" t="s">
        <v>94</v>
      </c>
      <c r="D7" s="2057" t="s">
        <v>93</v>
      </c>
      <c r="E7" s="2055" t="s">
        <v>661</v>
      </c>
      <c r="F7" s="2057" t="s">
        <v>244</v>
      </c>
      <c r="G7" s="2057"/>
      <c r="H7" s="2057"/>
      <c r="I7" s="2057" t="s">
        <v>92</v>
      </c>
      <c r="J7" s="2055" t="s">
        <v>659</v>
      </c>
      <c r="K7" s="2057" t="s">
        <v>223</v>
      </c>
      <c r="L7" s="2057"/>
      <c r="M7" s="2058"/>
    </row>
    <row r="8" spans="2:13" ht="31.5">
      <c r="B8" s="2060"/>
      <c r="C8" s="2061"/>
      <c r="D8" s="2061"/>
      <c r="E8" s="2056"/>
      <c r="F8" s="1267" t="s">
        <v>242</v>
      </c>
      <c r="G8" s="1267" t="s">
        <v>243</v>
      </c>
      <c r="H8" s="1268" t="s">
        <v>444</v>
      </c>
      <c r="I8" s="2061"/>
      <c r="J8" s="2056"/>
      <c r="K8" s="1267" t="s">
        <v>154</v>
      </c>
      <c r="L8" s="1267" t="s">
        <v>155</v>
      </c>
      <c r="M8" s="1269" t="s">
        <v>660</v>
      </c>
    </row>
    <row r="9" spans="2:13">
      <c r="B9" s="1321"/>
      <c r="C9" s="1273" t="s">
        <v>91</v>
      </c>
      <c r="D9" s="1294"/>
      <c r="E9" s="1294"/>
      <c r="F9" s="1294"/>
      <c r="G9" s="1294"/>
      <c r="H9" s="1294"/>
      <c r="I9" s="1294"/>
      <c r="J9" s="1294"/>
      <c r="K9" s="1294"/>
      <c r="L9" s="1294"/>
      <c r="M9" s="1295"/>
    </row>
    <row r="10" spans="2:13">
      <c r="B10" s="1275"/>
      <c r="C10" s="1276" t="s">
        <v>45</v>
      </c>
      <c r="D10" s="1283"/>
      <c r="E10" s="1283"/>
      <c r="F10" s="1280"/>
      <c r="G10" s="1280"/>
      <c r="H10" s="1280"/>
      <c r="I10" s="1280"/>
      <c r="J10" s="1280"/>
      <c r="K10" s="1280"/>
      <c r="L10" s="1280"/>
      <c r="M10" s="1296"/>
    </row>
    <row r="11" spans="2:13" ht="18.75">
      <c r="B11" s="1808">
        <v>1.1000000000000001</v>
      </c>
      <c r="C11" s="1279" t="s">
        <v>368</v>
      </c>
      <c r="D11" s="1280" t="s">
        <v>457</v>
      </c>
      <c r="E11" s="1280">
        <v>427</v>
      </c>
      <c r="F11" s="1280">
        <v>471.2</v>
      </c>
      <c r="G11" s="1280"/>
      <c r="H11" s="1280">
        <f t="shared" ref="H11:H16" si="0">F11+G11</f>
        <v>471.2</v>
      </c>
      <c r="I11" s="1280">
        <v>6</v>
      </c>
      <c r="J11" s="1280">
        <f t="shared" ref="J11:J16" si="1">I11*E11</f>
        <v>2562</v>
      </c>
      <c r="K11" s="1280">
        <f t="shared" ref="K11:K16" si="2">F11*I11</f>
        <v>2827.2</v>
      </c>
      <c r="L11" s="1280">
        <f t="shared" ref="L11:L81" si="3">I11*G11</f>
        <v>0</v>
      </c>
      <c r="M11" s="1296">
        <f t="shared" ref="M11:M16" si="4">L11+K11</f>
        <v>2827.2</v>
      </c>
    </row>
    <row r="12" spans="2:13" ht="18.75">
      <c r="B12" s="1808">
        <v>1.2</v>
      </c>
      <c r="C12" s="1279" t="s">
        <v>360</v>
      </c>
      <c r="D12" s="1280" t="s">
        <v>458</v>
      </c>
      <c r="E12" s="1280">
        <v>214</v>
      </c>
      <c r="F12" s="1280">
        <v>541.88</v>
      </c>
      <c r="G12" s="1280"/>
      <c r="H12" s="1280">
        <f t="shared" si="0"/>
        <v>541.88</v>
      </c>
      <c r="I12" s="1280">
        <v>50</v>
      </c>
      <c r="J12" s="1280">
        <f t="shared" si="1"/>
        <v>10700</v>
      </c>
      <c r="K12" s="1280">
        <f t="shared" si="2"/>
        <v>27094</v>
      </c>
      <c r="L12" s="1280">
        <f t="shared" si="3"/>
        <v>0</v>
      </c>
      <c r="M12" s="1296">
        <f t="shared" si="4"/>
        <v>27094</v>
      </c>
    </row>
    <row r="13" spans="2:13" ht="18.75">
      <c r="B13" s="1808">
        <v>1.4</v>
      </c>
      <c r="C13" s="1279" t="s">
        <v>340</v>
      </c>
      <c r="D13" s="1280" t="s">
        <v>458</v>
      </c>
      <c r="E13" s="1280">
        <v>112</v>
      </c>
      <c r="F13" s="1280">
        <v>98.9</v>
      </c>
      <c r="G13" s="1280"/>
      <c r="H13" s="1280">
        <f t="shared" si="0"/>
        <v>98.9</v>
      </c>
      <c r="I13" s="1280">
        <v>40</v>
      </c>
      <c r="J13" s="1280">
        <f t="shared" si="1"/>
        <v>4480</v>
      </c>
      <c r="K13" s="1280">
        <f t="shared" si="2"/>
        <v>3956</v>
      </c>
      <c r="L13" s="1280">
        <f t="shared" si="3"/>
        <v>0</v>
      </c>
      <c r="M13" s="1296">
        <f t="shared" si="4"/>
        <v>3956</v>
      </c>
    </row>
    <row r="14" spans="2:13" ht="18.75">
      <c r="B14" s="1808">
        <v>1.5</v>
      </c>
      <c r="C14" s="1279" t="s">
        <v>326</v>
      </c>
      <c r="D14" s="1280" t="s">
        <v>458</v>
      </c>
      <c r="E14" s="1280">
        <v>204</v>
      </c>
      <c r="F14" s="1280">
        <v>87</v>
      </c>
      <c r="G14" s="1280"/>
      <c r="H14" s="1280">
        <f t="shared" si="0"/>
        <v>87</v>
      </c>
      <c r="I14" s="1280">
        <v>100</v>
      </c>
      <c r="J14" s="1280">
        <f t="shared" si="1"/>
        <v>20400</v>
      </c>
      <c r="K14" s="1280">
        <f t="shared" si="2"/>
        <v>8700</v>
      </c>
      <c r="L14" s="1280">
        <f t="shared" si="3"/>
        <v>0</v>
      </c>
      <c r="M14" s="1296">
        <f t="shared" si="4"/>
        <v>8700</v>
      </c>
    </row>
    <row r="15" spans="2:13" ht="18.75">
      <c r="B15" s="1808">
        <v>1.6</v>
      </c>
      <c r="C15" s="1279" t="s">
        <v>342</v>
      </c>
      <c r="D15" s="1280" t="s">
        <v>458</v>
      </c>
      <c r="E15" s="1280">
        <v>452</v>
      </c>
      <c r="F15" s="1280">
        <v>782.14</v>
      </c>
      <c r="G15" s="1280"/>
      <c r="H15" s="1280">
        <f t="shared" si="0"/>
        <v>782.14</v>
      </c>
      <c r="I15" s="1280">
        <v>70</v>
      </c>
      <c r="J15" s="1280">
        <f t="shared" si="1"/>
        <v>31640</v>
      </c>
      <c r="K15" s="1280">
        <f t="shared" si="2"/>
        <v>54749.8</v>
      </c>
      <c r="L15" s="1280">
        <f t="shared" si="3"/>
        <v>0</v>
      </c>
      <c r="M15" s="1296">
        <f t="shared" si="4"/>
        <v>54749.8</v>
      </c>
    </row>
    <row r="16" spans="2:13" ht="18.75">
      <c r="B16" s="1830">
        <v>1.7</v>
      </c>
      <c r="C16" s="1324" t="s">
        <v>369</v>
      </c>
      <c r="D16" s="1325" t="s">
        <v>457</v>
      </c>
      <c r="E16" s="1325">
        <v>292</v>
      </c>
      <c r="F16" s="1325">
        <v>292.61</v>
      </c>
      <c r="G16" s="1325"/>
      <c r="H16" s="1325">
        <f t="shared" si="0"/>
        <v>292.61</v>
      </c>
      <c r="I16" s="1325">
        <v>85</v>
      </c>
      <c r="J16" s="1325">
        <f t="shared" si="1"/>
        <v>24820</v>
      </c>
      <c r="K16" s="1325">
        <f t="shared" si="2"/>
        <v>24871.85</v>
      </c>
      <c r="L16" s="1325">
        <f t="shared" si="3"/>
        <v>0</v>
      </c>
      <c r="M16" s="1327">
        <f t="shared" si="4"/>
        <v>24871.85</v>
      </c>
    </row>
    <row r="17" spans="2:13">
      <c r="B17" s="2052" t="s">
        <v>46</v>
      </c>
      <c r="C17" s="2053"/>
      <c r="D17" s="2053"/>
      <c r="E17" s="2053"/>
      <c r="F17" s="2053"/>
      <c r="G17" s="2053"/>
      <c r="H17" s="2053"/>
      <c r="I17" s="2054"/>
      <c r="J17" s="1281">
        <f>SUM(J11:J16)</f>
        <v>94602</v>
      </c>
      <c r="K17" s="1281">
        <f>SUM(K11:K16)</f>
        <v>122198.85</v>
      </c>
      <c r="L17" s="1281">
        <f>SUM(L11:L16)</f>
        <v>0</v>
      </c>
      <c r="M17" s="1282">
        <f>SUM(M11:M16)</f>
        <v>122198.85</v>
      </c>
    </row>
    <row r="18" spans="2:13">
      <c r="B18" s="1321"/>
      <c r="C18" s="1273" t="s">
        <v>47</v>
      </c>
      <c r="D18" s="1294"/>
      <c r="E18" s="1294"/>
      <c r="F18" s="1294"/>
      <c r="G18" s="1294"/>
      <c r="H18" s="1294"/>
      <c r="I18" s="1294"/>
      <c r="J18" s="1294"/>
      <c r="K18" s="1294"/>
      <c r="L18" s="1294"/>
      <c r="M18" s="1295"/>
    </row>
    <row r="19" spans="2:13">
      <c r="B19" s="1808">
        <v>2.1</v>
      </c>
      <c r="C19" s="1279" t="s">
        <v>329</v>
      </c>
      <c r="D19" s="1280"/>
      <c r="E19" s="1280"/>
      <c r="F19" s="1280"/>
      <c r="G19" s="1280"/>
      <c r="H19" s="1280"/>
      <c r="I19" s="1280"/>
      <c r="J19" s="1280"/>
      <c r="K19" s="1280"/>
      <c r="L19" s="1280"/>
      <c r="M19" s="1296"/>
    </row>
    <row r="20" spans="2:13" ht="18.75">
      <c r="B20" s="1843"/>
      <c r="C20" s="1285" t="s">
        <v>90</v>
      </c>
      <c r="D20" s="1280" t="s">
        <v>457</v>
      </c>
      <c r="E20" s="1280">
        <v>156</v>
      </c>
      <c r="F20" s="1280">
        <v>99.28</v>
      </c>
      <c r="G20" s="1280"/>
      <c r="H20" s="1280">
        <f>F20+G20</f>
        <v>99.28</v>
      </c>
      <c r="I20" s="1280">
        <v>100</v>
      </c>
      <c r="J20" s="1280">
        <f>I20*E20</f>
        <v>15600</v>
      </c>
      <c r="K20" s="1280">
        <f t="shared" ref="K20:K31" si="5">F20*I20</f>
        <v>9928</v>
      </c>
      <c r="L20" s="1280">
        <f t="shared" si="3"/>
        <v>0</v>
      </c>
      <c r="M20" s="1296">
        <f t="shared" ref="M20:M82" si="6">L20+K20</f>
        <v>9928</v>
      </c>
    </row>
    <row r="21" spans="2:13" ht="18.75">
      <c r="B21" s="1808">
        <v>2.2000000000000002</v>
      </c>
      <c r="C21" s="1279" t="s">
        <v>330</v>
      </c>
      <c r="D21" s="1331" t="s">
        <v>457</v>
      </c>
      <c r="E21" s="1280">
        <v>292</v>
      </c>
      <c r="F21" s="1280">
        <v>292.61</v>
      </c>
      <c r="G21" s="1280"/>
      <c r="H21" s="1280">
        <f>F21+G21</f>
        <v>292.61</v>
      </c>
      <c r="I21" s="1280">
        <v>350</v>
      </c>
      <c r="J21" s="1280">
        <f>I21*E21</f>
        <v>102200</v>
      </c>
      <c r="K21" s="1280">
        <f t="shared" si="5"/>
        <v>102413.5</v>
      </c>
      <c r="L21" s="1280">
        <f t="shared" si="3"/>
        <v>0</v>
      </c>
      <c r="M21" s="1296">
        <f t="shared" si="6"/>
        <v>102413.5</v>
      </c>
    </row>
    <row r="22" spans="2:13">
      <c r="B22" s="1808">
        <v>2.2999999999999998</v>
      </c>
      <c r="C22" s="1279" t="s">
        <v>1709</v>
      </c>
      <c r="D22" s="1331"/>
      <c r="E22" s="1280"/>
      <c r="F22" s="1280"/>
      <c r="G22" s="1280"/>
      <c r="H22" s="1280"/>
      <c r="I22" s="1280"/>
      <c r="J22" s="1280"/>
      <c r="K22" s="1280"/>
      <c r="L22" s="1280"/>
      <c r="M22" s="1296"/>
    </row>
    <row r="23" spans="2:13" ht="18.75">
      <c r="B23" s="1808"/>
      <c r="C23" s="1285" t="s">
        <v>88</v>
      </c>
      <c r="D23" s="1280" t="s">
        <v>458</v>
      </c>
      <c r="E23" s="1280">
        <v>15</v>
      </c>
      <c r="F23" s="1280">
        <v>20.32</v>
      </c>
      <c r="G23" s="1280"/>
      <c r="H23" s="1280">
        <f>F23+G23</f>
        <v>20.32</v>
      </c>
      <c r="I23" s="1280">
        <v>2900</v>
      </c>
      <c r="J23" s="1280">
        <f>I23*E23</f>
        <v>43500</v>
      </c>
      <c r="K23" s="1280">
        <f t="shared" si="5"/>
        <v>58928</v>
      </c>
      <c r="L23" s="1280">
        <f t="shared" si="3"/>
        <v>0</v>
      </c>
      <c r="M23" s="1296">
        <f t="shared" si="6"/>
        <v>58928</v>
      </c>
    </row>
    <row r="24" spans="2:13">
      <c r="B24" s="1808">
        <v>2.4</v>
      </c>
      <c r="C24" s="1279" t="s">
        <v>364</v>
      </c>
      <c r="D24" s="1280"/>
      <c r="E24" s="1280"/>
      <c r="F24" s="1280"/>
      <c r="G24" s="1280"/>
      <c r="H24" s="1280"/>
      <c r="I24" s="1280"/>
      <c r="J24" s="1280"/>
      <c r="K24" s="1280"/>
      <c r="L24" s="1280"/>
      <c r="M24" s="1296"/>
    </row>
    <row r="25" spans="2:13" ht="18.75">
      <c r="B25" s="1843"/>
      <c r="C25" s="1285" t="s">
        <v>88</v>
      </c>
      <c r="D25" s="1280" t="s">
        <v>457</v>
      </c>
      <c r="E25" s="1280">
        <v>148</v>
      </c>
      <c r="F25" s="1280">
        <v>151.38</v>
      </c>
      <c r="G25" s="1280"/>
      <c r="H25" s="1280">
        <f t="shared" ref="H25:H30" si="7">F25+G25</f>
        <v>151.38</v>
      </c>
      <c r="I25" s="1280">
        <v>120</v>
      </c>
      <c r="J25" s="1280">
        <f>I25*E25</f>
        <v>17760</v>
      </c>
      <c r="K25" s="1280">
        <f t="shared" si="5"/>
        <v>18165.599999999999</v>
      </c>
      <c r="L25" s="1280">
        <f t="shared" si="3"/>
        <v>0</v>
      </c>
      <c r="M25" s="1296">
        <f t="shared" si="6"/>
        <v>18165.599999999999</v>
      </c>
    </row>
    <row r="26" spans="2:13" ht="18.75" hidden="1">
      <c r="B26" s="1843"/>
      <c r="C26" s="1285" t="s">
        <v>97</v>
      </c>
      <c r="D26" s="1280" t="s">
        <v>457</v>
      </c>
      <c r="E26" s="1280">
        <v>0</v>
      </c>
      <c r="F26" s="1280">
        <v>0</v>
      </c>
      <c r="G26" s="1280"/>
      <c r="H26" s="1280">
        <f t="shared" si="7"/>
        <v>0</v>
      </c>
      <c r="I26" s="1280">
        <v>130</v>
      </c>
      <c r="J26" s="1280">
        <f>I26*E26</f>
        <v>0</v>
      </c>
      <c r="K26" s="1280">
        <f t="shared" si="5"/>
        <v>0</v>
      </c>
      <c r="L26" s="1280">
        <f t="shared" si="3"/>
        <v>0</v>
      </c>
      <c r="M26" s="1296">
        <f t="shared" si="6"/>
        <v>0</v>
      </c>
    </row>
    <row r="27" spans="2:13">
      <c r="B27" s="1808">
        <v>2.5</v>
      </c>
      <c r="C27" s="1279" t="s">
        <v>333</v>
      </c>
      <c r="D27" s="1280"/>
      <c r="E27" s="1280"/>
      <c r="F27" s="1280"/>
      <c r="G27" s="1280"/>
      <c r="H27" s="1280"/>
      <c r="I27" s="1280"/>
      <c r="J27" s="1280"/>
      <c r="K27" s="1280"/>
      <c r="L27" s="1280"/>
      <c r="M27" s="1296"/>
    </row>
    <row r="28" spans="2:13">
      <c r="B28" s="1808"/>
      <c r="C28" s="1277" t="s">
        <v>79</v>
      </c>
      <c r="D28" s="1280" t="s">
        <v>75</v>
      </c>
      <c r="E28" s="1280">
        <v>1121</v>
      </c>
      <c r="F28" s="1280">
        <v>1858.98</v>
      </c>
      <c r="G28" s="1280"/>
      <c r="H28" s="1280">
        <f t="shared" si="7"/>
        <v>1858.98</v>
      </c>
      <c r="I28" s="1280">
        <v>38</v>
      </c>
      <c r="J28" s="1280">
        <f>I28*E28</f>
        <v>42598</v>
      </c>
      <c r="K28" s="1280">
        <f t="shared" si="5"/>
        <v>70641.240000000005</v>
      </c>
      <c r="L28" s="1280">
        <f t="shared" si="3"/>
        <v>0</v>
      </c>
      <c r="M28" s="1296">
        <f t="shared" si="6"/>
        <v>70641.240000000005</v>
      </c>
    </row>
    <row r="29" spans="2:13" hidden="1">
      <c r="B29" s="1808"/>
      <c r="C29" s="1277" t="s">
        <v>78</v>
      </c>
      <c r="D29" s="1280" t="s">
        <v>75</v>
      </c>
      <c r="E29" s="1280"/>
      <c r="F29" s="1280">
        <v>0</v>
      </c>
      <c r="G29" s="1280"/>
      <c r="H29" s="1280">
        <f t="shared" si="7"/>
        <v>0</v>
      </c>
      <c r="I29" s="1280">
        <v>38</v>
      </c>
      <c r="J29" s="1280">
        <f>I29*E29</f>
        <v>0</v>
      </c>
      <c r="K29" s="1280">
        <f t="shared" si="5"/>
        <v>0</v>
      </c>
      <c r="L29" s="1280">
        <f t="shared" si="3"/>
        <v>0</v>
      </c>
      <c r="M29" s="1296">
        <f t="shared" si="6"/>
        <v>0</v>
      </c>
    </row>
    <row r="30" spans="2:13">
      <c r="B30" s="1808"/>
      <c r="C30" s="1277" t="s">
        <v>77</v>
      </c>
      <c r="D30" s="1280" t="s">
        <v>75</v>
      </c>
      <c r="E30" s="1280">
        <v>1635</v>
      </c>
      <c r="F30" s="1280">
        <v>1783.46</v>
      </c>
      <c r="G30" s="1280"/>
      <c r="H30" s="1280">
        <f t="shared" si="7"/>
        <v>1783.46</v>
      </c>
      <c r="I30" s="1280">
        <v>38</v>
      </c>
      <c r="J30" s="1280">
        <f>I30*E30</f>
        <v>62130</v>
      </c>
      <c r="K30" s="1280">
        <f t="shared" si="5"/>
        <v>67771.48</v>
      </c>
      <c r="L30" s="1280">
        <f t="shared" si="3"/>
        <v>0</v>
      </c>
      <c r="M30" s="1296">
        <f t="shared" si="6"/>
        <v>67771.48</v>
      </c>
    </row>
    <row r="31" spans="2:13">
      <c r="B31" s="1830">
        <v>2.6</v>
      </c>
      <c r="C31" s="1324" t="s">
        <v>373</v>
      </c>
      <c r="D31" s="1325" t="s">
        <v>74</v>
      </c>
      <c r="E31" s="1325">
        <v>221</v>
      </c>
      <c r="F31" s="1325">
        <v>324.10000000000002</v>
      </c>
      <c r="G31" s="1325"/>
      <c r="H31" s="1325">
        <f>F31+G31</f>
        <v>324.10000000000002</v>
      </c>
      <c r="I31" s="1325">
        <v>15</v>
      </c>
      <c r="J31" s="1325">
        <f>I31*E31</f>
        <v>3315</v>
      </c>
      <c r="K31" s="1325">
        <f t="shared" si="5"/>
        <v>4861.5</v>
      </c>
      <c r="L31" s="1325">
        <f t="shared" si="3"/>
        <v>0</v>
      </c>
      <c r="M31" s="1327">
        <f t="shared" si="6"/>
        <v>4861.5</v>
      </c>
    </row>
    <row r="32" spans="2:13">
      <c r="B32" s="2052" t="s">
        <v>46</v>
      </c>
      <c r="C32" s="2053"/>
      <c r="D32" s="2053"/>
      <c r="E32" s="2053"/>
      <c r="F32" s="2053"/>
      <c r="G32" s="2053"/>
      <c r="H32" s="2053"/>
      <c r="I32" s="2054"/>
      <c r="J32" s="1281">
        <f>SUM(J20:J31)</f>
        <v>287103</v>
      </c>
      <c r="K32" s="1281">
        <f>SUM(K20:K31)</f>
        <v>332709.32</v>
      </c>
      <c r="L32" s="1281">
        <f>SUM(L20:L31)</f>
        <v>0</v>
      </c>
      <c r="M32" s="1282">
        <f>SUM(M20:M31)</f>
        <v>332709.32</v>
      </c>
    </row>
    <row r="33" spans="2:13">
      <c r="B33" s="1321"/>
      <c r="C33" s="1273" t="s">
        <v>85</v>
      </c>
      <c r="D33" s="1294"/>
      <c r="E33" s="1294"/>
      <c r="F33" s="1294"/>
      <c r="G33" s="1294"/>
      <c r="H33" s="1294"/>
      <c r="I33" s="1294"/>
      <c r="J33" s="1294"/>
      <c r="K33" s="1294"/>
      <c r="L33" s="1294"/>
      <c r="M33" s="1295"/>
    </row>
    <row r="34" spans="2:13" ht="18.75">
      <c r="B34" s="1808">
        <v>3.1</v>
      </c>
      <c r="C34" s="1279" t="s">
        <v>374</v>
      </c>
      <c r="D34" s="1280" t="s">
        <v>458</v>
      </c>
      <c r="E34" s="1280">
        <v>111</v>
      </c>
      <c r="F34" s="1280">
        <v>99.28</v>
      </c>
      <c r="G34" s="1280"/>
      <c r="H34" s="1280">
        <f>F34+G34</f>
        <v>99.28</v>
      </c>
      <c r="I34" s="1280">
        <v>1000</v>
      </c>
      <c r="J34" s="1280">
        <f>I34*E34</f>
        <v>111000</v>
      </c>
      <c r="K34" s="1280">
        <f>F34*I34</f>
        <v>99280</v>
      </c>
      <c r="L34" s="1280">
        <f t="shared" si="3"/>
        <v>0</v>
      </c>
      <c r="M34" s="1296">
        <f t="shared" si="6"/>
        <v>99280</v>
      </c>
    </row>
    <row r="35" spans="2:13" ht="18.75" hidden="1">
      <c r="B35" s="1323">
        <v>3.2</v>
      </c>
      <c r="C35" s="1326" t="s">
        <v>336</v>
      </c>
      <c r="D35" s="1325" t="s">
        <v>458</v>
      </c>
      <c r="E35" s="1325">
        <v>156</v>
      </c>
      <c r="F35" s="1325">
        <v>0</v>
      </c>
      <c r="G35" s="1325"/>
      <c r="H35" s="1325">
        <f>F35+G35</f>
        <v>0</v>
      </c>
      <c r="I35" s="1325">
        <v>1100</v>
      </c>
      <c r="J35" s="1325">
        <f>I35*E35</f>
        <v>171600</v>
      </c>
      <c r="K35" s="1325">
        <f>F35*I35</f>
        <v>0</v>
      </c>
      <c r="L35" s="1325">
        <f t="shared" si="3"/>
        <v>0</v>
      </c>
      <c r="M35" s="1327">
        <f t="shared" si="6"/>
        <v>0</v>
      </c>
    </row>
    <row r="36" spans="2:13">
      <c r="B36" s="2052" t="s">
        <v>46</v>
      </c>
      <c r="C36" s="2053"/>
      <c r="D36" s="2053"/>
      <c r="E36" s="2053"/>
      <c r="F36" s="2053"/>
      <c r="G36" s="2053"/>
      <c r="H36" s="2053"/>
      <c r="I36" s="2054"/>
      <c r="J36" s="1281">
        <f>SUM(J34:J35)</f>
        <v>282600</v>
      </c>
      <c r="K36" s="1281">
        <f>SUM(K34:K35)</f>
        <v>99280</v>
      </c>
      <c r="L36" s="1281">
        <f>SUM(L34:L35)</f>
        <v>0</v>
      </c>
      <c r="M36" s="1282">
        <f>SUM(M34:M35)</f>
        <v>99280</v>
      </c>
    </row>
    <row r="37" spans="2:13">
      <c r="B37" s="1321"/>
      <c r="C37" s="1271" t="s">
        <v>84</v>
      </c>
      <c r="D37" s="1294"/>
      <c r="E37" s="1294"/>
      <c r="F37" s="1294"/>
      <c r="G37" s="1294"/>
      <c r="H37" s="1294"/>
      <c r="I37" s="1294"/>
      <c r="J37" s="1294"/>
      <c r="K37" s="1294"/>
      <c r="L37" s="1294"/>
      <c r="M37" s="1295"/>
    </row>
    <row r="38" spans="2:13">
      <c r="B38" s="1278"/>
      <c r="C38" s="1276" t="s">
        <v>48</v>
      </c>
      <c r="D38" s="1280"/>
      <c r="E38" s="1280"/>
      <c r="F38" s="1280"/>
      <c r="G38" s="1280"/>
      <c r="H38" s="1280"/>
      <c r="I38" s="1280"/>
      <c r="J38" s="1280"/>
      <c r="K38" s="1280"/>
      <c r="L38" s="1280"/>
      <c r="M38" s="1296"/>
    </row>
    <row r="39" spans="2:13">
      <c r="B39" s="1808">
        <v>1.1000000000000001</v>
      </c>
      <c r="C39" s="1279" t="s">
        <v>337</v>
      </c>
      <c r="D39" s="1280"/>
      <c r="E39" s="1280"/>
      <c r="F39" s="1280"/>
      <c r="G39" s="1280"/>
      <c r="H39" s="1280"/>
      <c r="I39" s="1280"/>
      <c r="J39" s="1280"/>
      <c r="K39" s="1280"/>
      <c r="L39" s="1280"/>
      <c r="M39" s="1296"/>
    </row>
    <row r="40" spans="2:13" ht="18.75">
      <c r="B40" s="1808"/>
      <c r="C40" s="1285" t="s">
        <v>82</v>
      </c>
      <c r="D40" s="1280" t="s">
        <v>458</v>
      </c>
      <c r="E40" s="1280">
        <v>2.4</v>
      </c>
      <c r="F40" s="1280">
        <v>1.19</v>
      </c>
      <c r="G40" s="1280"/>
      <c r="H40" s="1280">
        <f>F40+G40</f>
        <v>1.19</v>
      </c>
      <c r="I40" s="1280">
        <v>2900</v>
      </c>
      <c r="J40" s="1280">
        <f>I40*E40</f>
        <v>6960</v>
      </c>
      <c r="K40" s="1280">
        <f>F40*I40</f>
        <v>3451</v>
      </c>
      <c r="L40" s="1280">
        <f t="shared" si="3"/>
        <v>0</v>
      </c>
      <c r="M40" s="1296">
        <f t="shared" si="6"/>
        <v>3451</v>
      </c>
    </row>
    <row r="41" spans="2:13" ht="18.75">
      <c r="B41" s="1808"/>
      <c r="C41" s="1285" t="s">
        <v>81</v>
      </c>
      <c r="D41" s="1280" t="s">
        <v>458</v>
      </c>
      <c r="E41" s="1280">
        <v>9.3000000000000007</v>
      </c>
      <c r="F41" s="1280">
        <v>12.56</v>
      </c>
      <c r="G41" s="1280"/>
      <c r="H41" s="1280">
        <f t="shared" ref="H41:H51" si="8">F41+G41</f>
        <v>12.56</v>
      </c>
      <c r="I41" s="1280">
        <v>2900</v>
      </c>
      <c r="J41" s="1280">
        <f>I41*E41</f>
        <v>26970</v>
      </c>
      <c r="K41" s="1280">
        <f t="shared" ref="K41:K51" si="9">F41*I41</f>
        <v>36424</v>
      </c>
      <c r="L41" s="1280">
        <f t="shared" si="3"/>
        <v>0</v>
      </c>
      <c r="M41" s="1296">
        <f t="shared" si="6"/>
        <v>36424</v>
      </c>
    </row>
    <row r="42" spans="2:13" ht="18.75">
      <c r="B42" s="1808"/>
      <c r="C42" s="1285" t="s">
        <v>80</v>
      </c>
      <c r="D42" s="1280" t="s">
        <v>2133</v>
      </c>
      <c r="E42" s="1280">
        <v>0.75</v>
      </c>
      <c r="F42" s="1280"/>
      <c r="G42" s="1280">
        <f>'Adm TOS'!D19</f>
        <v>0.28000000000000003</v>
      </c>
      <c r="H42" s="1280">
        <f t="shared" si="8"/>
        <v>0.28000000000000003</v>
      </c>
      <c r="I42" s="1280">
        <v>2900</v>
      </c>
      <c r="J42" s="1280">
        <f>I42*E42</f>
        <v>2175</v>
      </c>
      <c r="K42" s="1280">
        <f t="shared" ref="K42" si="10">F42*I42</f>
        <v>0</v>
      </c>
      <c r="L42" s="1280">
        <f t="shared" ref="L42" si="11">I42*G42</f>
        <v>812</v>
      </c>
      <c r="M42" s="1296">
        <f t="shared" ref="M42" si="12">L42+K42</f>
        <v>812</v>
      </c>
    </row>
    <row r="43" spans="2:13">
      <c r="B43" s="1808">
        <v>1.2</v>
      </c>
      <c r="C43" s="1279" t="s">
        <v>367</v>
      </c>
      <c r="D43" s="1280"/>
      <c r="E43" s="1280"/>
      <c r="F43" s="1280"/>
      <c r="G43" s="1280"/>
      <c r="H43" s="1280"/>
      <c r="I43" s="1280"/>
      <c r="J43" s="1280"/>
      <c r="K43" s="1280"/>
      <c r="L43" s="1280"/>
      <c r="M43" s="1296"/>
    </row>
    <row r="44" spans="2:13" ht="18.75">
      <c r="B44" s="1808"/>
      <c r="C44" s="1285" t="s">
        <v>82</v>
      </c>
      <c r="D44" s="1280" t="s">
        <v>457</v>
      </c>
      <c r="E44" s="1280">
        <v>48</v>
      </c>
      <c r="F44" s="1280">
        <v>25.4</v>
      </c>
      <c r="G44" s="1280"/>
      <c r="H44" s="1280">
        <f t="shared" si="8"/>
        <v>25.4</v>
      </c>
      <c r="I44" s="1280">
        <v>100</v>
      </c>
      <c r="J44" s="1280">
        <f>I44*E44</f>
        <v>4800</v>
      </c>
      <c r="K44" s="1280">
        <f t="shared" si="9"/>
        <v>2540</v>
      </c>
      <c r="L44" s="1280">
        <f t="shared" si="3"/>
        <v>0</v>
      </c>
      <c r="M44" s="1296">
        <f t="shared" si="6"/>
        <v>2540</v>
      </c>
    </row>
    <row r="45" spans="2:13" ht="18.75">
      <c r="B45" s="1808"/>
      <c r="C45" s="1285" t="s">
        <v>81</v>
      </c>
      <c r="D45" s="1280" t="s">
        <v>457</v>
      </c>
      <c r="E45" s="1280">
        <v>148</v>
      </c>
      <c r="F45" s="1280">
        <v>168.43</v>
      </c>
      <c r="G45" s="1280"/>
      <c r="H45" s="1280">
        <f t="shared" si="8"/>
        <v>168.43</v>
      </c>
      <c r="I45" s="1280">
        <v>100</v>
      </c>
      <c r="J45" s="1280">
        <f>I45*E45</f>
        <v>14800</v>
      </c>
      <c r="K45" s="1280">
        <f t="shared" si="9"/>
        <v>16843</v>
      </c>
      <c r="L45" s="1280">
        <f t="shared" si="3"/>
        <v>0</v>
      </c>
      <c r="M45" s="1296">
        <f t="shared" si="6"/>
        <v>16843</v>
      </c>
    </row>
    <row r="46" spans="2:13">
      <c r="B46" s="1808"/>
      <c r="C46" s="1285" t="s">
        <v>80</v>
      </c>
      <c r="D46" s="1280" t="s">
        <v>222</v>
      </c>
      <c r="E46" s="1280">
        <v>8</v>
      </c>
      <c r="F46" s="1280"/>
      <c r="G46" s="1280">
        <f>'Adm TOS'!D29</f>
        <v>4.6500000000000004</v>
      </c>
      <c r="H46" s="1280">
        <f t="shared" ref="H46" si="13">F46+G46</f>
        <v>4.6500000000000004</v>
      </c>
      <c r="I46" s="1280">
        <v>101</v>
      </c>
      <c r="J46" s="1280">
        <f>I46*E46</f>
        <v>808</v>
      </c>
      <c r="K46" s="1280">
        <f t="shared" ref="K46" si="14">F46*I46</f>
        <v>0</v>
      </c>
      <c r="L46" s="1280">
        <f t="shared" ref="L46" si="15">I46*G46</f>
        <v>469.65</v>
      </c>
      <c r="M46" s="1296">
        <f t="shared" ref="M46" si="16">L46+K46</f>
        <v>469.65</v>
      </c>
    </row>
    <row r="47" spans="2:13">
      <c r="B47" s="1808">
        <v>1.3</v>
      </c>
      <c r="C47" s="1279" t="s">
        <v>350</v>
      </c>
      <c r="D47" s="1280"/>
      <c r="E47" s="1280"/>
      <c r="F47" s="1280"/>
      <c r="G47" s="1280"/>
      <c r="H47" s="1280"/>
      <c r="I47" s="1280"/>
      <c r="J47" s="1280"/>
      <c r="K47" s="1280"/>
      <c r="L47" s="1280"/>
      <c r="M47" s="1296"/>
    </row>
    <row r="48" spans="2:13" hidden="1">
      <c r="B48" s="1278"/>
      <c r="C48" s="1277" t="s">
        <v>79</v>
      </c>
      <c r="D48" s="1280" t="s">
        <v>75</v>
      </c>
      <c r="E48" s="1280">
        <v>0</v>
      </c>
      <c r="F48" s="1280">
        <v>0</v>
      </c>
      <c r="G48" s="1280"/>
      <c r="H48" s="1280">
        <f t="shared" si="8"/>
        <v>0</v>
      </c>
      <c r="I48" s="1280">
        <v>38</v>
      </c>
      <c r="J48" s="1280">
        <f>I48*E48</f>
        <v>0</v>
      </c>
      <c r="K48" s="1280">
        <f t="shared" si="9"/>
        <v>0</v>
      </c>
      <c r="L48" s="1280">
        <f t="shared" si="3"/>
        <v>0</v>
      </c>
      <c r="M48" s="1296">
        <f t="shared" si="6"/>
        <v>0</v>
      </c>
    </row>
    <row r="49" spans="2:13">
      <c r="B49" s="1278"/>
      <c r="C49" s="1277" t="s">
        <v>78</v>
      </c>
      <c r="D49" s="1280" t="s">
        <v>75</v>
      </c>
      <c r="E49" s="1280">
        <v>1077</v>
      </c>
      <c r="F49" s="1280">
        <v>1367.98</v>
      </c>
      <c r="G49" s="1280">
        <f>'Adm TOS'!D34</f>
        <v>25.4</v>
      </c>
      <c r="H49" s="1280">
        <f t="shared" si="8"/>
        <v>1393.38</v>
      </c>
      <c r="I49" s="1280">
        <v>38</v>
      </c>
      <c r="J49" s="1280">
        <f>I49*E49</f>
        <v>40926</v>
      </c>
      <c r="K49" s="1280">
        <f t="shared" si="9"/>
        <v>51983.24</v>
      </c>
      <c r="L49" s="1280">
        <f t="shared" si="3"/>
        <v>965.2</v>
      </c>
      <c r="M49" s="1296">
        <f t="shared" si="6"/>
        <v>52948.44</v>
      </c>
    </row>
    <row r="50" spans="2:13">
      <c r="B50" s="1278"/>
      <c r="C50" s="1277" t="s">
        <v>77</v>
      </c>
      <c r="D50" s="1280" t="s">
        <v>75</v>
      </c>
      <c r="E50" s="1280">
        <v>325</v>
      </c>
      <c r="F50" s="1280">
        <v>411.99</v>
      </c>
      <c r="G50" s="1280">
        <f>'Adm TOS'!D37</f>
        <v>11.75</v>
      </c>
      <c r="H50" s="1280">
        <f t="shared" si="8"/>
        <v>423.74</v>
      </c>
      <c r="I50" s="1280">
        <v>38</v>
      </c>
      <c r="J50" s="1280">
        <f>I50*E50</f>
        <v>12350</v>
      </c>
      <c r="K50" s="1280">
        <f t="shared" si="9"/>
        <v>15655.62</v>
      </c>
      <c r="L50" s="1280">
        <f t="shared" si="3"/>
        <v>446.5</v>
      </c>
      <c r="M50" s="1296">
        <f t="shared" si="6"/>
        <v>16102.12</v>
      </c>
    </row>
    <row r="51" spans="2:13" hidden="1">
      <c r="B51" s="1323"/>
      <c r="C51" s="1326" t="s">
        <v>76</v>
      </c>
      <c r="D51" s="1325" t="s">
        <v>75</v>
      </c>
      <c r="E51" s="1325">
        <v>0</v>
      </c>
      <c r="F51" s="1325">
        <v>0</v>
      </c>
      <c r="G51" s="1325"/>
      <c r="H51" s="1325">
        <f t="shared" si="8"/>
        <v>0</v>
      </c>
      <c r="I51" s="1325">
        <v>38</v>
      </c>
      <c r="J51" s="1325">
        <f>I51*E51</f>
        <v>0</v>
      </c>
      <c r="K51" s="1325">
        <f t="shared" si="9"/>
        <v>0</v>
      </c>
      <c r="L51" s="1325">
        <f t="shared" si="3"/>
        <v>0</v>
      </c>
      <c r="M51" s="1327">
        <f t="shared" si="6"/>
        <v>0</v>
      </c>
    </row>
    <row r="52" spans="2:13">
      <c r="B52" s="2052" t="s">
        <v>46</v>
      </c>
      <c r="C52" s="2053"/>
      <c r="D52" s="2053"/>
      <c r="E52" s="2053"/>
      <c r="F52" s="2053"/>
      <c r="G52" s="2053"/>
      <c r="H52" s="2053"/>
      <c r="I52" s="2054"/>
      <c r="J52" s="1281">
        <f>SUM(J40:J51)</f>
        <v>109789</v>
      </c>
      <c r="K52" s="1281">
        <f>SUM(K40:K51)</f>
        <v>126896.86</v>
      </c>
      <c r="L52" s="1281">
        <f>SUM(L40:L51)</f>
        <v>2693.35</v>
      </c>
      <c r="M52" s="1282">
        <f>SUM(M40:M51)</f>
        <v>129590.21</v>
      </c>
    </row>
    <row r="53" spans="2:13" s="1314" customFormat="1">
      <c r="B53" s="1442"/>
      <c r="C53" s="1271" t="s">
        <v>208</v>
      </c>
      <c r="D53" s="1294"/>
      <c r="E53" s="1294"/>
      <c r="F53" s="1294"/>
      <c r="G53" s="1294"/>
      <c r="H53" s="1294"/>
      <c r="I53" s="1294"/>
      <c r="J53" s="1294"/>
      <c r="K53" s="1294"/>
      <c r="L53" s="1294"/>
      <c r="M53" s="1295"/>
    </row>
    <row r="54" spans="2:13" s="1314" customFormat="1" ht="18.75">
      <c r="B54" s="1443"/>
      <c r="C54" s="1285" t="s">
        <v>210</v>
      </c>
      <c r="D54" s="1280" t="s">
        <v>457</v>
      </c>
      <c r="E54" s="1280">
        <v>180</v>
      </c>
      <c r="F54" s="1280">
        <v>300.39</v>
      </c>
      <c r="G54" s="1280"/>
      <c r="H54" s="1280">
        <f>F54+G54</f>
        <v>300.39</v>
      </c>
      <c r="I54" s="1280">
        <v>320</v>
      </c>
      <c r="J54" s="1280">
        <f>I54*E54</f>
        <v>57600</v>
      </c>
      <c r="K54" s="1280">
        <f>F54*I54</f>
        <v>96124.800000000003</v>
      </c>
      <c r="L54" s="1280">
        <f t="shared" si="3"/>
        <v>0</v>
      </c>
      <c r="M54" s="1296">
        <f t="shared" si="6"/>
        <v>96124.800000000003</v>
      </c>
    </row>
    <row r="55" spans="2:13" s="1314" customFormat="1" ht="18.75">
      <c r="B55" s="1443"/>
      <c r="C55" s="1285" t="s">
        <v>211</v>
      </c>
      <c r="D55" s="1280" t="s">
        <v>457</v>
      </c>
      <c r="E55" s="1280">
        <v>282</v>
      </c>
      <c r="F55" s="1280">
        <v>129.79</v>
      </c>
      <c r="G55" s="1280"/>
      <c r="H55" s="1280">
        <f>F55+G55</f>
        <v>129.79</v>
      </c>
      <c r="I55" s="1280">
        <v>280</v>
      </c>
      <c r="J55" s="1280">
        <f>I55*E55</f>
        <v>78960</v>
      </c>
      <c r="K55" s="1280">
        <f>F55*I55</f>
        <v>36341.199999999997</v>
      </c>
      <c r="L55" s="1280">
        <f t="shared" si="3"/>
        <v>0</v>
      </c>
      <c r="M55" s="1296">
        <f t="shared" si="6"/>
        <v>36341.199999999997</v>
      </c>
    </row>
    <row r="56" spans="2:13" s="1314" customFormat="1">
      <c r="B56" s="2052" t="s">
        <v>46</v>
      </c>
      <c r="C56" s="2053"/>
      <c r="D56" s="2053"/>
      <c r="E56" s="2053"/>
      <c r="F56" s="2053"/>
      <c r="G56" s="2053"/>
      <c r="H56" s="2053"/>
      <c r="I56" s="2054"/>
      <c r="J56" s="1281">
        <f>SUM(J54:J55)</f>
        <v>136560</v>
      </c>
      <c r="K56" s="1281">
        <f>SUM(K54:K55)</f>
        <v>132466</v>
      </c>
      <c r="L56" s="1281">
        <f>SUM(L54:L55)</f>
        <v>0</v>
      </c>
      <c r="M56" s="1282">
        <f>SUM(M54:M55)</f>
        <v>132466</v>
      </c>
    </row>
    <row r="57" spans="2:13">
      <c r="B57" s="1321"/>
      <c r="C57" s="1271" t="s">
        <v>191</v>
      </c>
      <c r="D57" s="1294"/>
      <c r="E57" s="1294"/>
      <c r="F57" s="1294"/>
      <c r="G57" s="1294"/>
      <c r="H57" s="1294"/>
      <c r="I57" s="1294"/>
      <c r="J57" s="1294"/>
      <c r="K57" s="1294"/>
      <c r="L57" s="1294"/>
      <c r="M57" s="1295"/>
    </row>
    <row r="58" spans="2:13" ht="18.75">
      <c r="B58" s="1808">
        <v>3.1</v>
      </c>
      <c r="C58" s="1279" t="s">
        <v>192</v>
      </c>
      <c r="D58" s="1280" t="s">
        <v>457</v>
      </c>
      <c r="E58" s="1280">
        <v>392</v>
      </c>
      <c r="F58" s="1280">
        <v>391.82</v>
      </c>
      <c r="G58" s="1280"/>
      <c r="H58" s="1280">
        <f>F58+G58</f>
        <v>391.82</v>
      </c>
      <c r="I58" s="1280">
        <v>230</v>
      </c>
      <c r="J58" s="1280">
        <f>I58*E58</f>
        <v>90160</v>
      </c>
      <c r="K58" s="1280">
        <f>F58*I58</f>
        <v>90118.6</v>
      </c>
      <c r="L58" s="1280">
        <f t="shared" si="3"/>
        <v>0</v>
      </c>
      <c r="M58" s="1296">
        <f t="shared" si="6"/>
        <v>90118.6</v>
      </c>
    </row>
    <row r="59" spans="2:13" ht="18.75">
      <c r="B59" s="1808">
        <v>3.2</v>
      </c>
      <c r="C59" s="1279" t="s">
        <v>545</v>
      </c>
      <c r="D59" s="1280" t="s">
        <v>457</v>
      </c>
      <c r="E59" s="1280">
        <v>51</v>
      </c>
      <c r="F59" s="1280">
        <v>60.06</v>
      </c>
      <c r="G59" s="1280"/>
      <c r="H59" s="1280">
        <f>F59+G59</f>
        <v>60.06</v>
      </c>
      <c r="I59" s="1280">
        <v>130</v>
      </c>
      <c r="J59" s="1280">
        <f>I59*E59</f>
        <v>6630</v>
      </c>
      <c r="K59" s="1280">
        <f>F59*I59</f>
        <v>7807.8</v>
      </c>
      <c r="L59" s="1280">
        <f>I59*G59</f>
        <v>0</v>
      </c>
      <c r="M59" s="1296">
        <f>L59+K59</f>
        <v>7807.8</v>
      </c>
    </row>
    <row r="60" spans="2:13">
      <c r="B60" s="1830">
        <v>3.4</v>
      </c>
      <c r="C60" s="1324" t="s">
        <v>1265</v>
      </c>
      <c r="D60" s="1325" t="s">
        <v>74</v>
      </c>
      <c r="E60" s="1325">
        <v>15</v>
      </c>
      <c r="F60" s="1325">
        <v>84.6</v>
      </c>
      <c r="G60" s="1325"/>
      <c r="H60" s="1325">
        <f>F60+G60</f>
        <v>84.6</v>
      </c>
      <c r="I60" s="1325">
        <v>100</v>
      </c>
      <c r="J60" s="1325">
        <f>I60*E60</f>
        <v>1500</v>
      </c>
      <c r="K60" s="1325">
        <f>I60*F60</f>
        <v>8460</v>
      </c>
      <c r="L60" s="1325">
        <f>I60*G60</f>
        <v>0</v>
      </c>
      <c r="M60" s="1327">
        <f>L60+K60</f>
        <v>8460</v>
      </c>
    </row>
    <row r="61" spans="2:13">
      <c r="B61" s="2052" t="s">
        <v>46</v>
      </c>
      <c r="C61" s="2053"/>
      <c r="D61" s="2053"/>
      <c r="E61" s="2053"/>
      <c r="F61" s="2053"/>
      <c r="G61" s="2053"/>
      <c r="H61" s="2053"/>
      <c r="I61" s="2054"/>
      <c r="J61" s="1281">
        <f>SUM(J58:J60)</f>
        <v>98290</v>
      </c>
      <c r="K61" s="1281">
        <f>SUM(K58:K60)</f>
        <v>106386.4</v>
      </c>
      <c r="L61" s="1281">
        <f>SUM(L58:L60)</f>
        <v>0</v>
      </c>
      <c r="M61" s="1282">
        <f>SUM(M58:M60)</f>
        <v>106386.4</v>
      </c>
    </row>
    <row r="62" spans="2:13">
      <c r="B62" s="1321"/>
      <c r="C62" s="1271" t="s">
        <v>164</v>
      </c>
      <c r="D62" s="1294"/>
      <c r="E62" s="1294"/>
      <c r="F62" s="1294"/>
      <c r="G62" s="1294"/>
      <c r="H62" s="1294"/>
      <c r="I62" s="1294"/>
      <c r="J62" s="1294"/>
      <c r="K62" s="1294"/>
      <c r="L62" s="1294"/>
      <c r="M62" s="1295"/>
    </row>
    <row r="63" spans="2:13">
      <c r="B63" s="1808">
        <v>4.0999999999999996</v>
      </c>
      <c r="C63" s="1285" t="s">
        <v>2128</v>
      </c>
      <c r="D63" s="1280"/>
      <c r="E63" s="1280"/>
      <c r="F63" s="1280"/>
      <c r="G63" s="1280"/>
      <c r="H63" s="1280"/>
      <c r="I63" s="1280"/>
      <c r="J63" s="1280"/>
      <c r="K63" s="1280"/>
      <c r="L63" s="1280"/>
      <c r="M63" s="1296"/>
    </row>
    <row r="64" spans="2:13">
      <c r="B64" s="1843"/>
      <c r="C64" s="1285" t="s">
        <v>354</v>
      </c>
      <c r="D64" s="1280" t="s">
        <v>74</v>
      </c>
      <c r="E64" s="1280">
        <v>686</v>
      </c>
      <c r="F64" s="1280">
        <v>619.38</v>
      </c>
      <c r="G64" s="1280"/>
      <c r="H64" s="1280">
        <f>F64+G64</f>
        <v>619.38</v>
      </c>
      <c r="I64" s="1280">
        <v>22</v>
      </c>
      <c r="J64" s="1280">
        <f>I64*E64</f>
        <v>15092</v>
      </c>
      <c r="K64" s="1280">
        <f>F64*I64</f>
        <v>13626.36</v>
      </c>
      <c r="L64" s="1280">
        <f t="shared" si="3"/>
        <v>0</v>
      </c>
      <c r="M64" s="1296">
        <f t="shared" si="6"/>
        <v>13626.36</v>
      </c>
    </row>
    <row r="65" spans="2:14">
      <c r="B65" s="1808"/>
      <c r="C65" s="1285" t="s">
        <v>353</v>
      </c>
      <c r="D65" s="1280" t="s">
        <v>74</v>
      </c>
      <c r="E65" s="1280">
        <v>377</v>
      </c>
      <c r="F65" s="1280">
        <v>349.77</v>
      </c>
      <c r="G65" s="1280"/>
      <c r="H65" s="1280">
        <f>F65+G65</f>
        <v>349.77</v>
      </c>
      <c r="I65" s="1280">
        <v>15</v>
      </c>
      <c r="J65" s="1280">
        <f>I65*E65</f>
        <v>5655</v>
      </c>
      <c r="K65" s="1280">
        <f>F65*I65</f>
        <v>5246.55</v>
      </c>
      <c r="L65" s="1280">
        <f t="shared" si="3"/>
        <v>0</v>
      </c>
      <c r="M65" s="1296">
        <f t="shared" si="6"/>
        <v>5246.55</v>
      </c>
    </row>
    <row r="66" spans="2:14">
      <c r="B66" s="1808"/>
      <c r="C66" s="1285" t="s">
        <v>169</v>
      </c>
      <c r="D66" s="1280" t="s">
        <v>74</v>
      </c>
      <c r="E66" s="1280">
        <v>458</v>
      </c>
      <c r="F66" s="1280">
        <v>514.79999999999995</v>
      </c>
      <c r="G66" s="1280"/>
      <c r="H66" s="1280">
        <f>F66+G66</f>
        <v>514.79999999999995</v>
      </c>
      <c r="I66" s="1280">
        <v>32</v>
      </c>
      <c r="J66" s="1280">
        <f>I66*E66</f>
        <v>14656</v>
      </c>
      <c r="K66" s="1280">
        <f>F66*I66</f>
        <v>16473.599999999999</v>
      </c>
      <c r="L66" s="1280">
        <f t="shared" si="3"/>
        <v>0</v>
      </c>
      <c r="M66" s="1296">
        <f t="shared" si="6"/>
        <v>16473.599999999999</v>
      </c>
    </row>
    <row r="67" spans="2:14">
      <c r="B67" s="1808">
        <v>4.2</v>
      </c>
      <c r="C67" s="1285" t="s">
        <v>375</v>
      </c>
      <c r="D67" s="1280" t="s">
        <v>74</v>
      </c>
      <c r="E67" s="1280">
        <v>85</v>
      </c>
      <c r="F67" s="1280">
        <v>85.8</v>
      </c>
      <c r="G67" s="1280"/>
      <c r="H67" s="1280">
        <f>F67+G67</f>
        <v>85.8</v>
      </c>
      <c r="I67" s="1280">
        <v>70</v>
      </c>
      <c r="J67" s="1280">
        <f>I67*E67</f>
        <v>5950</v>
      </c>
      <c r="K67" s="1280">
        <f>F67*I67</f>
        <v>6006</v>
      </c>
      <c r="L67" s="1280">
        <f t="shared" si="3"/>
        <v>0</v>
      </c>
      <c r="M67" s="1296">
        <f t="shared" si="6"/>
        <v>6006</v>
      </c>
    </row>
    <row r="68" spans="2:14">
      <c r="B68" s="1808">
        <v>4.3</v>
      </c>
      <c r="C68" s="1285" t="s">
        <v>1368</v>
      </c>
      <c r="D68" s="1280"/>
      <c r="E68" s="1280"/>
      <c r="F68" s="1280"/>
      <c r="G68" s="1280"/>
      <c r="H68" s="1280"/>
      <c r="I68" s="1280"/>
      <c r="J68" s="1280"/>
      <c r="K68" s="1280"/>
      <c r="L68" s="1280"/>
      <c r="M68" s="1296"/>
    </row>
    <row r="69" spans="2:14" hidden="1">
      <c r="B69" s="1808"/>
      <c r="C69" s="1285" t="s">
        <v>2127</v>
      </c>
      <c r="D69" s="1280" t="s">
        <v>72</v>
      </c>
      <c r="E69" s="1280">
        <v>5</v>
      </c>
      <c r="F69" s="1280"/>
      <c r="G69" s="1280"/>
      <c r="H69" s="1280">
        <f>F69+G69</f>
        <v>0</v>
      </c>
      <c r="I69" s="1280">
        <v>3192</v>
      </c>
      <c r="J69" s="1280">
        <f t="shared" ref="J69:J74" si="17">I69*E69</f>
        <v>15960</v>
      </c>
      <c r="K69" s="1280">
        <f>F69*I69</f>
        <v>0</v>
      </c>
      <c r="L69" s="1280">
        <f>I69*G69</f>
        <v>0</v>
      </c>
      <c r="M69" s="1296">
        <f t="shared" ref="M69:M74" si="18">L69+K69</f>
        <v>0</v>
      </c>
    </row>
    <row r="70" spans="2:14">
      <c r="B70" s="1808"/>
      <c r="C70" s="1285" t="s">
        <v>2129</v>
      </c>
      <c r="D70" s="1280" t="s">
        <v>72</v>
      </c>
      <c r="E70" s="1280">
        <v>7</v>
      </c>
      <c r="F70" s="1280">
        <v>7</v>
      </c>
      <c r="G70" s="1280"/>
      <c r="H70" s="1280">
        <f>F70+G70</f>
        <v>7</v>
      </c>
      <c r="I70" s="1280">
        <v>2793</v>
      </c>
      <c r="J70" s="1280">
        <f t="shared" si="17"/>
        <v>19551</v>
      </c>
      <c r="K70" s="1280">
        <f>F70*I70</f>
        <v>19551</v>
      </c>
      <c r="L70" s="1280">
        <f>I70*G70</f>
        <v>0</v>
      </c>
      <c r="M70" s="1296">
        <f t="shared" si="18"/>
        <v>19551</v>
      </c>
    </row>
    <row r="71" spans="2:14">
      <c r="B71" s="1808"/>
      <c r="C71" s="1285" t="s">
        <v>2130</v>
      </c>
      <c r="D71" s="1280" t="s">
        <v>72</v>
      </c>
      <c r="E71" s="1280">
        <v>1</v>
      </c>
      <c r="F71" s="1280">
        <v>1</v>
      </c>
      <c r="G71" s="1280"/>
      <c r="H71" s="1280">
        <f>F71+G71</f>
        <v>1</v>
      </c>
      <c r="I71" s="1280">
        <v>4788</v>
      </c>
      <c r="J71" s="1280">
        <f t="shared" si="17"/>
        <v>4788</v>
      </c>
      <c r="K71" s="1280">
        <f>F71*I71</f>
        <v>4788</v>
      </c>
      <c r="L71" s="1280">
        <f>I71*G71</f>
        <v>0</v>
      </c>
      <c r="M71" s="1296">
        <f t="shared" si="18"/>
        <v>4788</v>
      </c>
    </row>
    <row r="72" spans="2:14">
      <c r="B72" s="1808"/>
      <c r="C72" s="1285" t="s">
        <v>2131</v>
      </c>
      <c r="D72" s="1280" t="s">
        <v>72</v>
      </c>
      <c r="E72" s="1280">
        <v>2</v>
      </c>
      <c r="F72" s="1280">
        <v>2</v>
      </c>
      <c r="G72" s="1280"/>
      <c r="H72" s="1280">
        <f>F72+G72</f>
        <v>2</v>
      </c>
      <c r="I72" s="1280">
        <v>5586</v>
      </c>
      <c r="J72" s="1280">
        <f t="shared" si="17"/>
        <v>11172</v>
      </c>
      <c r="K72" s="1280">
        <f>F72*I72</f>
        <v>11172</v>
      </c>
      <c r="L72" s="1280">
        <f>I72*G72</f>
        <v>0</v>
      </c>
      <c r="M72" s="1296">
        <f t="shared" si="18"/>
        <v>11172</v>
      </c>
    </row>
    <row r="73" spans="2:14">
      <c r="B73" s="1808"/>
      <c r="C73" s="1285" t="s">
        <v>2132</v>
      </c>
      <c r="D73" s="1280" t="s">
        <v>72</v>
      </c>
      <c r="E73" s="1280">
        <v>2</v>
      </c>
      <c r="F73" s="1280">
        <v>2</v>
      </c>
      <c r="G73" s="1280"/>
      <c r="H73" s="1280">
        <f>F73+G73</f>
        <v>2</v>
      </c>
      <c r="I73" s="1280">
        <v>3192</v>
      </c>
      <c r="J73" s="1280">
        <f t="shared" si="17"/>
        <v>6384</v>
      </c>
      <c r="K73" s="1280">
        <f>F73*I73</f>
        <v>6384</v>
      </c>
      <c r="L73" s="1280">
        <f>I73*G73</f>
        <v>0</v>
      </c>
      <c r="M73" s="1296">
        <f t="shared" si="18"/>
        <v>6384</v>
      </c>
    </row>
    <row r="74" spans="2:14">
      <c r="B74" s="1830"/>
      <c r="C74" s="1324" t="s">
        <v>2140</v>
      </c>
      <c r="D74" s="1325" t="s">
        <v>72</v>
      </c>
      <c r="E74" s="1325">
        <v>0</v>
      </c>
      <c r="F74" s="1325">
        <v>0</v>
      </c>
      <c r="G74" s="1325">
        <f>'Adm TOS'!D43</f>
        <v>4</v>
      </c>
      <c r="H74" s="1280">
        <f t="shared" ref="H74" si="19">F74+G74</f>
        <v>4</v>
      </c>
      <c r="I74" s="1325">
        <v>4617</v>
      </c>
      <c r="J74" s="1280">
        <f t="shared" si="17"/>
        <v>0</v>
      </c>
      <c r="K74" s="1280">
        <f>I74*F74</f>
        <v>0</v>
      </c>
      <c r="L74" s="1280">
        <f t="shared" ref="L74" si="20">G74*I74</f>
        <v>18468</v>
      </c>
      <c r="M74" s="1296">
        <f t="shared" si="18"/>
        <v>18468</v>
      </c>
    </row>
    <row r="75" spans="2:14">
      <c r="B75" s="2052" t="s">
        <v>46</v>
      </c>
      <c r="C75" s="2053"/>
      <c r="D75" s="2053"/>
      <c r="E75" s="2053"/>
      <c r="F75" s="2053"/>
      <c r="G75" s="2053"/>
      <c r="H75" s="2053"/>
      <c r="I75" s="2054"/>
      <c r="J75" s="1281">
        <f>SUM(J64:J74)</f>
        <v>99208</v>
      </c>
      <c r="K75" s="1281">
        <f t="shared" ref="K75:M75" si="21">SUM(K64:K74)</f>
        <v>83247.509999999995</v>
      </c>
      <c r="L75" s="1281">
        <f t="shared" si="21"/>
        <v>18468</v>
      </c>
      <c r="M75" s="1281">
        <f t="shared" si="21"/>
        <v>101715.51</v>
      </c>
      <c r="N75" s="1290"/>
    </row>
    <row r="76" spans="2:14">
      <c r="B76" s="1442"/>
      <c r="C76" s="1413" t="s">
        <v>563</v>
      </c>
      <c r="D76" s="1294"/>
      <c r="E76" s="1294"/>
      <c r="F76" s="1294"/>
      <c r="G76" s="1294"/>
      <c r="H76" s="1294"/>
      <c r="I76" s="1294"/>
      <c r="J76" s="1294"/>
      <c r="K76" s="1294"/>
      <c r="L76" s="1294"/>
      <c r="M76" s="1295"/>
      <c r="N76" s="1444"/>
    </row>
    <row r="77" spans="2:14">
      <c r="B77" s="1443">
        <v>5.0999999999999996</v>
      </c>
      <c r="C77" s="1285" t="s">
        <v>601</v>
      </c>
      <c r="D77" s="1280"/>
      <c r="E77" s="1280"/>
      <c r="F77" s="1280"/>
      <c r="G77" s="1280"/>
      <c r="H77" s="1280"/>
      <c r="I77" s="1280"/>
      <c r="J77" s="1280"/>
      <c r="K77" s="1280"/>
      <c r="L77" s="1280"/>
      <c r="M77" s="1296"/>
      <c r="N77" s="1290"/>
    </row>
    <row r="78" spans="2:14">
      <c r="B78" s="1443"/>
      <c r="C78" s="1285" t="s">
        <v>615</v>
      </c>
      <c r="D78" s="1280" t="s">
        <v>603</v>
      </c>
      <c r="E78" s="1280">
        <v>9</v>
      </c>
      <c r="F78" s="1280">
        <v>10</v>
      </c>
      <c r="G78" s="1322"/>
      <c r="H78" s="1280">
        <f>F78+G78</f>
        <v>10</v>
      </c>
      <c r="I78" s="1280">
        <v>3328</v>
      </c>
      <c r="J78" s="1280">
        <f>I78*E78</f>
        <v>29952</v>
      </c>
      <c r="K78" s="1280">
        <f>I78*F78</f>
        <v>33280</v>
      </c>
      <c r="L78" s="1280">
        <f t="shared" si="3"/>
        <v>0</v>
      </c>
      <c r="M78" s="1296">
        <f t="shared" si="6"/>
        <v>33280</v>
      </c>
      <c r="N78" s="1290"/>
    </row>
    <row r="79" spans="2:14">
      <c r="B79" s="1443"/>
      <c r="C79" s="1285" t="s">
        <v>616</v>
      </c>
      <c r="D79" s="1280" t="s">
        <v>603</v>
      </c>
      <c r="E79" s="1280">
        <v>1</v>
      </c>
      <c r="F79" s="1280">
        <v>2</v>
      </c>
      <c r="G79" s="1322"/>
      <c r="H79" s="1280">
        <f t="shared" ref="H79:H87" si="22">F79+G79</f>
        <v>2</v>
      </c>
      <c r="I79" s="1280">
        <v>2080</v>
      </c>
      <c r="J79" s="1280">
        <f>I79*E79</f>
        <v>2080</v>
      </c>
      <c r="K79" s="1280">
        <f t="shared" ref="K79:K87" si="23">I79*F79</f>
        <v>4160</v>
      </c>
      <c r="L79" s="1280">
        <f t="shared" si="3"/>
        <v>0</v>
      </c>
      <c r="M79" s="1296">
        <f t="shared" si="6"/>
        <v>4160</v>
      </c>
      <c r="N79" s="1290"/>
    </row>
    <row r="80" spans="2:14">
      <c r="B80" s="1443"/>
      <c r="C80" s="1285" t="s">
        <v>617</v>
      </c>
      <c r="D80" s="1280" t="s">
        <v>603</v>
      </c>
      <c r="E80" s="1280">
        <v>1</v>
      </c>
      <c r="F80" s="1280">
        <v>1</v>
      </c>
      <c r="G80" s="1322"/>
      <c r="H80" s="1280">
        <f t="shared" si="22"/>
        <v>1</v>
      </c>
      <c r="I80" s="1280">
        <v>624</v>
      </c>
      <c r="J80" s="1280">
        <f>I80*E80</f>
        <v>624</v>
      </c>
      <c r="K80" s="1280">
        <f t="shared" si="23"/>
        <v>624</v>
      </c>
      <c r="L80" s="1280">
        <f t="shared" si="3"/>
        <v>0</v>
      </c>
      <c r="M80" s="1296">
        <f t="shared" si="6"/>
        <v>624</v>
      </c>
      <c r="N80" s="1290"/>
    </row>
    <row r="81" spans="2:14">
      <c r="B81" s="1443"/>
      <c r="C81" s="1285" t="s">
        <v>653</v>
      </c>
      <c r="D81" s="1280" t="s">
        <v>603</v>
      </c>
      <c r="E81" s="1280">
        <v>1</v>
      </c>
      <c r="F81" s="1280">
        <v>1</v>
      </c>
      <c r="G81" s="1322"/>
      <c r="H81" s="1280">
        <f t="shared" si="22"/>
        <v>1</v>
      </c>
      <c r="I81" s="1280">
        <v>858</v>
      </c>
      <c r="J81" s="1280">
        <f>I81*E81</f>
        <v>858</v>
      </c>
      <c r="K81" s="1280">
        <f t="shared" si="23"/>
        <v>858</v>
      </c>
      <c r="L81" s="1280">
        <f t="shared" si="3"/>
        <v>0</v>
      </c>
      <c r="M81" s="1296">
        <f t="shared" si="6"/>
        <v>858</v>
      </c>
      <c r="N81" s="1290"/>
    </row>
    <row r="82" spans="2:14">
      <c r="B82" s="1443"/>
      <c r="C82" s="1285" t="s">
        <v>652</v>
      </c>
      <c r="D82" s="1280" t="s">
        <v>603</v>
      </c>
      <c r="E82" s="1280">
        <v>2</v>
      </c>
      <c r="F82" s="1280">
        <v>2</v>
      </c>
      <c r="G82" s="1322"/>
      <c r="H82" s="1280">
        <f t="shared" si="22"/>
        <v>2</v>
      </c>
      <c r="I82" s="1280">
        <v>920</v>
      </c>
      <c r="J82" s="1280">
        <f>I82*E82</f>
        <v>1840</v>
      </c>
      <c r="K82" s="1280">
        <f t="shared" si="23"/>
        <v>1840</v>
      </c>
      <c r="L82" s="1280">
        <f t="shared" ref="L82:L90" si="24">I82*G82</f>
        <v>0</v>
      </c>
      <c r="M82" s="1296">
        <f t="shared" si="6"/>
        <v>1840</v>
      </c>
      <c r="N82" s="1290"/>
    </row>
    <row r="83" spans="2:14">
      <c r="B83" s="1443">
        <v>5.2</v>
      </c>
      <c r="C83" s="1285" t="s">
        <v>610</v>
      </c>
      <c r="D83" s="1280"/>
      <c r="E83" s="1280"/>
      <c r="F83" s="1280"/>
      <c r="G83" s="1322"/>
      <c r="H83" s="1280"/>
      <c r="I83" s="1280"/>
      <c r="J83" s="1280"/>
      <c r="K83" s="1280"/>
      <c r="L83" s="1280"/>
      <c r="M83" s="1296"/>
      <c r="N83" s="1290"/>
    </row>
    <row r="84" spans="2:14">
      <c r="B84" s="1443"/>
      <c r="C84" s="1285" t="s">
        <v>559</v>
      </c>
      <c r="D84" s="1280" t="s">
        <v>603</v>
      </c>
      <c r="E84" s="1280">
        <v>2</v>
      </c>
      <c r="F84" s="1280">
        <v>2</v>
      </c>
      <c r="G84" s="1322"/>
      <c r="H84" s="1280">
        <f t="shared" si="22"/>
        <v>2</v>
      </c>
      <c r="I84" s="1280">
        <v>2808</v>
      </c>
      <c r="J84" s="1280">
        <f>I84*E84</f>
        <v>5616</v>
      </c>
      <c r="K84" s="1280">
        <f t="shared" si="23"/>
        <v>5616</v>
      </c>
      <c r="L84" s="1280">
        <f t="shared" si="24"/>
        <v>0</v>
      </c>
      <c r="M84" s="1296">
        <f>L84+K84</f>
        <v>5616</v>
      </c>
      <c r="N84" s="1290"/>
    </row>
    <row r="85" spans="2:14">
      <c r="B85" s="1443"/>
      <c r="C85" s="1285" t="s">
        <v>560</v>
      </c>
      <c r="D85" s="1280" t="s">
        <v>603</v>
      </c>
      <c r="E85" s="1280">
        <v>2</v>
      </c>
      <c r="F85" s="1280">
        <v>2</v>
      </c>
      <c r="G85" s="1322"/>
      <c r="H85" s="1280">
        <f t="shared" si="22"/>
        <v>2</v>
      </c>
      <c r="I85" s="1280">
        <v>5265</v>
      </c>
      <c r="J85" s="1280">
        <f>I85*E85</f>
        <v>10530</v>
      </c>
      <c r="K85" s="1280">
        <f t="shared" si="23"/>
        <v>10530</v>
      </c>
      <c r="L85" s="1280">
        <f t="shared" si="24"/>
        <v>0</v>
      </c>
      <c r="M85" s="1296">
        <f>L85+K85</f>
        <v>10530</v>
      </c>
      <c r="N85" s="1290"/>
    </row>
    <row r="86" spans="2:14">
      <c r="B86" s="1443"/>
      <c r="C86" s="1285" t="s">
        <v>561</v>
      </c>
      <c r="D86" s="1280"/>
      <c r="E86" s="1280">
        <v>1</v>
      </c>
      <c r="F86" s="1280">
        <v>1</v>
      </c>
      <c r="G86" s="1322"/>
      <c r="H86" s="1280">
        <f t="shared" si="22"/>
        <v>1</v>
      </c>
      <c r="I86" s="1280">
        <v>4212</v>
      </c>
      <c r="J86" s="1280">
        <f>I86*E86</f>
        <v>4212</v>
      </c>
      <c r="K86" s="1280">
        <f t="shared" si="23"/>
        <v>4212</v>
      </c>
      <c r="L86" s="1280">
        <f t="shared" si="24"/>
        <v>0</v>
      </c>
      <c r="M86" s="1296">
        <f>L86+K86</f>
        <v>4212</v>
      </c>
      <c r="N86" s="1290"/>
    </row>
    <row r="87" spans="2:14">
      <c r="B87" s="1445"/>
      <c r="C87" s="1414" t="s">
        <v>562</v>
      </c>
      <c r="D87" s="1325" t="s">
        <v>603</v>
      </c>
      <c r="E87" s="1325">
        <v>1</v>
      </c>
      <c r="F87" s="1325">
        <v>1</v>
      </c>
      <c r="G87" s="1325"/>
      <c r="H87" s="1325">
        <f t="shared" si="22"/>
        <v>1</v>
      </c>
      <c r="I87" s="1325">
        <v>3159</v>
      </c>
      <c r="J87" s="1325">
        <f>I87*E87</f>
        <v>3159</v>
      </c>
      <c r="K87" s="1325">
        <f t="shared" si="23"/>
        <v>3159</v>
      </c>
      <c r="L87" s="1325">
        <f t="shared" si="24"/>
        <v>0</v>
      </c>
      <c r="M87" s="1327">
        <f>L87+K87</f>
        <v>3159</v>
      </c>
      <c r="N87" s="1290"/>
    </row>
    <row r="88" spans="2:14">
      <c r="B88" s="1446"/>
      <c r="C88" s="1447" t="s">
        <v>46</v>
      </c>
      <c r="D88" s="1449"/>
      <c r="E88" s="1449"/>
      <c r="F88" s="1449"/>
      <c r="G88" s="1449"/>
      <c r="H88" s="1449">
        <f>F88+G88</f>
        <v>0</v>
      </c>
      <c r="I88" s="1449"/>
      <c r="J88" s="1281">
        <f>SUM(J78:J87)</f>
        <v>58871</v>
      </c>
      <c r="K88" s="1281">
        <f>SUM(K78:K87)</f>
        <v>64279</v>
      </c>
      <c r="L88" s="1281">
        <f>SUM(L78:L87)</f>
        <v>0</v>
      </c>
      <c r="M88" s="1282">
        <f>SUM(M78:M87)</f>
        <v>64279</v>
      </c>
      <c r="N88" s="1448"/>
    </row>
    <row r="89" spans="2:14">
      <c r="B89" s="1321"/>
      <c r="C89" s="1273" t="s">
        <v>213</v>
      </c>
      <c r="D89" s="1294"/>
      <c r="E89" s="1294"/>
      <c r="F89" s="1294"/>
      <c r="G89" s="1294"/>
      <c r="H89" s="1294"/>
      <c r="I89" s="1294"/>
      <c r="J89" s="1294"/>
      <c r="K89" s="1294"/>
      <c r="L89" s="1294"/>
      <c r="M89" s="1295"/>
      <c r="N89" s="1290"/>
    </row>
    <row r="90" spans="2:14" ht="18.75">
      <c r="B90" s="1278">
        <v>6.1</v>
      </c>
      <c r="C90" s="1285" t="s">
        <v>214</v>
      </c>
      <c r="D90" s="1280" t="s">
        <v>457</v>
      </c>
      <c r="E90" s="1280">
        <v>180</v>
      </c>
      <c r="F90" s="1280">
        <v>155.49</v>
      </c>
      <c r="G90" s="1280"/>
      <c r="H90" s="1280">
        <f>F90+G90</f>
        <v>155.49</v>
      </c>
      <c r="I90" s="1280">
        <v>90</v>
      </c>
      <c r="J90" s="1280">
        <f>I90*E90</f>
        <v>16200</v>
      </c>
      <c r="K90" s="1280">
        <f>F90*I90</f>
        <v>13994.1</v>
      </c>
      <c r="L90" s="1280">
        <f t="shared" si="24"/>
        <v>0</v>
      </c>
      <c r="M90" s="1296">
        <f>L90+K90</f>
        <v>13994.1</v>
      </c>
    </row>
    <row r="91" spans="2:14" ht="18.75">
      <c r="B91" s="1278">
        <v>6.2</v>
      </c>
      <c r="C91" s="1285" t="s">
        <v>339</v>
      </c>
      <c r="D91" s="1280" t="s">
        <v>457</v>
      </c>
      <c r="E91" s="1280">
        <v>744</v>
      </c>
      <c r="F91" s="1280">
        <v>852.44</v>
      </c>
      <c r="G91" s="1280"/>
      <c r="H91" s="1280">
        <f t="shared" ref="H91:H100" si="25">F91+G91</f>
        <v>852.44</v>
      </c>
      <c r="I91" s="1280">
        <v>100</v>
      </c>
      <c r="J91" s="1280">
        <f t="shared" ref="J91:J100" si="26">I91*E91</f>
        <v>74400</v>
      </c>
      <c r="K91" s="1280">
        <f t="shared" ref="K91:K100" si="27">F91*I91</f>
        <v>85244</v>
      </c>
      <c r="L91" s="1280">
        <f t="shared" ref="L91:L100" si="28">I91*G91</f>
        <v>0</v>
      </c>
      <c r="M91" s="1296">
        <f t="shared" ref="M91:M100" si="29">L91+K91</f>
        <v>85244</v>
      </c>
    </row>
    <row r="92" spans="2:14">
      <c r="B92" s="1278">
        <v>6.3</v>
      </c>
      <c r="C92" s="1285" t="s">
        <v>1267</v>
      </c>
      <c r="D92" s="1280" t="s">
        <v>222</v>
      </c>
      <c r="E92" s="1280">
        <v>292</v>
      </c>
      <c r="F92" s="1280">
        <v>299.94</v>
      </c>
      <c r="G92" s="1280"/>
      <c r="H92" s="1280">
        <f t="shared" si="25"/>
        <v>299.94</v>
      </c>
      <c r="I92" s="1280">
        <v>270</v>
      </c>
      <c r="J92" s="1280">
        <f t="shared" si="26"/>
        <v>78840</v>
      </c>
      <c r="K92" s="1280">
        <f t="shared" si="27"/>
        <v>80983.8</v>
      </c>
      <c r="L92" s="1280">
        <f t="shared" si="28"/>
        <v>0</v>
      </c>
      <c r="M92" s="1296">
        <f t="shared" si="29"/>
        <v>80983.8</v>
      </c>
    </row>
    <row r="93" spans="2:14">
      <c r="B93" s="1278">
        <v>6.4</v>
      </c>
      <c r="C93" s="1285" t="s">
        <v>1197</v>
      </c>
      <c r="D93" s="1280" t="s">
        <v>222</v>
      </c>
      <c r="E93" s="1280">
        <v>37</v>
      </c>
      <c r="F93" s="1280">
        <v>67.27</v>
      </c>
      <c r="G93" s="1280"/>
      <c r="H93" s="1280">
        <f t="shared" si="25"/>
        <v>67.27</v>
      </c>
      <c r="I93" s="1280">
        <v>290</v>
      </c>
      <c r="J93" s="1280">
        <f t="shared" si="26"/>
        <v>10730</v>
      </c>
      <c r="K93" s="1280">
        <f t="shared" si="27"/>
        <v>19508.3</v>
      </c>
      <c r="L93" s="1280">
        <f t="shared" si="28"/>
        <v>0</v>
      </c>
      <c r="M93" s="1296">
        <f t="shared" si="29"/>
        <v>19508.3</v>
      </c>
    </row>
    <row r="94" spans="2:14">
      <c r="B94" s="1278">
        <v>6.5</v>
      </c>
      <c r="C94" s="1285" t="s">
        <v>1184</v>
      </c>
      <c r="D94" s="1280" t="s">
        <v>222</v>
      </c>
      <c r="E94" s="1280">
        <v>292</v>
      </c>
      <c r="F94" s="1280">
        <v>275.56</v>
      </c>
      <c r="G94" s="1280">
        <f>'Adm TOS'!H27</f>
        <v>29.18</v>
      </c>
      <c r="H94" s="1280">
        <f t="shared" si="25"/>
        <v>304.74</v>
      </c>
      <c r="I94" s="1280">
        <v>300</v>
      </c>
      <c r="J94" s="1280">
        <f t="shared" si="26"/>
        <v>87600</v>
      </c>
      <c r="K94" s="1280">
        <f t="shared" si="27"/>
        <v>82668</v>
      </c>
      <c r="L94" s="1280">
        <f t="shared" si="28"/>
        <v>8754</v>
      </c>
      <c r="M94" s="1296">
        <f t="shared" si="29"/>
        <v>91422</v>
      </c>
    </row>
    <row r="95" spans="2:14">
      <c r="B95" s="1278">
        <v>6.6</v>
      </c>
      <c r="C95" s="1285" t="s">
        <v>1185</v>
      </c>
      <c r="D95" s="1280" t="s">
        <v>189</v>
      </c>
      <c r="E95" s="1280">
        <v>221</v>
      </c>
      <c r="F95" s="1280">
        <v>239.47</v>
      </c>
      <c r="G95" s="1280"/>
      <c r="H95" s="1280">
        <f t="shared" si="25"/>
        <v>239.47</v>
      </c>
      <c r="I95" s="1280">
        <v>100</v>
      </c>
      <c r="J95" s="1280">
        <f t="shared" si="26"/>
        <v>22100</v>
      </c>
      <c r="K95" s="1280">
        <f t="shared" si="27"/>
        <v>23947</v>
      </c>
      <c r="L95" s="1280">
        <f t="shared" si="28"/>
        <v>0</v>
      </c>
      <c r="M95" s="1296">
        <f t="shared" si="29"/>
        <v>23947</v>
      </c>
    </row>
    <row r="96" spans="2:14">
      <c r="B96" s="1278">
        <v>6.7</v>
      </c>
      <c r="C96" s="1285" t="s">
        <v>1191</v>
      </c>
      <c r="D96" s="1280" t="s">
        <v>189</v>
      </c>
      <c r="E96" s="1280">
        <v>34</v>
      </c>
      <c r="F96" s="1280">
        <v>20.7</v>
      </c>
      <c r="G96" s="1280"/>
      <c r="H96" s="1280">
        <f t="shared" si="25"/>
        <v>20.7</v>
      </c>
      <c r="I96" s="1280">
        <v>150</v>
      </c>
      <c r="J96" s="1280">
        <f t="shared" si="26"/>
        <v>5100</v>
      </c>
      <c r="K96" s="1280">
        <f t="shared" si="27"/>
        <v>3105</v>
      </c>
      <c r="L96" s="1280">
        <f t="shared" si="28"/>
        <v>0</v>
      </c>
      <c r="M96" s="1296">
        <f t="shared" si="29"/>
        <v>3105</v>
      </c>
    </row>
    <row r="97" spans="2:14">
      <c r="B97" s="1278">
        <v>6.8</v>
      </c>
      <c r="C97" s="1285" t="s">
        <v>1186</v>
      </c>
      <c r="D97" s="1280" t="s">
        <v>222</v>
      </c>
      <c r="E97" s="1280">
        <v>6</v>
      </c>
      <c r="F97" s="1280">
        <v>6</v>
      </c>
      <c r="G97" s="1280"/>
      <c r="H97" s="1280">
        <f t="shared" si="25"/>
        <v>6</v>
      </c>
      <c r="I97" s="1280">
        <v>70</v>
      </c>
      <c r="J97" s="1280">
        <f t="shared" si="26"/>
        <v>420</v>
      </c>
      <c r="K97" s="1280">
        <f t="shared" si="27"/>
        <v>420</v>
      </c>
      <c r="L97" s="1280">
        <f t="shared" si="28"/>
        <v>0</v>
      </c>
      <c r="M97" s="1296">
        <f t="shared" si="29"/>
        <v>420</v>
      </c>
    </row>
    <row r="98" spans="2:14">
      <c r="B98" s="1278">
        <v>6.9</v>
      </c>
      <c r="C98" s="1285" t="s">
        <v>701</v>
      </c>
      <c r="D98" s="1280" t="s">
        <v>222</v>
      </c>
      <c r="E98" s="1280">
        <v>102</v>
      </c>
      <c r="F98" s="1280">
        <v>102.24</v>
      </c>
      <c r="G98" s="1280"/>
      <c r="H98" s="1280">
        <f t="shared" si="25"/>
        <v>102.24</v>
      </c>
      <c r="I98" s="1280">
        <v>320</v>
      </c>
      <c r="J98" s="1280">
        <f t="shared" si="26"/>
        <v>32640</v>
      </c>
      <c r="K98" s="1280">
        <f t="shared" si="27"/>
        <v>32716.799999999999</v>
      </c>
      <c r="L98" s="1280">
        <f t="shared" si="28"/>
        <v>0</v>
      </c>
      <c r="M98" s="1296">
        <f t="shared" si="29"/>
        <v>32716.799999999999</v>
      </c>
    </row>
    <row r="99" spans="2:14">
      <c r="B99" s="1278">
        <v>6.1</v>
      </c>
      <c r="C99" s="1285" t="s">
        <v>1192</v>
      </c>
      <c r="D99" s="1280" t="s">
        <v>189</v>
      </c>
      <c r="E99" s="1280">
        <v>86</v>
      </c>
      <c r="F99" s="1280">
        <v>62</v>
      </c>
      <c r="G99" s="1280"/>
      <c r="H99" s="1280">
        <f t="shared" si="25"/>
        <v>62</v>
      </c>
      <c r="I99" s="1280">
        <v>100</v>
      </c>
      <c r="J99" s="1280">
        <f t="shared" si="26"/>
        <v>8600</v>
      </c>
      <c r="K99" s="1280">
        <f t="shared" si="27"/>
        <v>6200</v>
      </c>
      <c r="L99" s="1280">
        <f t="shared" si="28"/>
        <v>0</v>
      </c>
      <c r="M99" s="1296">
        <f t="shared" si="29"/>
        <v>6200</v>
      </c>
    </row>
    <row r="100" spans="2:14" hidden="1">
      <c r="B100" s="1323">
        <v>6.11</v>
      </c>
      <c r="C100" s="1414" t="s">
        <v>1193</v>
      </c>
      <c r="D100" s="1325" t="s">
        <v>189</v>
      </c>
      <c r="E100" s="1325">
        <v>86</v>
      </c>
      <c r="F100" s="1325">
        <v>0</v>
      </c>
      <c r="G100" s="1325"/>
      <c r="H100" s="1325">
        <f t="shared" si="25"/>
        <v>0</v>
      </c>
      <c r="I100" s="1325">
        <v>105</v>
      </c>
      <c r="J100" s="1325">
        <f t="shared" si="26"/>
        <v>9030</v>
      </c>
      <c r="K100" s="1325">
        <f t="shared" si="27"/>
        <v>0</v>
      </c>
      <c r="L100" s="1325">
        <f t="shared" si="28"/>
        <v>0</v>
      </c>
      <c r="M100" s="1327">
        <f t="shared" si="29"/>
        <v>0</v>
      </c>
    </row>
    <row r="101" spans="2:14">
      <c r="B101" s="1446"/>
      <c r="C101" s="1447" t="s">
        <v>46</v>
      </c>
      <c r="D101" s="1449"/>
      <c r="E101" s="1449"/>
      <c r="F101" s="1449"/>
      <c r="G101" s="1449"/>
      <c r="H101" s="1449"/>
      <c r="I101" s="1449"/>
      <c r="J101" s="1281">
        <f>SUM(J90:J98)</f>
        <v>328030</v>
      </c>
      <c r="K101" s="1281">
        <f>SUM(K90:K100)</f>
        <v>348787</v>
      </c>
      <c r="L101" s="1281">
        <f>SUM(L90:L100)</f>
        <v>8754</v>
      </c>
      <c r="M101" s="1282">
        <f>SUM(M89:M100)</f>
        <v>357541</v>
      </c>
    </row>
    <row r="102" spans="2:14">
      <c r="B102" s="1270"/>
      <c r="C102" s="1273" t="s">
        <v>1154</v>
      </c>
      <c r="D102" s="1272"/>
      <c r="E102" s="1272"/>
      <c r="F102" s="1272"/>
      <c r="G102" s="1272"/>
      <c r="H102" s="1272"/>
      <c r="I102" s="1272"/>
      <c r="J102" s="1272"/>
      <c r="K102" s="1294"/>
      <c r="L102" s="1294"/>
      <c r="M102" s="1295"/>
    </row>
    <row r="103" spans="2:14" ht="31.5">
      <c r="B103" s="1278">
        <v>7.1</v>
      </c>
      <c r="C103" s="1279" t="s">
        <v>1201</v>
      </c>
      <c r="D103" s="1280" t="s">
        <v>222</v>
      </c>
      <c r="E103" s="1280">
        <v>372</v>
      </c>
      <c r="F103" s="1280">
        <v>426.22</v>
      </c>
      <c r="G103" s="1280"/>
      <c r="H103" s="1280">
        <f>F103+G103</f>
        <v>426.22</v>
      </c>
      <c r="I103" s="1280">
        <v>26</v>
      </c>
      <c r="J103" s="1280">
        <f>I103*E103</f>
        <v>9672</v>
      </c>
      <c r="K103" s="1280">
        <f>F103*I103</f>
        <v>11081.72</v>
      </c>
      <c r="L103" s="1280">
        <f>I103*G103</f>
        <v>0</v>
      </c>
      <c r="M103" s="1296">
        <f>L103+K103</f>
        <v>11081.72</v>
      </c>
    </row>
    <row r="104" spans="2:14" hidden="1">
      <c r="B104" s="1278">
        <v>7.2</v>
      </c>
      <c r="C104" s="1279" t="s">
        <v>1200</v>
      </c>
      <c r="D104" s="1280" t="s">
        <v>222</v>
      </c>
      <c r="E104" s="1280">
        <v>372</v>
      </c>
      <c r="F104" s="1280">
        <v>0</v>
      </c>
      <c r="G104" s="1280"/>
      <c r="H104" s="1280">
        <f>F104+G104</f>
        <v>0</v>
      </c>
      <c r="I104" s="1280">
        <v>26</v>
      </c>
      <c r="J104" s="1280">
        <f>I104*E104</f>
        <v>9672</v>
      </c>
      <c r="K104" s="1280">
        <f>F104*I104</f>
        <v>0</v>
      </c>
      <c r="L104" s="1280">
        <f>I104*G104</f>
        <v>0</v>
      </c>
      <c r="M104" s="1296">
        <f>L104+K104</f>
        <v>0</v>
      </c>
    </row>
    <row r="105" spans="2:14">
      <c r="B105" s="1278">
        <v>7.3</v>
      </c>
      <c r="C105" s="1279" t="s">
        <v>1187</v>
      </c>
      <c r="D105" s="1280" t="s">
        <v>222</v>
      </c>
      <c r="E105" s="1280">
        <v>180</v>
      </c>
      <c r="F105" s="1280">
        <v>155.49</v>
      </c>
      <c r="G105" s="1280"/>
      <c r="H105" s="1280">
        <f>F105+G105</f>
        <v>155.49</v>
      </c>
      <c r="I105" s="1280">
        <v>26</v>
      </c>
      <c r="J105" s="1280">
        <f>I105*E105</f>
        <v>4680</v>
      </c>
      <c r="K105" s="1280">
        <f>F105*I105</f>
        <v>4042.74</v>
      </c>
      <c r="L105" s="1280">
        <f>I105*G105</f>
        <v>0</v>
      </c>
      <c r="M105" s="1296">
        <f>L105+K105</f>
        <v>4042.74</v>
      </c>
    </row>
    <row r="106" spans="2:14">
      <c r="B106" s="1446"/>
      <c r="C106" s="1447" t="s">
        <v>46</v>
      </c>
      <c r="D106" s="1449"/>
      <c r="E106" s="1449"/>
      <c r="F106" s="1449"/>
      <c r="G106" s="1449"/>
      <c r="H106" s="1449"/>
      <c r="I106" s="1449"/>
      <c r="J106" s="1281">
        <f>SUM(J103:J105)</f>
        <v>24024</v>
      </c>
      <c r="K106" s="1281">
        <f>SUM(K103:K105)</f>
        <v>15124.46</v>
      </c>
      <c r="L106" s="1281">
        <f>SUM(L103:L105)</f>
        <v>0</v>
      </c>
      <c r="M106" s="1282">
        <f>SUM(M103:M105)</f>
        <v>15124.46</v>
      </c>
      <c r="N106" s="1448"/>
    </row>
    <row r="107" spans="2:14">
      <c r="B107" s="1270"/>
      <c r="C107" s="1273" t="s">
        <v>1158</v>
      </c>
      <c r="D107" s="1272"/>
      <c r="E107" s="1272"/>
      <c r="F107" s="1272"/>
      <c r="G107" s="1272"/>
      <c r="H107" s="1272"/>
      <c r="I107" s="1272"/>
      <c r="J107" s="1272"/>
      <c r="K107" s="1294"/>
      <c r="L107" s="1294"/>
      <c r="M107" s="1295"/>
    </row>
    <row r="108" spans="2:14" ht="31.5" hidden="1">
      <c r="B108" s="1278"/>
      <c r="C108" s="1279" t="s">
        <v>1483</v>
      </c>
      <c r="D108" s="1280"/>
      <c r="E108" s="1280"/>
      <c r="F108" s="1280"/>
      <c r="G108" s="1280"/>
      <c r="H108" s="1280"/>
      <c r="I108" s="1280"/>
      <c r="J108" s="1280"/>
      <c r="K108" s="1280"/>
      <c r="L108" s="1280"/>
      <c r="M108" s="1296"/>
    </row>
    <row r="109" spans="2:14">
      <c r="B109" s="1278">
        <v>8.1</v>
      </c>
      <c r="C109" s="1279" t="s">
        <v>1160</v>
      </c>
      <c r="D109" s="1280" t="s">
        <v>222</v>
      </c>
      <c r="E109" s="1280">
        <v>3</v>
      </c>
      <c r="F109" s="1280">
        <v>27.52</v>
      </c>
      <c r="G109" s="1280"/>
      <c r="H109" s="1280">
        <f>F109+G109</f>
        <v>27.52</v>
      </c>
      <c r="I109" s="1280">
        <v>220</v>
      </c>
      <c r="J109" s="1280">
        <f>I109*E109</f>
        <v>660</v>
      </c>
      <c r="K109" s="1280">
        <f>F109*I109</f>
        <v>6054.4</v>
      </c>
      <c r="L109" s="1280">
        <f>I109*G109</f>
        <v>0</v>
      </c>
      <c r="M109" s="1296">
        <f>L109+K109</f>
        <v>6054.4</v>
      </c>
    </row>
    <row r="110" spans="2:14" hidden="1">
      <c r="B110" s="1365">
        <v>8.1999999999999993</v>
      </c>
      <c r="C110" s="1366" t="s">
        <v>1482</v>
      </c>
      <c r="D110" s="1365" t="s">
        <v>222</v>
      </c>
      <c r="E110" s="1365">
        <v>50</v>
      </c>
      <c r="F110" s="1365"/>
      <c r="G110" s="1365"/>
      <c r="H110" s="1368">
        <f>F110+G110</f>
        <v>0</v>
      </c>
      <c r="I110" s="1365">
        <v>360</v>
      </c>
      <c r="J110" s="1365">
        <f>I110*E110</f>
        <v>18000</v>
      </c>
      <c r="K110" s="1365">
        <f>F110*I110</f>
        <v>0</v>
      </c>
      <c r="L110" s="1365">
        <f>I110*G110</f>
        <v>0</v>
      </c>
      <c r="M110" s="1365">
        <f>L110+K110</f>
        <v>0</v>
      </c>
    </row>
    <row r="111" spans="2:14">
      <c r="B111" s="1446"/>
      <c r="C111" s="1447" t="s">
        <v>46</v>
      </c>
      <c r="D111" s="1449"/>
      <c r="E111" s="1449"/>
      <c r="F111" s="1449"/>
      <c r="G111" s="1449"/>
      <c r="H111" s="1449"/>
      <c r="I111" s="1449"/>
      <c r="J111" s="1281">
        <f>SUM(J109:J110)</f>
        <v>18660</v>
      </c>
      <c r="K111" s="1281">
        <f>SUM(K109:K110)</f>
        <v>6054.4</v>
      </c>
      <c r="L111" s="1281">
        <f>SUM(L109:L110)</f>
        <v>0</v>
      </c>
      <c r="M111" s="1282">
        <f>SUM(M109:M110)</f>
        <v>6054.4</v>
      </c>
      <c r="N111" s="1448"/>
    </row>
    <row r="112" spans="2:14">
      <c r="B112" s="1278"/>
      <c r="C112" s="1276" t="s">
        <v>1299</v>
      </c>
      <c r="D112" s="1280"/>
      <c r="E112" s="1280"/>
      <c r="F112" s="1280"/>
      <c r="G112" s="1280"/>
      <c r="H112" s="1280"/>
      <c r="I112" s="1280"/>
      <c r="J112" s="1280"/>
      <c r="K112" s="1280"/>
      <c r="L112" s="1280"/>
      <c r="M112" s="1296"/>
    </row>
    <row r="113" spans="2:13">
      <c r="B113" s="1278">
        <v>9.1</v>
      </c>
      <c r="C113" s="1279" t="s">
        <v>1302</v>
      </c>
      <c r="D113" s="1280"/>
      <c r="E113" s="1280"/>
      <c r="F113" s="1280"/>
      <c r="G113" s="1280"/>
      <c r="H113" s="1280"/>
      <c r="I113" s="1280"/>
      <c r="J113" s="1280"/>
      <c r="K113" s="1280"/>
      <c r="L113" s="1280"/>
      <c r="M113" s="1296"/>
    </row>
    <row r="114" spans="2:13" ht="18" customHeight="1">
      <c r="B114" s="1278"/>
      <c r="C114" s="1279" t="s">
        <v>1292</v>
      </c>
      <c r="D114" s="1280" t="s">
        <v>1303</v>
      </c>
      <c r="E114" s="1280">
        <v>15</v>
      </c>
      <c r="F114" s="1280">
        <v>16.850000000000001</v>
      </c>
      <c r="G114" s="1280"/>
      <c r="H114" s="1280">
        <f>F114+G114</f>
        <v>16.850000000000001</v>
      </c>
      <c r="I114" s="1280">
        <v>75</v>
      </c>
      <c r="J114" s="1280">
        <f>I114*E114</f>
        <v>1125</v>
      </c>
      <c r="K114" s="1280">
        <f>F114*I114</f>
        <v>1263.75</v>
      </c>
      <c r="L114" s="1280">
        <f>I114*G114</f>
        <v>0</v>
      </c>
      <c r="M114" s="1296">
        <f>L114+K114</f>
        <v>1263.75</v>
      </c>
    </row>
    <row r="115" spans="2:13">
      <c r="B115" s="1278">
        <v>9.5</v>
      </c>
      <c r="C115" s="1279" t="s">
        <v>1708</v>
      </c>
      <c r="D115" s="1280"/>
      <c r="E115" s="1280"/>
      <c r="F115" s="1280"/>
      <c r="G115" s="1280"/>
      <c r="H115" s="1280"/>
      <c r="I115" s="1280"/>
      <c r="J115" s="1280"/>
      <c r="K115" s="1280"/>
      <c r="L115" s="1280"/>
      <c r="M115" s="1296"/>
    </row>
    <row r="116" spans="2:13">
      <c r="B116" s="1278"/>
      <c r="C116" s="1279" t="s">
        <v>1305</v>
      </c>
      <c r="D116" s="1280" t="s">
        <v>1303</v>
      </c>
      <c r="E116" s="1280">
        <v>5</v>
      </c>
      <c r="F116" s="1280">
        <v>16.100000000000001</v>
      </c>
      <c r="G116" s="1280"/>
      <c r="H116" s="1280">
        <f>F116+G116</f>
        <v>16.100000000000001</v>
      </c>
      <c r="I116" s="1280">
        <v>60</v>
      </c>
      <c r="J116" s="1280">
        <f>I116*E116</f>
        <v>300</v>
      </c>
      <c r="K116" s="1280">
        <f>F116*I116</f>
        <v>966</v>
      </c>
      <c r="L116" s="1280">
        <f>I116*G116</f>
        <v>0</v>
      </c>
      <c r="M116" s="1296">
        <f>L116+K116</f>
        <v>966</v>
      </c>
    </row>
    <row r="117" spans="2:13">
      <c r="B117" s="1278"/>
      <c r="C117" s="1279" t="s">
        <v>1318</v>
      </c>
      <c r="D117" s="1280" t="s">
        <v>1303</v>
      </c>
      <c r="E117" s="1280">
        <v>8</v>
      </c>
      <c r="F117" s="1280">
        <v>5.6</v>
      </c>
      <c r="G117" s="1280"/>
      <c r="H117" s="1280">
        <v>12.6</v>
      </c>
      <c r="I117" s="1280">
        <v>90</v>
      </c>
      <c r="J117" s="1280">
        <v>720</v>
      </c>
      <c r="K117" s="1280">
        <f>F117*I117</f>
        <v>504</v>
      </c>
      <c r="L117" s="1280">
        <f>I117*G117</f>
        <v>0</v>
      </c>
      <c r="M117" s="1296">
        <f>L117+K117</f>
        <v>504</v>
      </c>
    </row>
    <row r="118" spans="2:13">
      <c r="B118" s="1278"/>
      <c r="C118" s="1279" t="s">
        <v>1307</v>
      </c>
      <c r="D118" s="1280" t="s">
        <v>1303</v>
      </c>
      <c r="E118" s="1280">
        <v>9</v>
      </c>
      <c r="F118" s="1280">
        <v>10.7</v>
      </c>
      <c r="G118" s="1280"/>
      <c r="H118" s="1280">
        <f>F118+G118</f>
        <v>10.7</v>
      </c>
      <c r="I118" s="1280">
        <v>120</v>
      </c>
      <c r="J118" s="1280">
        <f>I118*E118</f>
        <v>1080</v>
      </c>
      <c r="K118" s="1280">
        <f>F118*I118</f>
        <v>1284</v>
      </c>
      <c r="L118" s="1280">
        <f>I118*G118</f>
        <v>0</v>
      </c>
      <c r="M118" s="1296">
        <f>L118+K118</f>
        <v>1284</v>
      </c>
    </row>
    <row r="119" spans="2:13" ht="31.5">
      <c r="B119" s="1830">
        <v>9.6</v>
      </c>
      <c r="C119" s="1324" t="s">
        <v>1887</v>
      </c>
      <c r="D119" s="1325" t="s">
        <v>72</v>
      </c>
      <c r="E119" s="1325">
        <v>6</v>
      </c>
      <c r="F119" s="1325">
        <f>'Adm TOS'!H32</f>
        <v>6</v>
      </c>
      <c r="G119" s="1325">
        <f>'Dia TOS'!D88</f>
        <v>0</v>
      </c>
      <c r="H119" s="1280">
        <f t="shared" ref="H119:H123" si="30">F119+G119</f>
        <v>6</v>
      </c>
      <c r="I119" s="1325">
        <v>600</v>
      </c>
      <c r="J119" s="1280">
        <f t="shared" ref="J119:J125" si="31">I119*E119</f>
        <v>3600</v>
      </c>
      <c r="K119" s="1280">
        <f t="shared" ref="K119:K125" si="32">F119*I119</f>
        <v>3600</v>
      </c>
      <c r="L119" s="1280">
        <f t="shared" ref="L119:L125" si="33">I119*G119</f>
        <v>0</v>
      </c>
      <c r="M119" s="1296">
        <f t="shared" ref="M119:M125" si="34">L119+K119</f>
        <v>3600</v>
      </c>
    </row>
    <row r="120" spans="2:13" ht="31.5">
      <c r="B120" s="1830">
        <v>9.6999999999999993</v>
      </c>
      <c r="C120" s="1324" t="s">
        <v>2056</v>
      </c>
      <c r="D120" s="1325" t="s">
        <v>72</v>
      </c>
      <c r="E120" s="1325">
        <v>4</v>
      </c>
      <c r="F120" s="1325">
        <f>'Adm TOS'!H36</f>
        <v>4</v>
      </c>
      <c r="G120" s="1325">
        <f>'Dia TOS'!D92</f>
        <v>0</v>
      </c>
      <c r="H120" s="1280">
        <f t="shared" si="30"/>
        <v>4</v>
      </c>
      <c r="I120" s="1325">
        <v>900</v>
      </c>
      <c r="J120" s="1280">
        <f t="shared" si="31"/>
        <v>3600</v>
      </c>
      <c r="K120" s="1280">
        <f t="shared" si="32"/>
        <v>3600</v>
      </c>
      <c r="L120" s="1280">
        <f t="shared" si="33"/>
        <v>0</v>
      </c>
      <c r="M120" s="1296">
        <f t="shared" si="34"/>
        <v>3600</v>
      </c>
    </row>
    <row r="121" spans="2:13">
      <c r="B121" s="1830">
        <v>9.9</v>
      </c>
      <c r="C121" s="1324" t="s">
        <v>2057</v>
      </c>
      <c r="D121" s="1325" t="s">
        <v>72</v>
      </c>
      <c r="E121" s="1325">
        <v>4</v>
      </c>
      <c r="F121" s="1325">
        <f>'Adm TOS'!H40</f>
        <v>4</v>
      </c>
      <c r="G121" s="1325">
        <f>'Dia TOS'!D96</f>
        <v>0</v>
      </c>
      <c r="H121" s="1280">
        <f t="shared" si="30"/>
        <v>4</v>
      </c>
      <c r="I121" s="1325">
        <v>90</v>
      </c>
      <c r="J121" s="1280">
        <f t="shared" si="31"/>
        <v>360</v>
      </c>
      <c r="K121" s="1280">
        <f t="shared" si="32"/>
        <v>360</v>
      </c>
      <c r="L121" s="1280">
        <f t="shared" si="33"/>
        <v>0</v>
      </c>
      <c r="M121" s="1296">
        <f t="shared" si="34"/>
        <v>360</v>
      </c>
    </row>
    <row r="122" spans="2:13">
      <c r="B122" s="1323">
        <v>9.1</v>
      </c>
      <c r="C122" s="1324" t="s">
        <v>2058</v>
      </c>
      <c r="D122" s="1325" t="s">
        <v>72</v>
      </c>
      <c r="E122" s="1325">
        <v>6</v>
      </c>
      <c r="F122" s="1325">
        <f>'Adm TOS'!H44</f>
        <v>6</v>
      </c>
      <c r="G122" s="1325">
        <f>'Dia TOS'!D100</f>
        <v>0</v>
      </c>
      <c r="H122" s="1280">
        <f t="shared" si="30"/>
        <v>6</v>
      </c>
      <c r="I122" s="1325">
        <v>200</v>
      </c>
      <c r="J122" s="1325">
        <f t="shared" si="31"/>
        <v>1200</v>
      </c>
      <c r="K122" s="1325">
        <f t="shared" si="32"/>
        <v>1200</v>
      </c>
      <c r="L122" s="1325">
        <f t="shared" si="33"/>
        <v>0</v>
      </c>
      <c r="M122" s="1327">
        <f t="shared" si="34"/>
        <v>1200</v>
      </c>
    </row>
    <row r="123" spans="2:13" ht="18" customHeight="1">
      <c r="B123" s="1323">
        <v>9.16</v>
      </c>
      <c r="C123" s="1324" t="s">
        <v>2146</v>
      </c>
      <c r="D123" s="1325" t="s">
        <v>72</v>
      </c>
      <c r="E123" s="1325">
        <v>4</v>
      </c>
      <c r="F123" s="1325">
        <f>'Adm TOS'!H48</f>
        <v>4</v>
      </c>
      <c r="G123" s="1325">
        <f>'Dia TOS'!H60</f>
        <v>22.8</v>
      </c>
      <c r="H123" s="1280">
        <f t="shared" si="30"/>
        <v>26.8</v>
      </c>
      <c r="I123" s="1325">
        <v>120</v>
      </c>
      <c r="J123" s="1280">
        <f t="shared" si="31"/>
        <v>480</v>
      </c>
      <c r="K123" s="1280">
        <f t="shared" si="32"/>
        <v>480</v>
      </c>
      <c r="L123" s="1280">
        <f t="shared" si="33"/>
        <v>2736</v>
      </c>
      <c r="M123" s="1296">
        <f t="shared" si="34"/>
        <v>3216</v>
      </c>
    </row>
    <row r="124" spans="2:13">
      <c r="B124" s="1323">
        <v>9.18</v>
      </c>
      <c r="C124" s="1324" t="s">
        <v>2074</v>
      </c>
      <c r="D124" s="1325" t="s">
        <v>1303</v>
      </c>
      <c r="E124" s="1325">
        <v>30</v>
      </c>
      <c r="F124" s="1325">
        <f>'Adm TOS'!H52</f>
        <v>64</v>
      </c>
      <c r="G124" s="1325">
        <f>'Dia TOS'!H64</f>
        <v>0</v>
      </c>
      <c r="H124" s="1280">
        <f>F124+G124</f>
        <v>64</v>
      </c>
      <c r="I124" s="1325">
        <v>90</v>
      </c>
      <c r="J124" s="1280">
        <f t="shared" si="31"/>
        <v>2700</v>
      </c>
      <c r="K124" s="1280">
        <f t="shared" si="32"/>
        <v>5760</v>
      </c>
      <c r="L124" s="1280">
        <f t="shared" si="33"/>
        <v>0</v>
      </c>
      <c r="M124" s="1296">
        <f t="shared" si="34"/>
        <v>5760</v>
      </c>
    </row>
    <row r="125" spans="2:13" ht="31.5">
      <c r="B125" s="1323">
        <v>9.1999999999999993</v>
      </c>
      <c r="C125" s="1324" t="s">
        <v>2075</v>
      </c>
      <c r="D125" s="1325" t="s">
        <v>72</v>
      </c>
      <c r="E125" s="1325">
        <v>1</v>
      </c>
      <c r="F125" s="1325">
        <f>'Adm TOS'!H56</f>
        <v>1</v>
      </c>
      <c r="G125" s="1325">
        <f>'Dia TOS'!H68</f>
        <v>0</v>
      </c>
      <c r="H125" s="1280">
        <f>F125+G125</f>
        <v>1</v>
      </c>
      <c r="I125" s="1325">
        <v>900</v>
      </c>
      <c r="J125" s="1280">
        <f t="shared" si="31"/>
        <v>900</v>
      </c>
      <c r="K125" s="1280">
        <f t="shared" si="32"/>
        <v>900</v>
      </c>
      <c r="L125" s="1280">
        <f t="shared" si="33"/>
        <v>0</v>
      </c>
      <c r="M125" s="1296">
        <f t="shared" si="34"/>
        <v>900</v>
      </c>
    </row>
    <row r="126" spans="2:13" s="1330" customFormat="1">
      <c r="B126" s="1329"/>
      <c r="C126" s="1447" t="s">
        <v>46</v>
      </c>
      <c r="D126" s="1281"/>
      <c r="E126" s="1281"/>
      <c r="F126" s="1281"/>
      <c r="G126" s="1281"/>
      <c r="H126" s="1281"/>
      <c r="I126" s="1281"/>
      <c r="J126" s="1281">
        <f>SUM(J114:J125)</f>
        <v>16065</v>
      </c>
      <c r="K126" s="1281">
        <f>SUM(K114:K125)</f>
        <v>19917.75</v>
      </c>
      <c r="L126" s="1281">
        <f>SUM(L114:L125)</f>
        <v>2736</v>
      </c>
      <c r="M126" s="1281">
        <f>SUM(M114:M125)</f>
        <v>22653.75</v>
      </c>
    </row>
    <row r="127" spans="2:13">
      <c r="B127" s="1270"/>
      <c r="C127" s="1273" t="s">
        <v>1188</v>
      </c>
      <c r="D127" s="1272"/>
      <c r="E127" s="1272"/>
      <c r="F127" s="1272"/>
      <c r="G127" s="1272"/>
      <c r="H127" s="1272"/>
      <c r="I127" s="1272"/>
      <c r="J127" s="1272"/>
      <c r="K127" s="1294"/>
      <c r="L127" s="1294"/>
      <c r="M127" s="1295"/>
    </row>
    <row r="128" spans="2:13">
      <c r="B128" s="1278"/>
      <c r="C128" s="1279" t="s">
        <v>1333</v>
      </c>
      <c r="D128" s="1280"/>
      <c r="E128" s="1280"/>
      <c r="F128" s="1280"/>
      <c r="G128" s="1280"/>
      <c r="H128" s="1280"/>
      <c r="I128" s="1280"/>
      <c r="J128" s="1280"/>
      <c r="K128" s="1280"/>
      <c r="L128" s="1280"/>
      <c r="M128" s="1296"/>
    </row>
    <row r="129" spans="2:13">
      <c r="B129" s="1278">
        <v>2.2000000000000002</v>
      </c>
      <c r="C129" s="1279" t="s">
        <v>1319</v>
      </c>
      <c r="D129" s="1280" t="s">
        <v>706</v>
      </c>
      <c r="E129" s="1280">
        <v>20</v>
      </c>
      <c r="F129" s="1280">
        <v>20</v>
      </c>
      <c r="G129" s="1280"/>
      <c r="H129" s="1280">
        <f t="shared" ref="H129:H146" si="35">F129+G129</f>
        <v>20</v>
      </c>
      <c r="I129" s="1280">
        <v>56</v>
      </c>
      <c r="J129" s="1280">
        <f>I129*E129</f>
        <v>1120</v>
      </c>
      <c r="K129" s="1280">
        <f t="shared" ref="K129:K144" si="36">F129*I129</f>
        <v>1120</v>
      </c>
      <c r="L129" s="1280">
        <f t="shared" ref="L129:L144" si="37">I129*G129</f>
        <v>0</v>
      </c>
      <c r="M129" s="1296">
        <f t="shared" ref="M129:M144" si="38">L129+K129</f>
        <v>1120</v>
      </c>
    </row>
    <row r="130" spans="2:13">
      <c r="B130" s="1278">
        <v>2.2999999999999998</v>
      </c>
      <c r="C130" s="1279" t="s">
        <v>1320</v>
      </c>
      <c r="D130" s="1280" t="s">
        <v>706</v>
      </c>
      <c r="E130" s="1280">
        <v>20</v>
      </c>
      <c r="F130" s="1280">
        <v>20</v>
      </c>
      <c r="G130" s="1280"/>
      <c r="H130" s="1280">
        <f t="shared" si="35"/>
        <v>20</v>
      </c>
      <c r="I130" s="1280">
        <v>25.3</v>
      </c>
      <c r="J130" s="1280">
        <f>I130*E130</f>
        <v>506</v>
      </c>
      <c r="K130" s="1280">
        <f t="shared" si="36"/>
        <v>506</v>
      </c>
      <c r="L130" s="1280">
        <f t="shared" si="37"/>
        <v>0</v>
      </c>
      <c r="M130" s="1296">
        <f t="shared" si="38"/>
        <v>506</v>
      </c>
    </row>
    <row r="131" spans="2:13">
      <c r="B131" s="1278">
        <v>2.4</v>
      </c>
      <c r="C131" s="1279" t="s">
        <v>1321</v>
      </c>
      <c r="D131" s="1280" t="s">
        <v>706</v>
      </c>
      <c r="E131" s="1280">
        <v>800</v>
      </c>
      <c r="F131" s="1280">
        <v>20</v>
      </c>
      <c r="G131" s="1280"/>
      <c r="H131" s="1280">
        <f t="shared" si="35"/>
        <v>20</v>
      </c>
      <c r="I131" s="1280">
        <v>40</v>
      </c>
      <c r="J131" s="1280">
        <f>I131*E131</f>
        <v>32000</v>
      </c>
      <c r="K131" s="1280">
        <f t="shared" si="36"/>
        <v>800</v>
      </c>
      <c r="L131" s="1280">
        <f t="shared" si="37"/>
        <v>0</v>
      </c>
      <c r="M131" s="1296">
        <f t="shared" si="38"/>
        <v>800</v>
      </c>
    </row>
    <row r="132" spans="2:13">
      <c r="B132" s="1278"/>
      <c r="C132" s="1293" t="s">
        <v>2159</v>
      </c>
      <c r="D132" s="1280"/>
      <c r="E132" s="1280"/>
      <c r="F132" s="1280"/>
      <c r="G132" s="1280"/>
      <c r="H132" s="1280"/>
      <c r="I132" s="1280"/>
      <c r="J132" s="1280"/>
      <c r="K132" s="1280"/>
      <c r="L132" s="1280"/>
      <c r="M132" s="1296"/>
    </row>
    <row r="133" spans="2:13">
      <c r="B133" s="1278">
        <v>5.0999999999999996</v>
      </c>
      <c r="C133" s="1279" t="s">
        <v>1706</v>
      </c>
      <c r="D133" s="1280" t="s">
        <v>72</v>
      </c>
      <c r="E133" s="1280">
        <v>43</v>
      </c>
      <c r="F133" s="1280">
        <v>44</v>
      </c>
      <c r="G133" s="1280"/>
      <c r="H133" s="1280">
        <f t="shared" si="35"/>
        <v>44</v>
      </c>
      <c r="I133" s="1280">
        <v>200</v>
      </c>
      <c r="J133" s="1280">
        <f>H133+I133</f>
        <v>244</v>
      </c>
      <c r="K133" s="1280">
        <f t="shared" si="36"/>
        <v>8800</v>
      </c>
      <c r="L133" s="1280">
        <f t="shared" si="37"/>
        <v>0</v>
      </c>
      <c r="M133" s="1296">
        <f t="shared" si="38"/>
        <v>8800</v>
      </c>
    </row>
    <row r="134" spans="2:13">
      <c r="B134" s="1278">
        <v>6</v>
      </c>
      <c r="C134" s="1279" t="s">
        <v>1325</v>
      </c>
      <c r="D134" s="1280"/>
      <c r="E134" s="1280"/>
      <c r="F134" s="1280"/>
      <c r="G134" s="1280"/>
      <c r="H134" s="1280"/>
      <c r="I134" s="1280"/>
      <c r="J134" s="1280"/>
      <c r="K134" s="1280"/>
      <c r="L134" s="1280"/>
      <c r="M134" s="1296"/>
    </row>
    <row r="135" spans="2:13">
      <c r="B135" s="1278">
        <v>6.1</v>
      </c>
      <c r="C135" s="1279" t="s">
        <v>2147</v>
      </c>
      <c r="D135" s="1280" t="s">
        <v>72</v>
      </c>
      <c r="E135" s="1280">
        <v>6</v>
      </c>
      <c r="F135" s="1280"/>
      <c r="G135" s="1280"/>
      <c r="H135" s="1280">
        <f t="shared" si="35"/>
        <v>0</v>
      </c>
      <c r="I135" s="1280">
        <v>75</v>
      </c>
      <c r="J135" s="1280">
        <f t="shared" ref="J135:J136" si="39">H135+I135</f>
        <v>75</v>
      </c>
      <c r="K135" s="1280">
        <f t="shared" ref="K135:K136" si="40">F135*I135</f>
        <v>0</v>
      </c>
      <c r="L135" s="1280">
        <f t="shared" ref="L135:L136" si="41">I135*G135</f>
        <v>0</v>
      </c>
      <c r="M135" s="1296">
        <f t="shared" ref="M135:M136" si="42">L135+K135</f>
        <v>0</v>
      </c>
    </row>
    <row r="136" spans="2:13">
      <c r="B136" s="1278">
        <v>6.2</v>
      </c>
      <c r="C136" s="1279" t="s">
        <v>2148</v>
      </c>
      <c r="D136" s="1280" t="s">
        <v>72</v>
      </c>
      <c r="E136" s="1280">
        <v>7</v>
      </c>
      <c r="F136" s="1280"/>
      <c r="G136" s="1280"/>
      <c r="H136" s="1280">
        <f t="shared" si="35"/>
        <v>0</v>
      </c>
      <c r="I136" s="1280">
        <v>90</v>
      </c>
      <c r="J136" s="1280">
        <f t="shared" si="39"/>
        <v>90</v>
      </c>
      <c r="K136" s="1280">
        <f t="shared" si="40"/>
        <v>0</v>
      </c>
      <c r="L136" s="1280">
        <f t="shared" si="41"/>
        <v>0</v>
      </c>
      <c r="M136" s="1296">
        <f t="shared" si="42"/>
        <v>0</v>
      </c>
    </row>
    <row r="137" spans="2:13">
      <c r="B137" s="1278">
        <v>6.3</v>
      </c>
      <c r="C137" s="1279" t="s">
        <v>1322</v>
      </c>
      <c r="D137" s="1280" t="s">
        <v>72</v>
      </c>
      <c r="E137" s="1280">
        <v>9</v>
      </c>
      <c r="F137" s="1280">
        <v>6</v>
      </c>
      <c r="G137" s="1280"/>
      <c r="H137" s="1280">
        <f t="shared" si="35"/>
        <v>6</v>
      </c>
      <c r="I137" s="1280">
        <v>100</v>
      </c>
      <c r="J137" s="1280">
        <f>H137+I137</f>
        <v>106</v>
      </c>
      <c r="K137" s="1280">
        <f t="shared" si="36"/>
        <v>600</v>
      </c>
      <c r="L137" s="1280">
        <f t="shared" si="37"/>
        <v>0</v>
      </c>
      <c r="M137" s="1296">
        <f t="shared" si="38"/>
        <v>600</v>
      </c>
    </row>
    <row r="138" spans="2:13" ht="31.5">
      <c r="B138" s="1278">
        <v>6.4</v>
      </c>
      <c r="C138" s="1279" t="s">
        <v>2149</v>
      </c>
      <c r="D138" s="1280" t="s">
        <v>72</v>
      </c>
      <c r="E138" s="1280">
        <v>1</v>
      </c>
      <c r="F138" s="1280"/>
      <c r="G138" s="1280"/>
      <c r="H138" s="1280">
        <f t="shared" si="35"/>
        <v>0</v>
      </c>
      <c r="I138" s="1280">
        <v>120</v>
      </c>
      <c r="J138" s="1280">
        <f>H138+I138</f>
        <v>120</v>
      </c>
      <c r="K138" s="1280">
        <f t="shared" ref="K138" si="43">F138*I138</f>
        <v>0</v>
      </c>
      <c r="L138" s="1280">
        <f t="shared" ref="L138" si="44">I138*G138</f>
        <v>0</v>
      </c>
      <c r="M138" s="1296">
        <f t="shared" ref="M138" si="45">L138+K138</f>
        <v>0</v>
      </c>
    </row>
    <row r="139" spans="2:13">
      <c r="B139" s="1278">
        <v>7</v>
      </c>
      <c r="C139" s="1279" t="s">
        <v>1326</v>
      </c>
      <c r="D139" s="1280"/>
      <c r="E139" s="1280"/>
      <c r="F139" s="1280"/>
      <c r="G139" s="1280"/>
      <c r="H139" s="1280"/>
      <c r="I139" s="1280"/>
      <c r="J139" s="1280"/>
      <c r="K139" s="1280"/>
      <c r="L139" s="1280"/>
      <c r="M139" s="1296"/>
    </row>
    <row r="140" spans="2:13">
      <c r="B140" s="1278">
        <v>7.1</v>
      </c>
      <c r="C140" s="1279" t="s">
        <v>1323</v>
      </c>
      <c r="D140" s="1280" t="s">
        <v>72</v>
      </c>
      <c r="E140" s="1280">
        <v>26</v>
      </c>
      <c r="F140" s="1280">
        <v>20</v>
      </c>
      <c r="G140" s="1280"/>
      <c r="H140" s="1280">
        <f t="shared" si="35"/>
        <v>20</v>
      </c>
      <c r="I140" s="1280">
        <v>200</v>
      </c>
      <c r="J140" s="1280">
        <f t="shared" ref="J140:J144" si="46">H140+I140</f>
        <v>220</v>
      </c>
      <c r="K140" s="1280">
        <f t="shared" si="36"/>
        <v>4000</v>
      </c>
      <c r="L140" s="1280">
        <f t="shared" si="37"/>
        <v>0</v>
      </c>
      <c r="M140" s="1296">
        <f t="shared" si="38"/>
        <v>4000</v>
      </c>
    </row>
    <row r="141" spans="2:13">
      <c r="B141" s="1278">
        <v>7.2</v>
      </c>
      <c r="C141" s="1279" t="s">
        <v>1324</v>
      </c>
      <c r="D141" s="1280" t="s">
        <v>72</v>
      </c>
      <c r="E141" s="1280">
        <v>4</v>
      </c>
      <c r="F141" s="1280">
        <v>4</v>
      </c>
      <c r="G141" s="1280"/>
      <c r="H141" s="1280">
        <f t="shared" si="35"/>
        <v>4</v>
      </c>
      <c r="I141" s="1280">
        <v>200</v>
      </c>
      <c r="J141" s="1280">
        <f t="shared" si="46"/>
        <v>204</v>
      </c>
      <c r="K141" s="1280">
        <f t="shared" si="36"/>
        <v>800</v>
      </c>
      <c r="L141" s="1280">
        <f t="shared" si="37"/>
        <v>0</v>
      </c>
      <c r="M141" s="1296">
        <f t="shared" si="38"/>
        <v>800</v>
      </c>
    </row>
    <row r="142" spans="2:13">
      <c r="B142" s="1278">
        <v>7.3</v>
      </c>
      <c r="C142" s="1279" t="s">
        <v>1327</v>
      </c>
      <c r="D142" s="1280" t="s">
        <v>72</v>
      </c>
      <c r="E142" s="1280">
        <v>5</v>
      </c>
      <c r="F142" s="1280">
        <v>5</v>
      </c>
      <c r="G142" s="1280"/>
      <c r="H142" s="1280">
        <f t="shared" si="35"/>
        <v>5</v>
      </c>
      <c r="I142" s="1280">
        <v>350</v>
      </c>
      <c r="J142" s="1280">
        <f t="shared" si="46"/>
        <v>355</v>
      </c>
      <c r="K142" s="1280">
        <f t="shared" si="36"/>
        <v>1750</v>
      </c>
      <c r="L142" s="1280">
        <f t="shared" si="37"/>
        <v>0</v>
      </c>
      <c r="M142" s="1296">
        <f t="shared" si="38"/>
        <v>1750</v>
      </c>
    </row>
    <row r="143" spans="2:13">
      <c r="B143" s="1278">
        <v>8</v>
      </c>
      <c r="C143" s="1279" t="s">
        <v>1328</v>
      </c>
      <c r="D143" s="1280"/>
      <c r="E143" s="1280"/>
      <c r="F143" s="1280"/>
      <c r="G143" s="1280"/>
      <c r="H143" s="1280"/>
      <c r="I143" s="1280"/>
      <c r="J143" s="1280"/>
      <c r="K143" s="1280"/>
      <c r="L143" s="1280"/>
      <c r="M143" s="1296"/>
    </row>
    <row r="144" spans="2:13">
      <c r="B144" s="1278">
        <v>8.1</v>
      </c>
      <c r="C144" s="1279" t="s">
        <v>1707</v>
      </c>
      <c r="D144" s="1280" t="s">
        <v>72</v>
      </c>
      <c r="E144" s="1280">
        <v>26</v>
      </c>
      <c r="F144" s="1280">
        <v>21</v>
      </c>
      <c r="G144" s="1280"/>
      <c r="H144" s="1280">
        <f t="shared" si="35"/>
        <v>21</v>
      </c>
      <c r="I144" s="1280">
        <v>130</v>
      </c>
      <c r="J144" s="1280">
        <f t="shared" si="46"/>
        <v>151</v>
      </c>
      <c r="K144" s="1280">
        <f t="shared" si="36"/>
        <v>2730</v>
      </c>
      <c r="L144" s="1280">
        <f t="shared" si="37"/>
        <v>0</v>
      </c>
      <c r="M144" s="1296">
        <f t="shared" si="38"/>
        <v>2730</v>
      </c>
    </row>
    <row r="145" spans="2:13">
      <c r="B145" s="1278">
        <v>9</v>
      </c>
      <c r="C145" s="1293" t="s">
        <v>2151</v>
      </c>
      <c r="D145" s="1280"/>
      <c r="E145" s="1280"/>
      <c r="F145" s="1280"/>
      <c r="G145" s="1280"/>
      <c r="H145" s="1280"/>
      <c r="I145" s="1280"/>
      <c r="J145" s="1280"/>
      <c r="K145" s="1280"/>
      <c r="L145" s="1280"/>
      <c r="M145" s="1296"/>
    </row>
    <row r="146" spans="2:13" ht="31.5">
      <c r="B146" s="1278">
        <v>9.1</v>
      </c>
      <c r="C146" s="1293" t="s">
        <v>2150</v>
      </c>
      <c r="D146" s="1280" t="s">
        <v>72</v>
      </c>
      <c r="E146" s="1280">
        <v>5</v>
      </c>
      <c r="F146" s="1280"/>
      <c r="G146" s="1280"/>
      <c r="H146" s="1280">
        <f t="shared" si="35"/>
        <v>0</v>
      </c>
      <c r="I146" s="1280">
        <v>150</v>
      </c>
      <c r="J146" s="1280">
        <f t="shared" ref="J146" si="47">H146+I146</f>
        <v>150</v>
      </c>
      <c r="K146" s="1280">
        <f t="shared" ref="K146" si="48">F146*I146</f>
        <v>0</v>
      </c>
      <c r="L146" s="1280">
        <f t="shared" ref="L146" si="49">I146*G146</f>
        <v>0</v>
      </c>
      <c r="M146" s="1296">
        <f t="shared" ref="M146" si="50">L146+K146</f>
        <v>0</v>
      </c>
    </row>
    <row r="147" spans="2:13">
      <c r="B147" s="1278">
        <v>10</v>
      </c>
      <c r="C147" s="1293" t="s">
        <v>2172</v>
      </c>
      <c r="D147" s="1280"/>
      <c r="E147" s="1280"/>
      <c r="F147" s="1280"/>
      <c r="G147" s="1280"/>
      <c r="H147" s="1280"/>
      <c r="I147" s="1280"/>
      <c r="J147" s="1280"/>
      <c r="K147" s="1280"/>
      <c r="L147" s="1280"/>
      <c r="M147" s="1296"/>
    </row>
    <row r="148" spans="2:13" ht="31.5" hidden="1">
      <c r="B148" s="1278">
        <v>10.1</v>
      </c>
      <c r="C148" s="1293" t="s">
        <v>2152</v>
      </c>
      <c r="D148" s="1280" t="s">
        <v>72</v>
      </c>
      <c r="E148" s="1280">
        <v>2</v>
      </c>
      <c r="F148" s="1280"/>
      <c r="G148" s="1280"/>
      <c r="H148" s="1280">
        <f t="shared" ref="H148:H157" si="51">F148+G148</f>
        <v>0</v>
      </c>
      <c r="I148" s="1280">
        <v>800</v>
      </c>
      <c r="J148" s="1280">
        <f t="shared" ref="J148:J153" si="52">H148+I148</f>
        <v>800</v>
      </c>
      <c r="K148" s="1280">
        <f t="shared" ref="K148:K157" si="53">F148*I148</f>
        <v>0</v>
      </c>
      <c r="L148" s="1280">
        <f t="shared" ref="L148:L153" si="54">I148*G148</f>
        <v>0</v>
      </c>
      <c r="M148" s="1296">
        <f t="shared" ref="M148:M157" si="55">L148+K148</f>
        <v>0</v>
      </c>
    </row>
    <row r="149" spans="2:13" hidden="1">
      <c r="B149" s="1278">
        <v>10.199999999999999</v>
      </c>
      <c r="C149" s="1293" t="s">
        <v>2158</v>
      </c>
      <c r="D149" s="1280" t="s">
        <v>72</v>
      </c>
      <c r="E149" s="1280">
        <v>9</v>
      </c>
      <c r="F149" s="1280"/>
      <c r="G149" s="1280"/>
      <c r="H149" s="1280">
        <f t="shared" si="51"/>
        <v>0</v>
      </c>
      <c r="I149" s="1280">
        <v>500</v>
      </c>
      <c r="J149" s="1280">
        <f t="shared" si="52"/>
        <v>500</v>
      </c>
      <c r="K149" s="1280">
        <f t="shared" si="53"/>
        <v>0</v>
      </c>
      <c r="L149" s="1280">
        <f t="shared" si="54"/>
        <v>0</v>
      </c>
      <c r="M149" s="1296">
        <f t="shared" si="55"/>
        <v>0</v>
      </c>
    </row>
    <row r="150" spans="2:13" ht="31.5" hidden="1">
      <c r="B150" s="1278">
        <v>10.3</v>
      </c>
      <c r="C150" s="1293" t="s">
        <v>2153</v>
      </c>
      <c r="D150" s="1280" t="s">
        <v>72</v>
      </c>
      <c r="E150" s="1280">
        <v>3</v>
      </c>
      <c r="F150" s="1280"/>
      <c r="G150" s="1280"/>
      <c r="H150" s="1280">
        <f t="shared" si="51"/>
        <v>0</v>
      </c>
      <c r="I150" s="1280">
        <v>600</v>
      </c>
      <c r="J150" s="1280">
        <f t="shared" si="52"/>
        <v>600</v>
      </c>
      <c r="K150" s="1280">
        <f t="shared" si="53"/>
        <v>0</v>
      </c>
      <c r="L150" s="1280">
        <f t="shared" si="54"/>
        <v>0</v>
      </c>
      <c r="M150" s="1296">
        <f t="shared" si="55"/>
        <v>0</v>
      </c>
    </row>
    <row r="151" spans="2:13" ht="31.5" hidden="1">
      <c r="B151" s="1278">
        <v>10.4</v>
      </c>
      <c r="C151" s="1293" t="s">
        <v>2154</v>
      </c>
      <c r="D151" s="1280" t="s">
        <v>72</v>
      </c>
      <c r="E151" s="1280">
        <v>9</v>
      </c>
      <c r="F151" s="1280"/>
      <c r="G151" s="1280"/>
      <c r="H151" s="1280">
        <f t="shared" si="51"/>
        <v>0</v>
      </c>
      <c r="I151" s="1280">
        <v>600</v>
      </c>
      <c r="J151" s="1280">
        <f t="shared" si="52"/>
        <v>600</v>
      </c>
      <c r="K151" s="1280">
        <f t="shared" si="53"/>
        <v>0</v>
      </c>
      <c r="L151" s="1280">
        <f t="shared" si="54"/>
        <v>0</v>
      </c>
      <c r="M151" s="1296">
        <f t="shared" si="55"/>
        <v>0</v>
      </c>
    </row>
    <row r="152" spans="2:13" ht="31.5" hidden="1">
      <c r="B152" s="1278">
        <v>10.5</v>
      </c>
      <c r="C152" s="1293" t="s">
        <v>2155</v>
      </c>
      <c r="D152" s="1280" t="s">
        <v>72</v>
      </c>
      <c r="E152" s="1280">
        <v>1</v>
      </c>
      <c r="F152" s="1280"/>
      <c r="G152" s="1280"/>
      <c r="H152" s="1280">
        <f t="shared" si="51"/>
        <v>0</v>
      </c>
      <c r="I152" s="1280">
        <v>550</v>
      </c>
      <c r="J152" s="1280">
        <f t="shared" si="52"/>
        <v>550</v>
      </c>
      <c r="K152" s="1280">
        <f t="shared" si="53"/>
        <v>0</v>
      </c>
      <c r="L152" s="1280">
        <f t="shared" si="54"/>
        <v>0</v>
      </c>
      <c r="M152" s="1296">
        <f t="shared" si="55"/>
        <v>0</v>
      </c>
    </row>
    <row r="153" spans="2:13" ht="31.5" hidden="1">
      <c r="B153" s="1278">
        <v>10.6</v>
      </c>
      <c r="C153" s="1293" t="s">
        <v>2156</v>
      </c>
      <c r="D153" s="1280" t="s">
        <v>72</v>
      </c>
      <c r="E153" s="1280">
        <v>21</v>
      </c>
      <c r="F153" s="1280"/>
      <c r="G153" s="1280"/>
      <c r="H153" s="1280">
        <f t="shared" si="51"/>
        <v>0</v>
      </c>
      <c r="I153" s="1280">
        <v>650</v>
      </c>
      <c r="J153" s="1280">
        <f t="shared" si="52"/>
        <v>650</v>
      </c>
      <c r="K153" s="1280">
        <f t="shared" si="53"/>
        <v>0</v>
      </c>
      <c r="L153" s="1280">
        <f t="shared" si="54"/>
        <v>0</v>
      </c>
      <c r="M153" s="1296">
        <f t="shared" si="55"/>
        <v>0</v>
      </c>
    </row>
    <row r="154" spans="2:13">
      <c r="B154" s="1323">
        <v>7.01</v>
      </c>
      <c r="C154" s="1324" t="s">
        <v>2076</v>
      </c>
      <c r="D154" s="1325" t="s">
        <v>1150</v>
      </c>
      <c r="E154" s="1325"/>
      <c r="F154" s="1325">
        <f>'Adm TOS'!D92</f>
        <v>6</v>
      </c>
      <c r="G154" s="1325">
        <f>'Adm TOS'!D92</f>
        <v>6</v>
      </c>
      <c r="H154" s="1280">
        <f t="shared" si="51"/>
        <v>12</v>
      </c>
      <c r="I154" s="1325">
        <v>700</v>
      </c>
      <c r="J154" s="1280">
        <f>I154*E154</f>
        <v>0</v>
      </c>
      <c r="K154" s="1280">
        <f t="shared" si="53"/>
        <v>4200</v>
      </c>
      <c r="L154" s="1280">
        <f>I154*G154</f>
        <v>4200</v>
      </c>
      <c r="M154" s="1296">
        <f t="shared" si="55"/>
        <v>8400</v>
      </c>
    </row>
    <row r="155" spans="2:13">
      <c r="B155" s="1323">
        <v>7.02</v>
      </c>
      <c r="C155" s="1324" t="s">
        <v>2179</v>
      </c>
      <c r="D155" s="1325" t="s">
        <v>1150</v>
      </c>
      <c r="E155" s="1325"/>
      <c r="F155" s="1325">
        <f>'Adm TOS'!D96</f>
        <v>8</v>
      </c>
      <c r="G155" s="1325">
        <f>'Adm TOS'!D96</f>
        <v>8</v>
      </c>
      <c r="H155" s="1280">
        <f t="shared" si="51"/>
        <v>16</v>
      </c>
      <c r="I155" s="1325">
        <v>450</v>
      </c>
      <c r="J155" s="1280">
        <f>I155*E155</f>
        <v>0</v>
      </c>
      <c r="K155" s="1280">
        <f t="shared" si="53"/>
        <v>3600</v>
      </c>
      <c r="L155" s="1280">
        <f>I155*G155</f>
        <v>3600</v>
      </c>
      <c r="M155" s="1296">
        <f t="shared" si="55"/>
        <v>7200</v>
      </c>
    </row>
    <row r="156" spans="2:13">
      <c r="B156" s="1323">
        <v>7.03</v>
      </c>
      <c r="C156" s="1324" t="s">
        <v>1906</v>
      </c>
      <c r="D156" s="1325" t="s">
        <v>1150</v>
      </c>
      <c r="E156" s="1325"/>
      <c r="F156" s="1325">
        <f>'Adm TOS'!D100</f>
        <v>5</v>
      </c>
      <c r="G156" s="1325">
        <f>'Adm TOS'!D100</f>
        <v>5</v>
      </c>
      <c r="H156" s="1280">
        <f t="shared" si="51"/>
        <v>10</v>
      </c>
      <c r="I156" s="1325">
        <v>250</v>
      </c>
      <c r="J156" s="1280">
        <f>I156*E156</f>
        <v>0</v>
      </c>
      <c r="K156" s="1280">
        <f t="shared" si="53"/>
        <v>1250</v>
      </c>
      <c r="L156" s="1280">
        <f>I156*G156</f>
        <v>1250</v>
      </c>
      <c r="M156" s="1296">
        <f t="shared" si="55"/>
        <v>2500</v>
      </c>
    </row>
    <row r="157" spans="2:13">
      <c r="B157" s="1323">
        <v>7.04</v>
      </c>
      <c r="C157" s="1324" t="s">
        <v>2018</v>
      </c>
      <c r="D157" s="1325" t="s">
        <v>1150</v>
      </c>
      <c r="E157" s="1325"/>
      <c r="F157" s="1325">
        <f>'Adm TOS'!D104</f>
        <v>2</v>
      </c>
      <c r="G157" s="1325">
        <f>'Adm TOS'!D104</f>
        <v>2</v>
      </c>
      <c r="H157" s="1280">
        <f t="shared" si="51"/>
        <v>4</v>
      </c>
      <c r="I157" s="1325">
        <v>250</v>
      </c>
      <c r="J157" s="1280">
        <f t="shared" ref="J157" si="56">I157*E157</f>
        <v>0</v>
      </c>
      <c r="K157" s="1280">
        <f t="shared" si="53"/>
        <v>500</v>
      </c>
      <c r="L157" s="1280">
        <f t="shared" ref="L157" si="57">I157*G157</f>
        <v>500</v>
      </c>
      <c r="M157" s="1296">
        <f t="shared" si="55"/>
        <v>1000</v>
      </c>
    </row>
    <row r="158" spans="2:13">
      <c r="B158" s="1452"/>
      <c r="C158" s="1447" t="s">
        <v>46</v>
      </c>
      <c r="D158" s="1281"/>
      <c r="E158" s="1281"/>
      <c r="F158" s="1281"/>
      <c r="G158" s="1281"/>
      <c r="H158" s="1281"/>
      <c r="I158" s="1281"/>
      <c r="J158" s="1281">
        <f>SUM(J129:J157)</f>
        <v>39041</v>
      </c>
      <c r="K158" s="1281">
        <f t="shared" ref="K158:M158" si="58">SUM(K129:K157)</f>
        <v>30656</v>
      </c>
      <c r="L158" s="1281">
        <f t="shared" si="58"/>
        <v>9550</v>
      </c>
      <c r="M158" s="1281">
        <f t="shared" si="58"/>
        <v>40206</v>
      </c>
    </row>
  </sheetData>
  <mergeCells count="21">
    <mergeCell ref="B75:I75"/>
    <mergeCell ref="B17:I17"/>
    <mergeCell ref="B32:I32"/>
    <mergeCell ref="B36:I36"/>
    <mergeCell ref="B52:I52"/>
    <mergeCell ref="B56:I56"/>
    <mergeCell ref="B61:I61"/>
    <mergeCell ref="I7:I8"/>
    <mergeCell ref="J7:J8"/>
    <mergeCell ref="K7:M7"/>
    <mergeCell ref="B7:B8"/>
    <mergeCell ref="C7:C8"/>
    <mergeCell ref="D7:D8"/>
    <mergeCell ref="E7:E8"/>
    <mergeCell ref="F7:H7"/>
    <mergeCell ref="B1:C1"/>
    <mergeCell ref="B2:C2"/>
    <mergeCell ref="B3:C3"/>
    <mergeCell ref="B4:C4"/>
    <mergeCell ref="B5:M5"/>
    <mergeCell ref="E3:J3"/>
  </mergeCells>
  <printOptions horizontalCentered="1"/>
  <pageMargins left="0.25" right="0.25" top="0.5" bottom="0.5" header="0.48" footer="0.12"/>
  <pageSetup paperSize="9" scale="78" orientation="landscape" r:id="rId1"/>
  <headerFooter>
    <oddHeader>&amp;R&amp;P of &amp;N</oddHeader>
    <oddFooter>&amp;LContractor: - &amp;USelam D.
Office Engineer&amp;CConsultant: - &amp;U______________&amp;RClient: - __________________</oddFooter>
  </headerFooter>
  <rowBreaks count="3" manualBreakCount="3">
    <brk id="36" max="16383" man="1"/>
    <brk id="75" max="16383" man="1"/>
    <brk id="101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opLeftCell="A163" zoomScale="77" zoomScaleNormal="100" zoomScaleSheetLayoutView="77" workbookViewId="0">
      <selection activeCell="A129" sqref="A129:H191"/>
    </sheetView>
  </sheetViews>
  <sheetFormatPr defaultRowHeight="15"/>
  <cols>
    <col min="1" max="1" width="7.7109375" bestFit="1" customWidth="1"/>
    <col min="2" max="2" width="8.5703125" customWidth="1"/>
    <col min="3" max="3" width="13.5703125" customWidth="1"/>
    <col min="4" max="4" width="32.42578125" customWidth="1"/>
    <col min="5" max="5" width="7.7109375" bestFit="1" customWidth="1"/>
    <col min="6" max="6" width="7.28515625" customWidth="1"/>
    <col min="7" max="7" width="9.42578125" customWidth="1"/>
    <col min="8" max="8" width="40.85546875" customWidth="1"/>
  </cols>
  <sheetData>
    <row r="1" spans="1:8" ht="18.75">
      <c r="A1" s="2062" t="s">
        <v>890</v>
      </c>
      <c r="B1" s="2062"/>
      <c r="C1" s="2062"/>
      <c r="D1" s="2062"/>
      <c r="E1" s="2062"/>
      <c r="F1" s="2062"/>
      <c r="G1" s="2062"/>
      <c r="H1" s="2062"/>
    </row>
    <row r="2" spans="1:8" ht="15.75">
      <c r="A2" s="2049" t="s">
        <v>194</v>
      </c>
      <c r="B2" s="2049"/>
      <c r="C2" s="2049"/>
      <c r="D2" s="2049"/>
      <c r="E2" s="219"/>
      <c r="F2" s="452"/>
      <c r="G2" s="332"/>
      <c r="H2" s="219"/>
    </row>
    <row r="3" spans="1:8" ht="15.75">
      <c r="A3" s="2049" t="s">
        <v>195</v>
      </c>
      <c r="B3" s="2049"/>
      <c r="C3" s="2049"/>
      <c r="D3" s="2049"/>
      <c r="E3" s="237"/>
      <c r="F3" s="237"/>
      <c r="G3" s="2063"/>
      <c r="H3" s="2063"/>
    </row>
    <row r="4" spans="1:8" ht="15.75">
      <c r="A4" s="2049" t="s">
        <v>196</v>
      </c>
      <c r="B4" s="2049"/>
      <c r="C4" s="2049"/>
      <c r="D4" s="2049"/>
      <c r="E4" s="237"/>
      <c r="F4" s="237"/>
      <c r="G4" s="237" t="s">
        <v>3</v>
      </c>
      <c r="H4" s="219" t="s">
        <v>781</v>
      </c>
    </row>
    <row r="5" spans="1:8" ht="15.75">
      <c r="A5" s="2049" t="s">
        <v>197</v>
      </c>
      <c r="B5" s="2049"/>
      <c r="C5" s="2049"/>
      <c r="D5" s="2049"/>
      <c r="E5" s="237"/>
      <c r="F5" s="237"/>
      <c r="G5" s="237" t="s">
        <v>919</v>
      </c>
      <c r="H5" s="219"/>
    </row>
    <row r="6" spans="1:8" ht="15.75">
      <c r="A6" s="2049" t="s">
        <v>70</v>
      </c>
      <c r="B6" s="2049"/>
      <c r="C6" s="2049"/>
      <c r="D6" s="2049"/>
      <c r="E6" s="237"/>
      <c r="F6" s="237"/>
      <c r="G6" s="237"/>
      <c r="H6" s="219"/>
    </row>
    <row r="7" spans="1:8" ht="16.5" thickBot="1">
      <c r="A7" s="453"/>
      <c r="B7" s="453"/>
      <c r="C7" s="339"/>
      <c r="D7" s="417"/>
      <c r="E7" s="417"/>
      <c r="F7" s="417"/>
      <c r="G7" s="417"/>
      <c r="H7" s="338"/>
    </row>
    <row r="8" spans="1:8" ht="16.5" thickTop="1" thickBot="1">
      <c r="A8" s="454" t="s">
        <v>174</v>
      </c>
      <c r="B8" s="381" t="s">
        <v>175</v>
      </c>
      <c r="C8" s="381" t="s">
        <v>176</v>
      </c>
      <c r="D8" s="381" t="s">
        <v>7</v>
      </c>
      <c r="E8" s="381" t="s">
        <v>174</v>
      </c>
      <c r="F8" s="381" t="s">
        <v>175</v>
      </c>
      <c r="G8" s="381" t="s">
        <v>176</v>
      </c>
      <c r="H8" s="455" t="s">
        <v>7</v>
      </c>
    </row>
    <row r="9" spans="1:8" ht="21" thickTop="1">
      <c r="A9" s="446"/>
      <c r="B9" s="456"/>
      <c r="C9" s="448"/>
      <c r="D9" s="734" t="s">
        <v>782</v>
      </c>
      <c r="E9" s="446"/>
      <c r="F9" s="763">
        <v>2.15</v>
      </c>
      <c r="G9" s="771"/>
      <c r="H9" s="446"/>
    </row>
    <row r="10" spans="1:8" ht="19.5" thickBot="1">
      <c r="A10" s="762">
        <v>2</v>
      </c>
      <c r="B10" s="763">
        <v>28.95</v>
      </c>
      <c r="C10" s="766"/>
      <c r="D10" s="687" t="s">
        <v>783</v>
      </c>
      <c r="E10" s="546"/>
      <c r="F10" s="763">
        <v>1.5</v>
      </c>
      <c r="G10" s="771"/>
      <c r="H10" s="546"/>
    </row>
    <row r="11" spans="1:8" ht="17.25" thickTop="1" thickBot="1">
      <c r="A11" s="762"/>
      <c r="B11" s="763"/>
      <c r="C11" s="767">
        <f>A10*B10</f>
        <v>57.9</v>
      </c>
      <c r="D11" s="546"/>
      <c r="E11" s="546"/>
      <c r="F11" s="763"/>
      <c r="G11" s="761">
        <f>F9*F10</f>
        <v>3.23</v>
      </c>
      <c r="H11" s="546"/>
    </row>
    <row r="12" spans="1:8" ht="17.25" thickTop="1" thickBot="1">
      <c r="A12" s="762">
        <v>2</v>
      </c>
      <c r="B12" s="763">
        <v>13.95</v>
      </c>
      <c r="C12" s="766"/>
      <c r="D12" s="546"/>
      <c r="E12" s="546"/>
      <c r="F12" s="763">
        <v>5.4</v>
      </c>
      <c r="G12" s="771"/>
      <c r="H12" s="546"/>
    </row>
    <row r="13" spans="1:8" ht="17.25" thickTop="1" thickBot="1">
      <c r="A13" s="762"/>
      <c r="B13" s="763"/>
      <c r="C13" s="767">
        <f>A12*B12</f>
        <v>27.9</v>
      </c>
      <c r="D13" s="546"/>
      <c r="E13" s="546"/>
      <c r="F13" s="763">
        <v>1.5</v>
      </c>
      <c r="G13" s="771"/>
      <c r="H13" s="546"/>
    </row>
    <row r="14" spans="1:8" ht="20.25" thickTop="1" thickBot="1">
      <c r="A14" s="762"/>
      <c r="B14" s="763"/>
      <c r="C14" s="768">
        <f>SUM(C10:C13)</f>
        <v>85.8</v>
      </c>
      <c r="D14" s="738" t="s">
        <v>992</v>
      </c>
      <c r="E14" s="546"/>
      <c r="F14" s="763"/>
      <c r="G14" s="761">
        <f>F12*F13</f>
        <v>8.1</v>
      </c>
      <c r="H14" s="546"/>
    </row>
    <row r="15" spans="1:8" ht="22.5" thickTop="1" thickBot="1">
      <c r="A15" s="762"/>
      <c r="B15" s="763"/>
      <c r="C15" s="542"/>
      <c r="D15" s="693" t="s">
        <v>772</v>
      </c>
      <c r="E15" s="546"/>
      <c r="F15" s="546"/>
      <c r="G15" s="769">
        <f>SUM(C29:C64)+SUM(C19:C28)+SUM(G11:G14)</f>
        <v>252.85</v>
      </c>
      <c r="H15" s="738" t="s">
        <v>991</v>
      </c>
    </row>
    <row r="16" spans="1:8" ht="19.5" thickTop="1">
      <c r="A16" s="765"/>
      <c r="B16" s="763"/>
      <c r="C16" s="760"/>
      <c r="D16" s="770" t="s">
        <v>990</v>
      </c>
      <c r="E16" s="546"/>
      <c r="F16" s="546"/>
      <c r="G16" s="546"/>
      <c r="H16" s="687" t="s">
        <v>993</v>
      </c>
    </row>
    <row r="17" spans="1:8" ht="15.75">
      <c r="A17" s="765"/>
      <c r="B17" s="763">
        <v>4.8</v>
      </c>
      <c r="C17" s="773"/>
      <c r="D17" s="411"/>
      <c r="E17" s="546"/>
      <c r="F17" s="763">
        <v>4.3</v>
      </c>
      <c r="G17" s="773"/>
      <c r="H17" s="645" t="s">
        <v>1001</v>
      </c>
    </row>
    <row r="18" spans="1:8" ht="16.5" thickBot="1">
      <c r="A18" s="765"/>
      <c r="B18" s="763">
        <v>4.3</v>
      </c>
      <c r="C18" s="774"/>
      <c r="D18" s="458"/>
      <c r="E18" s="546"/>
      <c r="F18" s="763">
        <v>4.8</v>
      </c>
      <c r="G18" s="774"/>
      <c r="H18" s="546"/>
    </row>
    <row r="19" spans="1:8" ht="17.25" thickTop="1" thickBot="1">
      <c r="A19" s="765"/>
      <c r="B19" s="763"/>
      <c r="C19" s="761">
        <f>B17*B18</f>
        <v>20.64</v>
      </c>
      <c r="D19" s="458"/>
      <c r="E19" s="546"/>
      <c r="F19" s="763"/>
      <c r="G19" s="761">
        <f>F17*F18</f>
        <v>20.64</v>
      </c>
      <c r="H19" s="546"/>
    </row>
    <row r="20" spans="1:8" ht="16.5" thickTop="1">
      <c r="A20" s="765"/>
      <c r="B20" s="763">
        <v>4.8</v>
      </c>
      <c r="C20" s="774"/>
      <c r="D20" s="458"/>
      <c r="E20" s="546"/>
      <c r="F20" s="763">
        <v>0.9</v>
      </c>
      <c r="G20" s="774"/>
      <c r="H20" s="546"/>
    </row>
    <row r="21" spans="1:8" ht="16.5" thickBot="1">
      <c r="A21" s="765"/>
      <c r="B21" s="763">
        <v>3</v>
      </c>
      <c r="C21" s="773"/>
      <c r="D21" s="546"/>
      <c r="E21" s="546"/>
      <c r="F21" s="763">
        <v>0.2</v>
      </c>
      <c r="G21" s="773"/>
      <c r="H21" s="546"/>
    </row>
    <row r="22" spans="1:8" ht="17.25" thickTop="1" thickBot="1">
      <c r="A22" s="765"/>
      <c r="B22" s="763"/>
      <c r="C22" s="761">
        <f>B20*B21</f>
        <v>14.4</v>
      </c>
      <c r="D22" s="458"/>
      <c r="E22" s="546"/>
      <c r="F22" s="763"/>
      <c r="G22" s="761">
        <f>F20*F21</f>
        <v>0.18</v>
      </c>
      <c r="H22" s="546"/>
    </row>
    <row r="23" spans="1:8" ht="16.5" thickTop="1">
      <c r="A23" s="765"/>
      <c r="B23" s="763">
        <v>4.8</v>
      </c>
      <c r="C23" s="774"/>
      <c r="D23" s="458"/>
      <c r="E23" s="546"/>
      <c r="F23" s="763">
        <v>0.8</v>
      </c>
      <c r="G23" s="774"/>
      <c r="H23" s="546"/>
    </row>
    <row r="24" spans="1:8" ht="16.5" thickBot="1">
      <c r="A24" s="765"/>
      <c r="B24" s="763">
        <v>4.8</v>
      </c>
      <c r="C24" s="773"/>
      <c r="D24" s="458"/>
      <c r="E24" s="546"/>
      <c r="F24" s="763">
        <v>0.2</v>
      </c>
      <c r="G24" s="773"/>
      <c r="H24" s="546"/>
    </row>
    <row r="25" spans="1:8" ht="17.25" thickTop="1" thickBot="1">
      <c r="A25" s="765"/>
      <c r="B25" s="763"/>
      <c r="C25" s="761">
        <f>B23*B24</f>
        <v>23.04</v>
      </c>
      <c r="D25" s="458"/>
      <c r="E25" s="546"/>
      <c r="F25" s="763"/>
      <c r="G25" s="761">
        <f>F23*F24</f>
        <v>0.16</v>
      </c>
      <c r="H25" s="546"/>
    </row>
    <row r="26" spans="1:8" ht="17.25" thickTop="1" thickBot="1">
      <c r="A26" s="765"/>
      <c r="B26" s="763">
        <v>4.8</v>
      </c>
      <c r="C26" s="774"/>
      <c r="D26" s="458"/>
      <c r="E26" s="546"/>
      <c r="F26" s="546"/>
      <c r="G26" s="772">
        <f>SUM(G18:G25)</f>
        <v>20.98</v>
      </c>
      <c r="H26" s="645" t="s">
        <v>943</v>
      </c>
    </row>
    <row r="27" spans="1:8" ht="17.25" thickTop="1" thickBot="1">
      <c r="A27" s="765"/>
      <c r="B27" s="763">
        <v>4.3</v>
      </c>
      <c r="C27" s="775"/>
      <c r="D27" s="458"/>
      <c r="E27" s="546"/>
      <c r="F27" s="763">
        <v>3</v>
      </c>
      <c r="G27" s="773"/>
      <c r="H27" s="645" t="s">
        <v>1000</v>
      </c>
    </row>
    <row r="28" spans="1:8" ht="17.25" thickTop="1" thickBot="1">
      <c r="A28" s="765"/>
      <c r="B28" s="763"/>
      <c r="C28" s="761">
        <f>B26*B27</f>
        <v>20.64</v>
      </c>
      <c r="D28" s="458"/>
      <c r="E28" s="415"/>
      <c r="F28" s="763">
        <v>4.8</v>
      </c>
      <c r="G28" s="774"/>
      <c r="H28" s="546"/>
    </row>
    <row r="29" spans="1:8" ht="17.25" thickTop="1" thickBot="1">
      <c r="A29" s="415"/>
      <c r="B29" s="771">
        <v>4.8</v>
      </c>
      <c r="C29" s="771"/>
      <c r="D29" s="411"/>
      <c r="E29" s="415"/>
      <c r="F29" s="763"/>
      <c r="G29" s="761">
        <f>F27*F28</f>
        <v>14.4</v>
      </c>
      <c r="H29" s="546"/>
    </row>
    <row r="30" spans="1:8" ht="17.25" thickTop="1" thickBot="1">
      <c r="A30" s="415"/>
      <c r="B30" s="771">
        <v>4.8</v>
      </c>
      <c r="C30" s="771"/>
      <c r="D30" s="411"/>
      <c r="E30" s="415"/>
      <c r="F30" s="763">
        <v>0.9</v>
      </c>
      <c r="G30" s="774"/>
      <c r="H30" s="546"/>
    </row>
    <row r="31" spans="1:8" ht="17.25" thickTop="1" thickBot="1">
      <c r="A31" s="546"/>
      <c r="B31" s="771"/>
      <c r="C31" s="761">
        <f>B29*B30</f>
        <v>23.04</v>
      </c>
      <c r="D31" s="411"/>
      <c r="E31" s="546"/>
      <c r="F31" s="763">
        <v>0.2</v>
      </c>
      <c r="G31" s="773"/>
      <c r="H31" s="546"/>
    </row>
    <row r="32" spans="1:8" ht="17.25" thickTop="1" thickBot="1">
      <c r="A32" s="546"/>
      <c r="B32" s="771">
        <v>5.4</v>
      </c>
      <c r="C32" s="771"/>
      <c r="D32" s="411"/>
      <c r="E32" s="546"/>
      <c r="F32" s="763"/>
      <c r="G32" s="761">
        <f>F30*F31</f>
        <v>0.18</v>
      </c>
      <c r="H32" s="546"/>
    </row>
    <row r="33" spans="1:8" ht="17.25" thickTop="1" thickBot="1">
      <c r="A33" s="546"/>
      <c r="B33" s="771">
        <v>4.8</v>
      </c>
      <c r="C33" s="771"/>
      <c r="D33" s="411"/>
      <c r="E33" s="546"/>
      <c r="F33" s="763">
        <v>0.8</v>
      </c>
      <c r="G33" s="774"/>
      <c r="H33" s="546"/>
    </row>
    <row r="34" spans="1:8" ht="17.25" thickTop="1" thickBot="1">
      <c r="A34" s="546"/>
      <c r="B34" s="771"/>
      <c r="C34" s="761">
        <f>B32*B33</f>
        <v>25.92</v>
      </c>
      <c r="D34" s="546"/>
      <c r="E34" s="546"/>
      <c r="F34" s="763">
        <v>0.2</v>
      </c>
      <c r="G34" s="773"/>
      <c r="H34" s="546"/>
    </row>
    <row r="35" spans="1:8" ht="17.25" thickTop="1" thickBot="1">
      <c r="A35" s="546"/>
      <c r="B35" s="771">
        <v>5.4</v>
      </c>
      <c r="C35" s="771"/>
      <c r="D35" s="546"/>
      <c r="E35" s="546"/>
      <c r="F35" s="763"/>
      <c r="G35" s="761">
        <f>F33*F34</f>
        <v>0.16</v>
      </c>
      <c r="H35" s="546"/>
    </row>
    <row r="36" spans="1:8" ht="17.25" thickTop="1" thickBot="1">
      <c r="A36" s="546"/>
      <c r="B36" s="771">
        <v>4.75</v>
      </c>
      <c r="C36" s="771"/>
      <c r="D36" s="546"/>
      <c r="E36" s="546"/>
      <c r="F36" s="546"/>
      <c r="G36" s="772">
        <f>SUM(G28:G35)</f>
        <v>14.74</v>
      </c>
      <c r="H36" s="645" t="s">
        <v>943</v>
      </c>
    </row>
    <row r="37" spans="1:8" ht="17.25" thickTop="1" thickBot="1">
      <c r="A37" s="362"/>
      <c r="B37" s="362"/>
      <c r="C37" s="761">
        <f>B35*B36</f>
        <v>25.65</v>
      </c>
      <c r="D37" s="362"/>
      <c r="E37" s="546"/>
      <c r="F37" s="763">
        <v>4.8</v>
      </c>
      <c r="G37" s="773"/>
      <c r="H37" s="645" t="s">
        <v>999</v>
      </c>
    </row>
    <row r="38" spans="1:8" ht="17.25" thickTop="1" thickBot="1">
      <c r="A38" s="362"/>
      <c r="B38" s="347">
        <v>5.4</v>
      </c>
      <c r="C38" s="362"/>
      <c r="D38" s="362"/>
      <c r="E38" s="546"/>
      <c r="F38" s="763">
        <v>4.8</v>
      </c>
      <c r="G38" s="774"/>
      <c r="H38" s="546"/>
    </row>
    <row r="39" spans="1:8" ht="17.25" thickTop="1" thickBot="1">
      <c r="A39" s="362"/>
      <c r="B39" s="347">
        <v>2.5499999999999998</v>
      </c>
      <c r="C39" s="362"/>
      <c r="D39" s="362"/>
      <c r="E39" s="546"/>
      <c r="F39" s="763"/>
      <c r="G39" s="761">
        <f>F37*F38</f>
        <v>23.04</v>
      </c>
      <c r="H39" s="546"/>
    </row>
    <row r="40" spans="1:8" ht="17.25" thickTop="1" thickBot="1">
      <c r="A40" s="362"/>
      <c r="B40" s="347"/>
      <c r="C40" s="761">
        <f>B38*B39</f>
        <v>13.77</v>
      </c>
      <c r="D40" s="362"/>
      <c r="E40" s="546"/>
      <c r="F40" s="763">
        <v>1.1000000000000001</v>
      </c>
      <c r="G40" s="774"/>
      <c r="H40" s="546"/>
    </row>
    <row r="41" spans="1:8" ht="17.25" thickTop="1" thickBot="1">
      <c r="A41" s="362"/>
      <c r="B41" s="689">
        <v>5.4</v>
      </c>
      <c r="C41" s="771"/>
      <c r="D41" s="362"/>
      <c r="E41" s="546"/>
      <c r="F41" s="763">
        <v>0.2</v>
      </c>
      <c r="G41" s="773"/>
      <c r="H41" s="546"/>
    </row>
    <row r="42" spans="1:8" ht="17.25" thickTop="1" thickBot="1">
      <c r="A42" s="362"/>
      <c r="B42" s="776">
        <v>4.25</v>
      </c>
      <c r="C42" s="771"/>
      <c r="D42" s="362"/>
      <c r="E42" s="546"/>
      <c r="F42" s="763"/>
      <c r="G42" s="761">
        <f>F40*F41</f>
        <v>0.22</v>
      </c>
      <c r="H42" s="546"/>
    </row>
    <row r="43" spans="1:8" ht="17.25" thickTop="1" thickBot="1">
      <c r="A43" s="362"/>
      <c r="B43" s="771"/>
      <c r="C43" s="761">
        <f>B41*B42</f>
        <v>22.95</v>
      </c>
      <c r="D43" s="362"/>
      <c r="E43" s="546"/>
      <c r="F43" s="546"/>
      <c r="G43" s="772">
        <f>SUM(G37:G42)</f>
        <v>23.26</v>
      </c>
      <c r="H43" s="645" t="s">
        <v>943</v>
      </c>
    </row>
    <row r="44" spans="1:8" ht="16.5" thickTop="1">
      <c r="A44" s="415"/>
      <c r="B44" s="771">
        <v>5.4</v>
      </c>
      <c r="C44" s="771"/>
      <c r="D44" s="546"/>
      <c r="E44" s="546"/>
      <c r="F44" s="763">
        <v>4.3</v>
      </c>
      <c r="G44" s="773"/>
      <c r="H44" s="645" t="s">
        <v>998</v>
      </c>
    </row>
    <row r="45" spans="1:8" ht="16.5" thickBot="1">
      <c r="A45" s="415"/>
      <c r="B45" s="771">
        <v>3</v>
      </c>
      <c r="C45" s="771"/>
      <c r="D45" s="411"/>
      <c r="E45" s="546"/>
      <c r="F45" s="763">
        <v>4.8</v>
      </c>
      <c r="G45" s="774"/>
      <c r="H45" s="546"/>
    </row>
    <row r="46" spans="1:8" ht="17.25" thickTop="1" thickBot="1">
      <c r="A46" s="415"/>
      <c r="B46" s="771"/>
      <c r="C46" s="761">
        <f>B44*B45</f>
        <v>16.2</v>
      </c>
      <c r="D46" s="411"/>
      <c r="E46" s="546"/>
      <c r="F46" s="763"/>
      <c r="G46" s="761">
        <f>F44*F45</f>
        <v>20.64</v>
      </c>
      <c r="H46" s="546"/>
    </row>
    <row r="47" spans="1:8" ht="16.5" thickTop="1">
      <c r="B47" s="763">
        <v>4.25</v>
      </c>
      <c r="C47" s="774"/>
      <c r="E47" s="546"/>
      <c r="F47" s="763">
        <v>0.9</v>
      </c>
      <c r="G47" s="774"/>
      <c r="H47" s="546"/>
    </row>
    <row r="48" spans="1:8" ht="16.5" thickBot="1">
      <c r="B48" s="763">
        <v>1.5</v>
      </c>
      <c r="C48" s="773"/>
      <c r="E48" s="546"/>
      <c r="F48" s="763">
        <v>0.2</v>
      </c>
      <c r="G48" s="773"/>
      <c r="H48" s="546"/>
    </row>
    <row r="49" spans="1:8" ht="17.25" thickTop="1" thickBot="1">
      <c r="B49" s="763"/>
      <c r="C49" s="761">
        <f>B47*B48</f>
        <v>6.38</v>
      </c>
      <c r="E49" s="546"/>
      <c r="F49" s="763"/>
      <c r="G49" s="761">
        <f>F47*F48</f>
        <v>0.18</v>
      </c>
      <c r="H49" s="546"/>
    </row>
    <row r="50" spans="1:8" ht="17.25" thickTop="1" thickBot="1">
      <c r="B50" s="763">
        <v>2.95</v>
      </c>
      <c r="C50" s="774"/>
      <c r="E50" s="546"/>
      <c r="F50" s="546"/>
      <c r="G50" s="772">
        <f>SUM(G44:G49)</f>
        <v>20.82</v>
      </c>
      <c r="H50" s="645" t="s">
        <v>943</v>
      </c>
    </row>
    <row r="51" spans="1:8" ht="17.25" thickTop="1" thickBot="1">
      <c r="B51" s="763">
        <v>1.5</v>
      </c>
      <c r="C51" s="775"/>
      <c r="E51" s="546"/>
      <c r="F51" s="763">
        <v>4.8</v>
      </c>
      <c r="G51" s="773"/>
      <c r="H51" s="645" t="s">
        <v>997</v>
      </c>
    </row>
    <row r="52" spans="1:8" ht="17.25" thickTop="1" thickBot="1">
      <c r="B52" s="763"/>
      <c r="C52" s="761">
        <f>B50*B51</f>
        <v>4.43</v>
      </c>
      <c r="E52" s="546"/>
      <c r="F52" s="763">
        <v>4.8</v>
      </c>
      <c r="G52" s="774"/>
      <c r="H52" s="546"/>
    </row>
    <row r="53" spans="1:8" ht="17.25" thickTop="1" thickBot="1">
      <c r="B53" s="763">
        <v>4.75</v>
      </c>
      <c r="C53" s="771"/>
      <c r="E53" s="546"/>
      <c r="F53" s="763"/>
      <c r="G53" s="761">
        <f>F51*F52</f>
        <v>23.04</v>
      </c>
      <c r="H53" s="546"/>
    </row>
    <row r="54" spans="1:8" ht="17.25" thickTop="1" thickBot="1">
      <c r="B54" s="763">
        <v>1.5</v>
      </c>
      <c r="C54" s="771"/>
      <c r="E54" s="546"/>
      <c r="F54" s="763">
        <v>0.9</v>
      </c>
      <c r="G54" s="774"/>
      <c r="H54" s="546"/>
    </row>
    <row r="55" spans="1:8" ht="17.25" thickTop="1" thickBot="1">
      <c r="A55" s="415"/>
      <c r="B55" s="763"/>
      <c r="C55" s="761">
        <f>B53*B54</f>
        <v>7.13</v>
      </c>
      <c r="E55" s="546"/>
      <c r="F55" s="763">
        <v>0.2</v>
      </c>
      <c r="G55" s="773"/>
      <c r="H55" s="546"/>
    </row>
    <row r="56" spans="1:8" ht="17.25" thickTop="1" thickBot="1">
      <c r="A56" s="546"/>
      <c r="B56" s="763">
        <v>4.3</v>
      </c>
      <c r="C56" s="771"/>
      <c r="D56" s="546"/>
      <c r="E56" s="546"/>
      <c r="F56" s="763"/>
      <c r="G56" s="761">
        <f>F54*F55</f>
        <v>0.18</v>
      </c>
      <c r="H56" s="546"/>
    </row>
    <row r="57" spans="1:8" ht="17.25" thickTop="1" thickBot="1">
      <c r="A57" s="546"/>
      <c r="B57" s="763">
        <v>1.5</v>
      </c>
      <c r="C57" s="771"/>
      <c r="D57" s="546"/>
      <c r="E57" s="546"/>
      <c r="F57" s="546"/>
      <c r="G57" s="772">
        <f>SUM(G51:G56)</f>
        <v>23.22</v>
      </c>
      <c r="H57" s="645" t="s">
        <v>943</v>
      </c>
    </row>
    <row r="58" spans="1:8" ht="17.25" thickTop="1" thickBot="1">
      <c r="A58" s="546"/>
      <c r="B58" s="763"/>
      <c r="C58" s="761">
        <f>B56*B57</f>
        <v>6.45</v>
      </c>
      <c r="D58" s="546"/>
      <c r="E58" s="546"/>
      <c r="F58" s="763">
        <v>7.5</v>
      </c>
      <c r="G58" s="773"/>
      <c r="H58" s="645" t="s">
        <v>996</v>
      </c>
    </row>
    <row r="59" spans="1:8" ht="17.25" thickTop="1" thickBot="1">
      <c r="A59" s="546"/>
      <c r="B59" s="763">
        <v>4.8</v>
      </c>
      <c r="C59" s="771"/>
      <c r="D59" s="546"/>
      <c r="E59" s="546"/>
      <c r="F59" s="763">
        <v>5.4</v>
      </c>
      <c r="G59" s="774"/>
      <c r="H59" s="546"/>
    </row>
    <row r="60" spans="1:8" ht="17.25" thickTop="1" thickBot="1">
      <c r="A60" s="546"/>
      <c r="B60" s="763">
        <v>1.5</v>
      </c>
      <c r="C60" s="771"/>
      <c r="D60" s="546"/>
      <c r="E60" s="546"/>
      <c r="F60" s="763"/>
      <c r="G60" s="761">
        <f>F58*F59</f>
        <v>40.5</v>
      </c>
      <c r="H60" s="546"/>
    </row>
    <row r="61" spans="1:8" ht="17.25" thickTop="1" thickBot="1">
      <c r="A61" s="546"/>
      <c r="B61" s="763"/>
      <c r="C61" s="761">
        <f>B59*B60</f>
        <v>7.2</v>
      </c>
      <c r="D61" s="546"/>
      <c r="E61" s="546"/>
      <c r="F61" s="763">
        <v>1.4</v>
      </c>
      <c r="G61" s="774"/>
      <c r="H61" s="546"/>
    </row>
    <row r="62" spans="1:8" ht="17.25" thickTop="1" thickBot="1">
      <c r="A62" s="546"/>
      <c r="B62" s="763">
        <v>2.4500000000000002</v>
      </c>
      <c r="C62" s="362"/>
      <c r="D62" s="546"/>
      <c r="E62" s="546"/>
      <c r="F62" s="763">
        <v>0.2</v>
      </c>
      <c r="G62" s="773"/>
      <c r="H62" s="546"/>
    </row>
    <row r="63" spans="1:8" ht="17.25" thickTop="1" thickBot="1">
      <c r="A63" s="546"/>
      <c r="B63" s="763">
        <v>1.5</v>
      </c>
      <c r="C63" s="362"/>
      <c r="D63" s="546"/>
      <c r="E63" s="546"/>
      <c r="F63" s="763"/>
      <c r="G63" s="761">
        <f>F61*F62</f>
        <v>0.28000000000000003</v>
      </c>
      <c r="H63" s="546"/>
    </row>
    <row r="64" spans="1:8" ht="17.25" thickTop="1" thickBot="1">
      <c r="A64" s="674"/>
      <c r="B64" s="777"/>
      <c r="C64" s="761">
        <f>B62*B63</f>
        <v>3.68</v>
      </c>
      <c r="D64" s="674"/>
      <c r="E64" s="674"/>
      <c r="F64" s="674"/>
      <c r="G64" s="772">
        <f>SUM(G58:G63)</f>
        <v>40.78</v>
      </c>
      <c r="H64" s="701" t="s">
        <v>943</v>
      </c>
    </row>
    <row r="65" spans="1:8" ht="19.5" thickTop="1">
      <c r="A65" s="2062" t="s">
        <v>890</v>
      </c>
      <c r="B65" s="2062"/>
      <c r="C65" s="2062"/>
      <c r="D65" s="2062"/>
      <c r="E65" s="2062"/>
      <c r="F65" s="2062"/>
      <c r="G65" s="2062"/>
      <c r="H65" s="2062"/>
    </row>
    <row r="66" spans="1:8" ht="15.75">
      <c r="A66" s="2049" t="s">
        <v>194</v>
      </c>
      <c r="B66" s="2049"/>
      <c r="C66" s="2049"/>
      <c r="D66" s="2049"/>
      <c r="E66" s="219"/>
      <c r="F66" s="452"/>
      <c r="G66" s="332"/>
      <c r="H66" s="219"/>
    </row>
    <row r="67" spans="1:8" ht="15.75">
      <c r="A67" s="2049" t="s">
        <v>195</v>
      </c>
      <c r="B67" s="2049"/>
      <c r="C67" s="2049"/>
      <c r="D67" s="2049"/>
      <c r="E67" s="237"/>
      <c r="F67" s="237"/>
      <c r="G67" s="2063"/>
      <c r="H67" s="2063"/>
    </row>
    <row r="68" spans="1:8" ht="15.75">
      <c r="A68" s="2049" t="s">
        <v>196</v>
      </c>
      <c r="B68" s="2049"/>
      <c r="C68" s="2049"/>
      <c r="D68" s="2049"/>
      <c r="E68" s="237"/>
      <c r="F68" s="237"/>
      <c r="G68" s="237" t="s">
        <v>3</v>
      </c>
      <c r="H68" s="219" t="s">
        <v>781</v>
      </c>
    </row>
    <row r="69" spans="1:8" ht="15.75">
      <c r="A69" s="2049" t="s">
        <v>197</v>
      </c>
      <c r="B69" s="2049"/>
      <c r="C69" s="2049"/>
      <c r="D69" s="2049"/>
      <c r="E69" s="237"/>
      <c r="F69" s="237"/>
      <c r="G69" s="237" t="s">
        <v>945</v>
      </c>
      <c r="H69" s="219"/>
    </row>
    <row r="70" spans="1:8" ht="15.75">
      <c r="A70" s="2049" t="s">
        <v>70</v>
      </c>
      <c r="B70" s="2049"/>
      <c r="C70" s="2049"/>
      <c r="D70" s="2049"/>
      <c r="E70" s="237"/>
      <c r="F70" s="237"/>
      <c r="G70" s="237"/>
      <c r="H70" s="219"/>
    </row>
    <row r="71" spans="1:8" ht="16.5" thickBot="1">
      <c r="A71" s="453"/>
      <c r="B71" s="453"/>
      <c r="C71" s="339"/>
      <c r="D71" s="417"/>
      <c r="E71" s="417"/>
      <c r="F71" s="417"/>
      <c r="G71" s="417"/>
      <c r="H71" s="338"/>
    </row>
    <row r="72" spans="1:8" ht="16.5" thickTop="1" thickBot="1">
      <c r="A72" s="454" t="s">
        <v>174</v>
      </c>
      <c r="B72" s="549" t="s">
        <v>175</v>
      </c>
      <c r="C72" s="549" t="s">
        <v>176</v>
      </c>
      <c r="D72" s="549" t="s">
        <v>7</v>
      </c>
      <c r="E72" s="549" t="s">
        <v>174</v>
      </c>
      <c r="F72" s="549" t="s">
        <v>175</v>
      </c>
      <c r="G72" s="549" t="s">
        <v>176</v>
      </c>
      <c r="H72" s="455" t="s">
        <v>7</v>
      </c>
    </row>
    <row r="73" spans="1:8" ht="16.5" thickTop="1">
      <c r="A73" s="446"/>
      <c r="B73" s="763">
        <v>7.5</v>
      </c>
      <c r="C73" s="773"/>
      <c r="D73" s="645" t="s">
        <v>995</v>
      </c>
      <c r="E73" s="774"/>
      <c r="F73" s="546"/>
      <c r="G73" s="774"/>
      <c r="H73" s="546"/>
    </row>
    <row r="74" spans="1:8" ht="16.5" thickBot="1">
      <c r="A74" s="762"/>
      <c r="B74" s="763">
        <v>5.4</v>
      </c>
      <c r="C74" s="774"/>
      <c r="D74" s="546"/>
      <c r="E74" s="774"/>
      <c r="F74" s="546"/>
      <c r="G74" s="774"/>
      <c r="H74" s="546"/>
    </row>
    <row r="75" spans="1:8" ht="17.25" thickTop="1" thickBot="1">
      <c r="A75" s="762"/>
      <c r="B75" s="763"/>
      <c r="C75" s="761">
        <f>B73*B74</f>
        <v>40.5</v>
      </c>
      <c r="D75" s="546"/>
      <c r="E75" s="774"/>
      <c r="F75" s="546"/>
      <c r="G75" s="774"/>
      <c r="H75" s="546"/>
    </row>
    <row r="76" spans="1:8" ht="16.5" thickTop="1">
      <c r="A76" s="762"/>
      <c r="B76" s="763">
        <v>1.5</v>
      </c>
      <c r="C76" s="774"/>
      <c r="D76" s="546"/>
      <c r="E76" s="774"/>
      <c r="F76" s="546"/>
      <c r="G76" s="774"/>
      <c r="H76" s="546"/>
    </row>
    <row r="77" spans="1:8" ht="16.5" thickBot="1">
      <c r="A77" s="762"/>
      <c r="B77" s="763">
        <v>0.2</v>
      </c>
      <c r="C77" s="773"/>
      <c r="D77" s="546"/>
      <c r="E77" s="774"/>
      <c r="F77" s="546"/>
      <c r="G77" s="774"/>
      <c r="H77" s="546"/>
    </row>
    <row r="78" spans="1:8" ht="17.25" thickTop="1" thickBot="1">
      <c r="A78" s="762"/>
      <c r="B78" s="763"/>
      <c r="C78" s="761">
        <f>B76*B77</f>
        <v>0.3</v>
      </c>
      <c r="D78" s="546"/>
      <c r="E78" s="774"/>
      <c r="F78" s="546"/>
      <c r="G78" s="774"/>
      <c r="H78" s="546"/>
    </row>
    <row r="79" spans="1:8" ht="17.25" thickTop="1" thickBot="1">
      <c r="A79" s="762"/>
      <c r="B79" s="546"/>
      <c r="C79" s="772">
        <f>SUM(C73:C78)</f>
        <v>40.799999999999997</v>
      </c>
      <c r="D79" s="645" t="s">
        <v>943</v>
      </c>
      <c r="E79" s="774"/>
      <c r="F79" s="546"/>
      <c r="G79" s="774"/>
      <c r="H79" s="546"/>
    </row>
    <row r="80" spans="1:8" ht="16.5" thickTop="1">
      <c r="A80" s="765"/>
      <c r="B80" s="763">
        <v>5.7</v>
      </c>
      <c r="C80" s="773"/>
      <c r="D80" s="645" t="s">
        <v>901</v>
      </c>
      <c r="E80" s="774"/>
      <c r="F80" s="546"/>
      <c r="G80" s="774"/>
      <c r="H80" s="546"/>
    </row>
    <row r="81" spans="1:8" ht="16.5" thickBot="1">
      <c r="A81" s="765"/>
      <c r="B81" s="763">
        <v>1.5</v>
      </c>
      <c r="C81" s="774"/>
      <c r="D81" s="546"/>
      <c r="E81" s="774"/>
      <c r="F81" s="546"/>
      <c r="G81" s="774"/>
      <c r="H81" s="546"/>
    </row>
    <row r="82" spans="1:8" ht="17.25" thickTop="1" thickBot="1">
      <c r="A82" s="765"/>
      <c r="B82" s="763"/>
      <c r="C82" s="761">
        <f>B80*B81</f>
        <v>8.5500000000000007</v>
      </c>
      <c r="D82" s="546"/>
      <c r="E82" s="774"/>
      <c r="F82" s="546"/>
      <c r="G82" s="774"/>
      <c r="H82" s="546"/>
    </row>
    <row r="83" spans="1:8" ht="16.5" thickTop="1">
      <c r="A83" s="765"/>
      <c r="B83" s="763">
        <v>1.2</v>
      </c>
      <c r="C83" s="774"/>
      <c r="D83" s="546"/>
      <c r="E83" s="774"/>
      <c r="F83" s="546"/>
      <c r="G83" s="774"/>
      <c r="H83" s="546"/>
    </row>
    <row r="84" spans="1:8" ht="16.5" thickBot="1">
      <c r="A84" s="765"/>
      <c r="B84" s="763">
        <v>0.25</v>
      </c>
      <c r="C84" s="773"/>
      <c r="D84" s="546"/>
      <c r="E84" s="774"/>
      <c r="F84" s="546"/>
      <c r="G84" s="774"/>
      <c r="H84" s="546"/>
    </row>
    <row r="85" spans="1:8" ht="17.25" thickTop="1" thickBot="1">
      <c r="A85" s="765"/>
      <c r="B85" s="763"/>
      <c r="C85" s="761">
        <f>B83*B84</f>
        <v>0.3</v>
      </c>
      <c r="D85" s="546"/>
      <c r="E85" s="774"/>
      <c r="F85" s="546"/>
      <c r="G85" s="774"/>
      <c r="H85" s="546"/>
    </row>
    <row r="86" spans="1:8" ht="17.25" thickTop="1" thickBot="1">
      <c r="A86" s="765"/>
      <c r="B86" s="546"/>
      <c r="C86" s="772">
        <f>SUM(C80:C85)</f>
        <v>8.85</v>
      </c>
      <c r="D86" s="645" t="s">
        <v>943</v>
      </c>
      <c r="E86" s="774"/>
      <c r="F86" s="546"/>
      <c r="G86" s="774"/>
      <c r="H86" s="546"/>
    </row>
    <row r="87" spans="1:8" ht="16.5" thickTop="1">
      <c r="A87" s="765"/>
      <c r="B87" s="763">
        <v>7.55</v>
      </c>
      <c r="C87" s="773"/>
      <c r="D87" s="645" t="s">
        <v>994</v>
      </c>
      <c r="E87" s="774"/>
      <c r="F87" s="546"/>
      <c r="G87" s="774"/>
      <c r="H87" s="546"/>
    </row>
    <row r="88" spans="1:8" ht="16.5" thickBot="1">
      <c r="A88" s="765"/>
      <c r="B88" s="763">
        <v>5.4</v>
      </c>
      <c r="C88" s="774"/>
      <c r="D88" s="546"/>
      <c r="E88" s="774"/>
      <c r="F88" s="546"/>
      <c r="G88" s="774"/>
      <c r="H88" s="546"/>
    </row>
    <row r="89" spans="1:8" ht="17.25" thickTop="1" thickBot="1">
      <c r="A89" s="765"/>
      <c r="B89" s="763"/>
      <c r="C89" s="761">
        <f>B87*B88</f>
        <v>40.770000000000003</v>
      </c>
      <c r="D89" s="546"/>
      <c r="E89" s="774"/>
      <c r="F89" s="546"/>
      <c r="G89" s="774"/>
      <c r="H89" s="546"/>
    </row>
    <row r="90" spans="1:8" ht="16.5" thickTop="1">
      <c r="A90" s="765"/>
      <c r="B90" s="763">
        <v>1.2</v>
      </c>
      <c r="C90" s="774"/>
      <c r="D90" s="546"/>
      <c r="E90" s="774"/>
      <c r="F90" s="546"/>
      <c r="G90" s="774"/>
      <c r="H90" s="546"/>
    </row>
    <row r="91" spans="1:8" ht="16.5" thickBot="1">
      <c r="A91" s="765"/>
      <c r="B91" s="763">
        <v>0.2</v>
      </c>
      <c r="C91" s="773"/>
      <c r="D91" s="546"/>
      <c r="E91" s="774"/>
      <c r="F91" s="546"/>
      <c r="G91" s="774"/>
      <c r="H91" s="546"/>
    </row>
    <row r="92" spans="1:8" ht="17.25" thickTop="1" thickBot="1">
      <c r="A92" s="765"/>
      <c r="B92" s="763"/>
      <c r="C92" s="761">
        <f>B90*B91</f>
        <v>0.24</v>
      </c>
      <c r="D92" s="546"/>
      <c r="E92" s="774"/>
      <c r="F92" s="546"/>
      <c r="G92" s="774"/>
      <c r="H92" s="546"/>
    </row>
    <row r="93" spans="1:8" ht="17.25" thickTop="1" thickBot="1">
      <c r="A93" s="415"/>
      <c r="B93" s="546"/>
      <c r="C93" s="772">
        <f>SUM(C87:C92)</f>
        <v>41.01</v>
      </c>
      <c r="D93" s="645" t="s">
        <v>943</v>
      </c>
      <c r="E93" s="774"/>
      <c r="F93" s="546"/>
      <c r="G93" s="774"/>
      <c r="H93" s="546"/>
    </row>
    <row r="94" spans="1:8" ht="16.5" thickTop="1">
      <c r="A94" s="415"/>
      <c r="B94" s="763">
        <v>27.4</v>
      </c>
      <c r="C94" s="773"/>
      <c r="D94" s="645" t="s">
        <v>901</v>
      </c>
      <c r="E94" s="774"/>
      <c r="F94" s="546"/>
      <c r="G94" s="774"/>
      <c r="H94" s="546"/>
    </row>
    <row r="95" spans="1:8" ht="16.5" thickBot="1">
      <c r="A95" s="546"/>
      <c r="B95" s="763">
        <v>1.5</v>
      </c>
      <c r="C95" s="774"/>
      <c r="D95" s="546"/>
      <c r="E95" s="774"/>
      <c r="F95" s="546"/>
      <c r="G95" s="774"/>
      <c r="H95" s="546"/>
    </row>
    <row r="96" spans="1:8" ht="17.25" thickTop="1" thickBot="1">
      <c r="A96" s="546"/>
      <c r="B96" s="763"/>
      <c r="C96" s="772">
        <f>B94*B95</f>
        <v>41.1</v>
      </c>
      <c r="D96" s="645" t="s">
        <v>943</v>
      </c>
      <c r="E96" s="774"/>
      <c r="F96" s="546"/>
      <c r="G96" s="774"/>
      <c r="H96" s="546"/>
    </row>
    <row r="97" spans="1:8" ht="20.25" thickTop="1" thickBot="1">
      <c r="A97" s="546"/>
      <c r="B97" s="763"/>
      <c r="C97" s="769">
        <f>C96+C93+C86+C79+G64+G57+G50+G43+G36+G26</f>
        <v>275.56</v>
      </c>
      <c r="D97" s="738" t="s">
        <v>1002</v>
      </c>
      <c r="E97" s="774"/>
      <c r="F97" s="546"/>
      <c r="G97" s="774"/>
      <c r="H97" s="546"/>
    </row>
    <row r="98" spans="1:8" ht="19.5" thickTop="1">
      <c r="A98" s="762">
        <v>2</v>
      </c>
      <c r="B98" s="763">
        <v>29.95</v>
      </c>
      <c r="C98" s="766"/>
      <c r="D98" s="687" t="s">
        <v>784</v>
      </c>
      <c r="F98" s="546"/>
      <c r="G98" s="774"/>
      <c r="H98" s="546"/>
    </row>
    <row r="99" spans="1:8" ht="16.5" thickBot="1">
      <c r="A99" s="764"/>
      <c r="B99" s="763">
        <v>1.2</v>
      </c>
      <c r="C99" s="758"/>
      <c r="D99" s="546"/>
      <c r="F99" s="546"/>
      <c r="G99" s="774"/>
      <c r="H99" s="546"/>
    </row>
    <row r="100" spans="1:8" ht="17.25" thickTop="1" thickBot="1">
      <c r="A100" s="764"/>
      <c r="B100" s="763"/>
      <c r="C100" s="767">
        <f>A98*B98*B99</f>
        <v>71.88</v>
      </c>
      <c r="D100" s="411"/>
      <c r="F100" s="546"/>
      <c r="G100" s="774"/>
      <c r="H100" s="546"/>
    </row>
    <row r="101" spans="1:8" ht="16.5" thickTop="1">
      <c r="A101" s="764">
        <v>2</v>
      </c>
      <c r="B101" s="763">
        <v>12.65</v>
      </c>
      <c r="C101" s="759"/>
      <c r="D101" s="458"/>
      <c r="F101" s="546"/>
      <c r="G101" s="774"/>
      <c r="H101" s="546"/>
    </row>
    <row r="102" spans="1:8" ht="16.5" thickBot="1">
      <c r="A102" s="762"/>
      <c r="B102" s="763">
        <v>1.2</v>
      </c>
      <c r="C102" s="760"/>
      <c r="D102" s="458"/>
      <c r="F102" s="546"/>
      <c r="G102" s="774"/>
      <c r="H102" s="546"/>
    </row>
    <row r="103" spans="1:8" ht="17.25" thickTop="1" thickBot="1">
      <c r="A103" s="765"/>
      <c r="B103" s="763"/>
      <c r="C103" s="767">
        <f>A101*B101*B102</f>
        <v>30.36</v>
      </c>
      <c r="D103" s="458"/>
      <c r="F103" s="546"/>
      <c r="G103" s="774"/>
      <c r="H103" s="546"/>
    </row>
    <row r="104" spans="1:8" ht="20.25" thickTop="1" thickBot="1">
      <c r="A104" s="765"/>
      <c r="B104" s="763"/>
      <c r="C104" s="768">
        <f>SUM(C100:C103)</f>
        <v>102.24</v>
      </c>
      <c r="D104" s="738" t="s">
        <v>785</v>
      </c>
      <c r="F104" s="546"/>
      <c r="G104" s="774"/>
      <c r="H104" s="546"/>
    </row>
    <row r="105" spans="1:8" ht="16.5" thickTop="1">
      <c r="A105" s="362"/>
      <c r="B105" s="689"/>
      <c r="C105" s="771"/>
      <c r="D105" s="362"/>
      <c r="E105" s="774"/>
      <c r="F105" s="546"/>
      <c r="G105" s="774"/>
      <c r="H105" s="546"/>
    </row>
    <row r="106" spans="1:8" ht="15.75">
      <c r="A106" s="362"/>
      <c r="B106" s="776"/>
      <c r="C106" s="771"/>
      <c r="D106" s="362"/>
      <c r="E106" s="774"/>
      <c r="F106" s="546"/>
      <c r="G106" s="774"/>
      <c r="H106" s="546"/>
    </row>
    <row r="107" spans="1:8" ht="15.75">
      <c r="A107" s="362"/>
      <c r="B107" s="771"/>
      <c r="C107" s="774"/>
      <c r="D107" s="362"/>
      <c r="E107" s="774"/>
      <c r="F107" s="546"/>
      <c r="G107" s="774"/>
      <c r="H107" s="546"/>
    </row>
    <row r="108" spans="1:8" ht="15.75">
      <c r="A108" s="415"/>
      <c r="B108" s="771"/>
      <c r="C108" s="771"/>
      <c r="D108" s="546"/>
      <c r="E108" s="774"/>
      <c r="F108" s="546"/>
      <c r="G108" s="774"/>
      <c r="H108" s="546"/>
    </row>
    <row r="109" spans="1:8" ht="15.75">
      <c r="A109" s="415"/>
      <c r="B109" s="771"/>
      <c r="C109" s="771"/>
      <c r="D109" s="411"/>
      <c r="E109" s="774"/>
      <c r="F109" s="546"/>
      <c r="G109" s="774"/>
      <c r="H109" s="546"/>
    </row>
    <row r="110" spans="1:8" ht="15.75">
      <c r="A110" s="415"/>
      <c r="B110" s="771"/>
      <c r="C110" s="774"/>
      <c r="D110" s="411"/>
      <c r="E110" s="774"/>
      <c r="F110" s="546"/>
      <c r="G110" s="774"/>
      <c r="H110" s="546"/>
    </row>
    <row r="111" spans="1:8" ht="15.75">
      <c r="A111" s="667"/>
      <c r="B111" s="763"/>
      <c r="C111" s="774"/>
      <c r="D111" s="546"/>
      <c r="E111" s="774"/>
      <c r="F111" s="546"/>
      <c r="G111" s="774"/>
      <c r="H111" s="546"/>
    </row>
    <row r="112" spans="1:8" ht="15.75">
      <c r="A112" s="667"/>
      <c r="B112" s="763"/>
      <c r="C112" s="773"/>
      <c r="D112" s="546"/>
      <c r="E112" s="774"/>
      <c r="F112" s="546"/>
      <c r="G112" s="774"/>
      <c r="H112" s="546"/>
    </row>
    <row r="113" spans="1:8" ht="15.75">
      <c r="A113" s="667"/>
      <c r="B113" s="763"/>
      <c r="C113" s="774"/>
      <c r="D113" s="546"/>
      <c r="E113" s="774"/>
      <c r="F113" s="546"/>
      <c r="G113" s="774"/>
      <c r="H113" s="546"/>
    </row>
    <row r="114" spans="1:8" ht="15.75">
      <c r="A114" s="667"/>
      <c r="B114" s="763"/>
      <c r="C114" s="774"/>
      <c r="D114" s="546"/>
      <c r="E114" s="774"/>
      <c r="F114" s="546"/>
      <c r="G114" s="774"/>
      <c r="H114" s="546"/>
    </row>
    <row r="115" spans="1:8" ht="15.75">
      <c r="A115" s="667"/>
      <c r="B115" s="763"/>
      <c r="C115" s="774"/>
      <c r="D115" s="546"/>
      <c r="E115" s="774"/>
      <c r="F115" s="546"/>
      <c r="G115" s="774"/>
      <c r="H115" s="546"/>
    </row>
    <row r="116" spans="1:8" ht="15.75">
      <c r="A116" s="667"/>
      <c r="B116" s="763"/>
      <c r="C116" s="774"/>
      <c r="D116" s="546"/>
      <c r="E116" s="774"/>
      <c r="F116" s="546"/>
      <c r="G116" s="774"/>
      <c r="H116" s="546"/>
    </row>
    <row r="117" spans="1:8" ht="15.75">
      <c r="A117" s="667"/>
      <c r="B117" s="763"/>
      <c r="C117" s="771"/>
      <c r="D117" s="546"/>
      <c r="E117" s="774"/>
      <c r="F117" s="546"/>
      <c r="G117" s="774"/>
      <c r="H117" s="546"/>
    </row>
    <row r="118" spans="1:8" ht="15.75">
      <c r="A118" s="667"/>
      <c r="B118" s="763"/>
      <c r="C118" s="771"/>
      <c r="D118" s="546"/>
      <c r="E118" s="774"/>
      <c r="F118" s="546"/>
      <c r="G118" s="774"/>
      <c r="H118" s="546"/>
    </row>
    <row r="119" spans="1:8" ht="15.75">
      <c r="A119" s="415"/>
      <c r="B119" s="763"/>
      <c r="C119" s="774"/>
      <c r="D119" s="546"/>
      <c r="E119" s="774"/>
      <c r="F119" s="546"/>
      <c r="G119" s="774"/>
      <c r="H119" s="546"/>
    </row>
    <row r="120" spans="1:8" ht="15.75">
      <c r="A120" s="546"/>
      <c r="B120" s="763"/>
      <c r="C120" s="771"/>
      <c r="D120" s="546"/>
      <c r="E120" s="774"/>
      <c r="F120" s="546"/>
      <c r="G120" s="774"/>
      <c r="H120" s="546"/>
    </row>
    <row r="121" spans="1:8" ht="15.75">
      <c r="A121" s="546"/>
      <c r="B121" s="763"/>
      <c r="C121" s="771"/>
      <c r="D121" s="546"/>
      <c r="E121" s="774"/>
      <c r="F121" s="546"/>
      <c r="G121" s="774"/>
      <c r="H121" s="546"/>
    </row>
    <row r="122" spans="1:8" ht="15.75">
      <c r="A122" s="546"/>
      <c r="B122" s="763"/>
      <c r="C122" s="774"/>
      <c r="D122" s="546"/>
      <c r="E122" s="774"/>
      <c r="F122" s="546"/>
      <c r="G122" s="774"/>
      <c r="H122" s="546"/>
    </row>
    <row r="123" spans="1:8" ht="15.75">
      <c r="A123" s="546"/>
      <c r="B123" s="763"/>
      <c r="C123" s="771"/>
      <c r="D123" s="546"/>
      <c r="E123" s="774"/>
      <c r="F123" s="546"/>
      <c r="G123" s="774"/>
      <c r="H123" s="546"/>
    </row>
    <row r="124" spans="1:8" ht="15.75">
      <c r="A124" s="546"/>
      <c r="B124" s="763"/>
      <c r="C124" s="771"/>
      <c r="D124" s="546"/>
      <c r="E124" s="774"/>
      <c r="F124" s="546"/>
      <c r="G124" s="774"/>
      <c r="H124" s="546"/>
    </row>
    <row r="125" spans="1:8" ht="15.75">
      <c r="A125" s="546"/>
      <c r="B125" s="763"/>
      <c r="C125" s="774"/>
      <c r="D125" s="546"/>
      <c r="E125" s="774"/>
      <c r="F125" s="546"/>
      <c r="G125" s="774"/>
      <c r="H125" s="546"/>
    </row>
    <row r="126" spans="1:8" ht="15.75">
      <c r="A126" s="546"/>
      <c r="B126" s="763"/>
      <c r="C126" s="362"/>
      <c r="D126" s="546"/>
      <c r="E126" s="774"/>
      <c r="F126" s="546"/>
      <c r="G126" s="774"/>
      <c r="H126" s="546"/>
    </row>
    <row r="127" spans="1:8" ht="15.75">
      <c r="A127" s="546"/>
      <c r="B127" s="763"/>
      <c r="C127" s="362"/>
      <c r="D127" s="546"/>
      <c r="E127" s="774"/>
      <c r="F127" s="546"/>
      <c r="G127" s="774"/>
      <c r="H127" s="546"/>
    </row>
    <row r="128" spans="1:8" ht="15.75">
      <c r="A128" s="674"/>
      <c r="B128" s="777"/>
      <c r="C128" s="778"/>
      <c r="D128" s="674"/>
      <c r="E128" s="674"/>
      <c r="F128" s="777"/>
      <c r="G128" s="778"/>
      <c r="H128" s="674"/>
    </row>
    <row r="129" spans="1:8" ht="18.75">
      <c r="A129" s="2041" t="s">
        <v>889</v>
      </c>
      <c r="B129" s="2041"/>
      <c r="C129" s="2041"/>
      <c r="D129" s="2041"/>
      <c r="E129" s="2041"/>
      <c r="F129" s="2041"/>
      <c r="G129" s="2041"/>
      <c r="H129" s="2041"/>
    </row>
    <row r="130" spans="1:8" ht="15.75">
      <c r="A130" s="2040" t="s">
        <v>753</v>
      </c>
      <c r="B130" s="2040"/>
      <c r="C130" s="2040" t="s">
        <v>179</v>
      </c>
      <c r="D130" s="2040"/>
      <c r="E130" s="387"/>
      <c r="F130" s="387"/>
      <c r="G130" s="387"/>
      <c r="H130" s="388"/>
    </row>
    <row r="131" spans="1:8" ht="15.75">
      <c r="A131" s="2040" t="s">
        <v>754</v>
      </c>
      <c r="B131" s="2040"/>
      <c r="C131" s="2040"/>
      <c r="D131" s="2040"/>
      <c r="E131" s="387"/>
      <c r="F131" s="387"/>
      <c r="G131" s="2042"/>
      <c r="H131" s="2042"/>
    </row>
    <row r="132" spans="1:8" ht="15.75">
      <c r="A132" s="2040" t="s">
        <v>755</v>
      </c>
      <c r="B132" s="2040"/>
      <c r="C132" s="2040"/>
      <c r="D132" s="2040"/>
      <c r="E132" s="387"/>
      <c r="F132" s="387"/>
      <c r="G132" s="237" t="s">
        <v>3</v>
      </c>
      <c r="H132" s="219" t="s">
        <v>781</v>
      </c>
    </row>
    <row r="133" spans="1:8" ht="15.75">
      <c r="A133" s="2040" t="s">
        <v>756</v>
      </c>
      <c r="B133" s="2040"/>
      <c r="C133" s="2040"/>
      <c r="D133" s="2040"/>
      <c r="E133" s="387"/>
      <c r="F133" s="387"/>
      <c r="G133" s="387" t="s">
        <v>1082</v>
      </c>
      <c r="H133" s="388"/>
    </row>
    <row r="134" spans="1:8" ht="15.75">
      <c r="A134" s="2040" t="s">
        <v>70</v>
      </c>
      <c r="B134" s="2040"/>
      <c r="C134" s="2040"/>
      <c r="D134" s="2040"/>
      <c r="E134" s="387"/>
      <c r="F134" s="387"/>
      <c r="G134" s="387"/>
      <c r="H134" s="388"/>
    </row>
    <row r="135" spans="1:8" ht="15.75">
      <c r="A135" s="340" t="s">
        <v>174</v>
      </c>
      <c r="B135" s="389" t="s">
        <v>175</v>
      </c>
      <c r="C135" s="389" t="s">
        <v>176</v>
      </c>
      <c r="D135" s="341" t="s">
        <v>7</v>
      </c>
      <c r="E135" s="340" t="s">
        <v>174</v>
      </c>
      <c r="F135" s="341" t="s">
        <v>175</v>
      </c>
      <c r="G135" s="341" t="s">
        <v>176</v>
      </c>
      <c r="H135" s="341" t="s">
        <v>7</v>
      </c>
    </row>
    <row r="136" spans="1:8" ht="15.75">
      <c r="A136" s="900"/>
      <c r="B136" s="385"/>
      <c r="C136" s="361"/>
      <c r="D136" s="909" t="s">
        <v>1068</v>
      </c>
      <c r="E136" s="702"/>
      <c r="F136" s="703"/>
      <c r="G136" s="702"/>
      <c r="H136" s="704"/>
    </row>
    <row r="137" spans="1:8" ht="15.75">
      <c r="A137" s="546"/>
      <c r="B137" s="347"/>
      <c r="C137" s="546"/>
      <c r="D137" s="900" t="s">
        <v>1070</v>
      </c>
      <c r="E137" s="685"/>
      <c r="F137" s="689"/>
      <c r="G137" s="685"/>
      <c r="H137" s="645"/>
    </row>
    <row r="138" spans="1:8" ht="15.75">
      <c r="A138" s="546"/>
      <c r="B138" s="347"/>
      <c r="C138" s="546"/>
      <c r="D138" s="900" t="s">
        <v>1069</v>
      </c>
      <c r="E138" s="685"/>
      <c r="F138" s="689"/>
      <c r="G138" s="689"/>
      <c r="H138" s="645"/>
    </row>
    <row r="139" spans="1:8" ht="15.75">
      <c r="A139" s="546">
        <v>1</v>
      </c>
      <c r="B139" s="546">
        <v>471.2</v>
      </c>
      <c r="C139" s="546"/>
      <c r="D139" s="900" t="s">
        <v>1096</v>
      </c>
      <c r="E139" s="685"/>
      <c r="F139" s="689"/>
      <c r="G139" s="689"/>
      <c r="H139" s="645"/>
    </row>
    <row r="140" spans="1:8" ht="15.75">
      <c r="A140" s="546"/>
      <c r="B140" s="546">
        <v>0.3</v>
      </c>
      <c r="C140" s="347">
        <v>141.36000000000001</v>
      </c>
      <c r="D140" s="900"/>
      <c r="E140" s="685"/>
      <c r="F140" s="689"/>
      <c r="G140" s="689"/>
      <c r="H140" s="645"/>
    </row>
    <row r="141" spans="1:8" ht="15.75">
      <c r="A141" s="546"/>
      <c r="B141" s="546"/>
      <c r="C141" s="347">
        <v>541.88</v>
      </c>
      <c r="D141" s="900" t="s">
        <v>1072</v>
      </c>
      <c r="E141" s="685"/>
      <c r="F141" s="689"/>
      <c r="G141" s="689"/>
      <c r="H141" s="645"/>
    </row>
    <row r="142" spans="1:8" ht="15.75">
      <c r="A142" s="546"/>
      <c r="B142" s="546"/>
      <c r="C142" s="347">
        <v>187.8</v>
      </c>
      <c r="D142" s="900" t="s">
        <v>1073</v>
      </c>
      <c r="E142" s="351"/>
      <c r="F142" s="689"/>
      <c r="G142" s="705"/>
      <c r="H142" s="645"/>
    </row>
    <row r="143" spans="1:8" ht="18.75">
      <c r="A143" s="900"/>
      <c r="B143" s="384"/>
      <c r="C143" s="903">
        <v>871.04</v>
      </c>
      <c r="D143" s="902" t="s">
        <v>1087</v>
      </c>
      <c r="E143" s="685"/>
      <c r="F143" s="689"/>
      <c r="G143" s="689"/>
      <c r="H143" s="645"/>
    </row>
    <row r="144" spans="1:8" ht="18.75">
      <c r="A144" s="685"/>
      <c r="B144" s="689"/>
      <c r="C144" s="903">
        <f>'Adm Meas'!F15</f>
        <v>782.14</v>
      </c>
      <c r="D144" s="902" t="s">
        <v>1102</v>
      </c>
      <c r="E144" s="685"/>
      <c r="F144" s="689"/>
      <c r="G144" s="689"/>
      <c r="H144" s="645"/>
    </row>
    <row r="145" spans="1:8" ht="18.75">
      <c r="A145" s="685"/>
      <c r="B145" s="689"/>
      <c r="C145" s="905">
        <f>C143-C144</f>
        <v>88.9</v>
      </c>
      <c r="D145" s="906" t="s">
        <v>1110</v>
      </c>
      <c r="E145" s="685"/>
      <c r="F145" s="689"/>
      <c r="G145" s="689"/>
      <c r="H145" s="645"/>
    </row>
    <row r="146" spans="1:8" ht="15.75">
      <c r="A146" s="351"/>
      <c r="B146" s="689"/>
      <c r="C146" s="705"/>
      <c r="D146" s="645"/>
      <c r="E146" s="685"/>
      <c r="F146" s="689"/>
      <c r="G146" s="689"/>
      <c r="H146" s="645"/>
    </row>
    <row r="147" spans="1:8" ht="15.75">
      <c r="A147" s="685"/>
      <c r="B147" s="689"/>
      <c r="C147" s="689"/>
      <c r="D147" s="645"/>
      <c r="E147" s="685"/>
      <c r="F147" s="689"/>
      <c r="G147" s="689"/>
      <c r="H147" s="645"/>
    </row>
    <row r="148" spans="1:8" ht="15.75">
      <c r="A148" s="685"/>
      <c r="B148" s="689"/>
      <c r="C148" s="689"/>
      <c r="D148" s="645"/>
      <c r="E148" s="685"/>
      <c r="F148" s="689"/>
      <c r="G148" s="689"/>
      <c r="H148" s="645"/>
    </row>
    <row r="149" spans="1:8" ht="15.75">
      <c r="A149" s="685"/>
      <c r="B149" s="689"/>
      <c r="C149" s="689"/>
      <c r="D149" s="645"/>
      <c r="E149" s="351"/>
      <c r="F149" s="689"/>
      <c r="G149" s="705"/>
      <c r="H149" s="645"/>
    </row>
    <row r="150" spans="1:8" ht="15.75">
      <c r="A150" s="685"/>
      <c r="B150" s="689"/>
      <c r="C150" s="689"/>
      <c r="D150" s="645"/>
      <c r="E150" s="685"/>
      <c r="F150" s="689"/>
      <c r="G150" s="689"/>
      <c r="H150" s="645"/>
    </row>
    <row r="151" spans="1:8" ht="15.75">
      <c r="A151" s="685"/>
      <c r="B151" s="689"/>
      <c r="C151" s="689"/>
      <c r="D151" s="645"/>
      <c r="E151" s="685"/>
      <c r="F151" s="689"/>
      <c r="G151" s="689"/>
      <c r="H151" s="645"/>
    </row>
    <row r="152" spans="1:8" ht="15.75">
      <c r="A152" s="685"/>
      <c r="B152" s="689"/>
      <c r="C152" s="689"/>
      <c r="D152" s="645"/>
      <c r="E152" s="685"/>
      <c r="F152" s="689"/>
      <c r="G152" s="689"/>
      <c r="H152" s="645"/>
    </row>
    <row r="153" spans="1:8" ht="15.75">
      <c r="A153" s="351"/>
      <c r="B153" s="689"/>
      <c r="C153" s="705"/>
      <c r="D153" s="645"/>
      <c r="E153" s="685"/>
      <c r="F153" s="689"/>
      <c r="G153" s="689"/>
      <c r="H153" s="645"/>
    </row>
    <row r="154" spans="1:8" ht="15.75">
      <c r="A154" s="685"/>
      <c r="B154" s="689"/>
      <c r="C154" s="689"/>
      <c r="D154" s="645"/>
      <c r="E154" s="685"/>
      <c r="F154" s="689"/>
      <c r="G154" s="689"/>
      <c r="H154" s="645"/>
    </row>
    <row r="155" spans="1:8" ht="15.75">
      <c r="A155" s="685"/>
      <c r="B155" s="689"/>
      <c r="C155" s="689"/>
      <c r="D155" s="645"/>
      <c r="E155" s="685"/>
      <c r="F155" s="689"/>
      <c r="G155" s="689"/>
      <c r="H155" s="645"/>
    </row>
    <row r="156" spans="1:8" ht="15.75">
      <c r="A156" s="685"/>
      <c r="B156" s="689"/>
      <c r="C156" s="689"/>
      <c r="D156" s="645"/>
      <c r="E156" s="351"/>
      <c r="F156" s="689"/>
      <c r="G156" s="705"/>
      <c r="H156" s="645"/>
    </row>
    <row r="157" spans="1:8" ht="15.75">
      <c r="A157" s="685"/>
      <c r="B157" s="689"/>
      <c r="C157" s="689"/>
      <c r="D157" s="645"/>
      <c r="E157" s="685"/>
      <c r="F157" s="689"/>
      <c r="G157" s="689"/>
      <c r="H157" s="645"/>
    </row>
    <row r="158" spans="1:8" ht="15.75">
      <c r="A158" s="685"/>
      <c r="B158" s="689"/>
      <c r="C158" s="689"/>
      <c r="D158" s="645"/>
      <c r="E158" s="685"/>
      <c r="F158" s="689"/>
      <c r="G158" s="689"/>
      <c r="H158" s="645"/>
    </row>
    <row r="159" spans="1:8" ht="15.75">
      <c r="A159" s="685"/>
      <c r="B159" s="689"/>
      <c r="C159" s="689"/>
      <c r="D159" s="645"/>
      <c r="E159" s="685"/>
      <c r="F159" s="689"/>
      <c r="G159" s="689"/>
      <c r="H159" s="645"/>
    </row>
    <row r="160" spans="1:8" ht="15.75">
      <c r="A160" s="351"/>
      <c r="B160" s="689"/>
      <c r="C160" s="705"/>
      <c r="D160" s="645"/>
      <c r="E160" s="685"/>
      <c r="F160" s="689"/>
      <c r="G160" s="689"/>
      <c r="H160" s="645"/>
    </row>
    <row r="161" spans="1:8" ht="15.75">
      <c r="A161" s="685"/>
      <c r="B161" s="689"/>
      <c r="C161" s="685"/>
      <c r="D161" s="645"/>
      <c r="E161" s="685"/>
      <c r="F161" s="689"/>
      <c r="G161" s="689"/>
      <c r="H161" s="645"/>
    </row>
    <row r="162" spans="1:8" ht="15.75">
      <c r="A162" s="685"/>
      <c r="B162" s="689"/>
      <c r="C162" s="685"/>
      <c r="D162" s="645"/>
      <c r="E162" s="685"/>
      <c r="F162" s="689"/>
      <c r="G162" s="689"/>
      <c r="H162" s="645"/>
    </row>
    <row r="163" spans="1:8" ht="15.75">
      <c r="A163" s="685"/>
      <c r="B163" s="689"/>
      <c r="C163" s="685"/>
      <c r="D163" s="645"/>
      <c r="E163" s="351"/>
      <c r="F163" s="689"/>
      <c r="G163" s="705"/>
      <c r="H163" s="645"/>
    </row>
    <row r="164" spans="1:8" ht="15.75">
      <c r="A164" s="685"/>
      <c r="B164" s="689"/>
      <c r="C164" s="689"/>
      <c r="D164" s="645"/>
      <c r="E164" s="685"/>
      <c r="F164" s="689"/>
      <c r="G164" s="689"/>
      <c r="H164" s="645"/>
    </row>
    <row r="165" spans="1:8" ht="15.75">
      <c r="A165" s="685"/>
      <c r="B165" s="689"/>
      <c r="C165" s="689"/>
      <c r="D165" s="645"/>
      <c r="E165" s="685"/>
      <c r="F165" s="685"/>
      <c r="G165" s="689"/>
      <c r="H165" s="645"/>
    </row>
    <row r="166" spans="1:8" ht="15.75">
      <c r="A166" s="685"/>
      <c r="B166" s="689"/>
      <c r="C166" s="689"/>
      <c r="D166" s="645"/>
      <c r="E166" s="685"/>
      <c r="F166" s="685"/>
      <c r="G166" s="630"/>
      <c r="H166" s="645"/>
    </row>
    <row r="167" spans="1:8" ht="15.75">
      <c r="A167" s="685"/>
      <c r="B167" s="689"/>
      <c r="C167" s="689"/>
      <c r="D167" s="645"/>
      <c r="E167" s="685"/>
      <c r="F167" s="689"/>
      <c r="G167" s="689"/>
      <c r="H167" s="645"/>
    </row>
    <row r="168" spans="1:8" ht="15.75">
      <c r="A168" s="685"/>
      <c r="B168" s="689"/>
      <c r="C168" s="689"/>
      <c r="D168" s="645"/>
      <c r="E168" s="685"/>
      <c r="F168" s="689"/>
      <c r="G168" s="689"/>
      <c r="H168" s="645"/>
    </row>
    <row r="169" spans="1:8" ht="15.75">
      <c r="A169" s="685"/>
      <c r="B169" s="689"/>
      <c r="C169" s="689"/>
      <c r="D169" s="645"/>
      <c r="E169" s="685"/>
      <c r="F169" s="689"/>
      <c r="G169" s="689"/>
      <c r="H169" s="645"/>
    </row>
    <row r="170" spans="1:8" ht="15.75">
      <c r="A170" s="351"/>
      <c r="B170" s="689"/>
      <c r="C170" s="705"/>
      <c r="D170" s="645"/>
      <c r="E170" s="685"/>
      <c r="F170" s="689"/>
      <c r="G170" s="689"/>
      <c r="H170" s="645"/>
    </row>
    <row r="171" spans="1:8" ht="15.75">
      <c r="A171" s="685"/>
      <c r="B171" s="689"/>
      <c r="C171" s="689"/>
      <c r="D171" s="645"/>
      <c r="E171" s="685"/>
      <c r="F171" s="689"/>
      <c r="G171" s="689"/>
      <c r="H171" s="645"/>
    </row>
    <row r="172" spans="1:8" ht="15.75">
      <c r="A172" s="685"/>
      <c r="B172" s="689"/>
      <c r="C172" s="689"/>
      <c r="D172" s="645"/>
      <c r="E172" s="685"/>
      <c r="F172" s="689"/>
      <c r="G172" s="689"/>
      <c r="H172" s="645"/>
    </row>
    <row r="173" spans="1:8" ht="15.75">
      <c r="A173" s="685"/>
      <c r="B173" s="689"/>
      <c r="C173" s="689"/>
      <c r="D173" s="645"/>
      <c r="E173" s="351"/>
      <c r="F173" s="689"/>
      <c r="G173" s="705"/>
      <c r="H173" s="645"/>
    </row>
    <row r="174" spans="1:8" ht="15.75">
      <c r="A174" s="685"/>
      <c r="B174" s="689"/>
      <c r="C174" s="689"/>
      <c r="D174" s="645"/>
      <c r="E174" s="685"/>
      <c r="F174" s="689"/>
      <c r="G174" s="689"/>
      <c r="H174" s="645"/>
    </row>
    <row r="175" spans="1:8" ht="15.75">
      <c r="A175" s="685"/>
      <c r="B175" s="689"/>
      <c r="C175" s="689"/>
      <c r="D175" s="645"/>
      <c r="E175" s="685"/>
      <c r="F175" s="689"/>
      <c r="G175" s="689"/>
      <c r="H175" s="645"/>
    </row>
    <row r="176" spans="1:8" ht="15.75">
      <c r="A176" s="685"/>
      <c r="B176" s="689"/>
      <c r="C176" s="689"/>
      <c r="D176" s="645"/>
      <c r="E176" s="685"/>
      <c r="F176" s="689"/>
      <c r="G176" s="689"/>
      <c r="H176" s="645"/>
    </row>
    <row r="177" spans="1:8" ht="15.75">
      <c r="A177" s="351"/>
      <c r="B177" s="689"/>
      <c r="C177" s="705"/>
      <c r="D177" s="645"/>
      <c r="E177" s="685"/>
      <c r="F177" s="689"/>
      <c r="G177" s="689"/>
      <c r="H177" s="645"/>
    </row>
    <row r="178" spans="1:8" ht="15.75">
      <c r="A178" s="685"/>
      <c r="B178" s="689"/>
      <c r="C178" s="685"/>
      <c r="D178" s="645"/>
      <c r="E178" s="685"/>
      <c r="F178" s="689"/>
      <c r="G178" s="689"/>
      <c r="H178" s="645"/>
    </row>
    <row r="179" spans="1:8" ht="15.75">
      <c r="A179" s="685"/>
      <c r="B179" s="689"/>
      <c r="C179" s="685"/>
      <c r="D179" s="645"/>
      <c r="E179" s="685"/>
      <c r="F179" s="689"/>
      <c r="G179" s="689"/>
      <c r="H179" s="645"/>
    </row>
    <row r="180" spans="1:8" ht="15.75">
      <c r="A180" s="685"/>
      <c r="B180" s="403"/>
      <c r="C180" s="404"/>
      <c r="D180" s="364"/>
      <c r="E180" s="351"/>
      <c r="F180" s="689"/>
      <c r="G180" s="705"/>
      <c r="H180" s="645"/>
    </row>
    <row r="181" spans="1:8" ht="15.75">
      <c r="A181" s="351"/>
      <c r="B181" s="403"/>
      <c r="C181" s="404"/>
      <c r="D181" s="364"/>
      <c r="E181" s="685"/>
      <c r="F181" s="689"/>
      <c r="G181" s="689"/>
      <c r="H181" s="645"/>
    </row>
    <row r="182" spans="1:8" ht="15.75">
      <c r="A182" s="709"/>
      <c r="B182" s="403"/>
      <c r="C182" s="404"/>
      <c r="D182" s="364"/>
      <c r="E182" s="685"/>
      <c r="F182" s="689"/>
      <c r="G182" s="689"/>
      <c r="H182" s="645"/>
    </row>
    <row r="183" spans="1:8" ht="15.75">
      <c r="A183" s="710"/>
      <c r="B183" s="403"/>
      <c r="C183" s="404"/>
      <c r="D183" s="364"/>
      <c r="E183" s="685"/>
      <c r="F183" s="689"/>
      <c r="G183" s="689"/>
      <c r="H183" s="645"/>
    </row>
    <row r="184" spans="1:8" ht="15.75">
      <c r="A184" s="362"/>
      <c r="B184" s="403"/>
      <c r="C184" s="404"/>
      <c r="D184" s="364"/>
      <c r="E184" s="685"/>
      <c r="F184" s="689"/>
      <c r="G184" s="689"/>
      <c r="H184" s="645"/>
    </row>
    <row r="185" spans="1:8" ht="15.75">
      <c r="A185" s="362"/>
      <c r="B185" s="403"/>
      <c r="C185" s="404"/>
      <c r="D185" s="364"/>
      <c r="E185" s="685"/>
      <c r="F185" s="689"/>
      <c r="G185" s="689"/>
      <c r="H185" s="645"/>
    </row>
    <row r="186" spans="1:8" ht="15.75">
      <c r="A186" s="351"/>
      <c r="B186" s="403"/>
      <c r="C186" s="404"/>
      <c r="D186" s="364"/>
      <c r="E186" s="685"/>
      <c r="F186" s="689"/>
      <c r="G186" s="689"/>
      <c r="H186" s="645"/>
    </row>
    <row r="187" spans="1:8" ht="15.75">
      <c r="A187" s="351"/>
      <c r="B187" s="403"/>
      <c r="C187" s="404"/>
      <c r="D187" s="364"/>
      <c r="E187" s="351"/>
      <c r="F187" s="689"/>
      <c r="G187" s="705"/>
      <c r="H187" s="645"/>
    </row>
    <row r="188" spans="1:8" ht="15.75">
      <c r="A188" s="351"/>
      <c r="B188" s="403"/>
      <c r="C188" s="404"/>
      <c r="D188" s="364"/>
      <c r="E188" s="685"/>
      <c r="F188" s="689"/>
      <c r="G188" s="689"/>
      <c r="H188" s="399"/>
    </row>
    <row r="189" spans="1:8" ht="15.75">
      <c r="A189" s="685"/>
      <c r="B189" s="403"/>
      <c r="C189" s="404"/>
      <c r="D189" s="364"/>
      <c r="E189" s="685"/>
      <c r="F189" s="689"/>
      <c r="G189" s="689"/>
      <c r="H189" s="685"/>
    </row>
    <row r="190" spans="1:8" ht="15.75">
      <c r="A190" s="685"/>
      <c r="B190" s="403"/>
      <c r="C190" s="404"/>
      <c r="D190" s="364"/>
      <c r="E190" s="685"/>
      <c r="F190" s="689"/>
      <c r="G190" s="689"/>
      <c r="H190" s="685"/>
    </row>
    <row r="191" spans="1:8" ht="15.75">
      <c r="A191" s="696"/>
      <c r="B191" s="696"/>
      <c r="C191" s="701"/>
      <c r="D191" s="701"/>
      <c r="E191" s="674"/>
      <c r="F191" s="674"/>
      <c r="G191" s="674"/>
      <c r="H191" s="674"/>
    </row>
  </sheetData>
  <mergeCells count="21">
    <mergeCell ref="A134:D134"/>
    <mergeCell ref="A129:H129"/>
    <mergeCell ref="A130:D130"/>
    <mergeCell ref="A131:D131"/>
    <mergeCell ref="G131:H131"/>
    <mergeCell ref="A132:D132"/>
    <mergeCell ref="A133:D133"/>
    <mergeCell ref="A70:D70"/>
    <mergeCell ref="A65:H65"/>
    <mergeCell ref="A66:D66"/>
    <mergeCell ref="A67:D67"/>
    <mergeCell ref="G67:H67"/>
    <mergeCell ref="A68:D68"/>
    <mergeCell ref="A69:D69"/>
    <mergeCell ref="A6:D6"/>
    <mergeCell ref="A1:H1"/>
    <mergeCell ref="A2:D2"/>
    <mergeCell ref="A3:D3"/>
    <mergeCell ref="G3:H3"/>
    <mergeCell ref="A4:D4"/>
    <mergeCell ref="A5:D5"/>
  </mergeCells>
  <pageMargins left="0.7" right="0.7" top="0.75" bottom="0.75" header="0.3" footer="0.3"/>
  <pageSetup scale="70" orientation="portrait" r:id="rId1"/>
  <rowBreaks count="2" manualBreakCount="2">
    <brk id="64" max="7" man="1"/>
    <brk id="128" max="7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view="pageBreakPreview" topLeftCell="A31" zoomScaleNormal="100" zoomScaleSheetLayoutView="100" zoomScalePageLayoutView="85" workbookViewId="0">
      <selection activeCell="B39" sqref="B39:E44"/>
    </sheetView>
  </sheetViews>
  <sheetFormatPr defaultRowHeight="15.75"/>
  <cols>
    <col min="1" max="1" width="3.5703125" style="991" customWidth="1"/>
    <col min="2" max="2" width="6.28515625" style="991" customWidth="1"/>
    <col min="3" max="4" width="8.28515625" style="1718" customWidth="1"/>
    <col min="5" max="5" width="38.5703125" style="991" customWidth="1"/>
    <col min="6" max="6" width="6.28515625" style="1718" customWidth="1"/>
    <col min="7" max="7" width="8.42578125" style="1719" customWidth="1"/>
    <col min="8" max="8" width="9.140625" style="1720" customWidth="1"/>
    <col min="9" max="9" width="42" style="991" customWidth="1"/>
    <col min="10" max="10" width="2.28515625" style="991" customWidth="1"/>
    <col min="11" max="13" width="9.140625" style="991"/>
    <col min="14" max="14" width="12" style="991" customWidth="1"/>
    <col min="15" max="16384" width="9.140625" style="991"/>
  </cols>
  <sheetData>
    <row r="1" spans="1:15">
      <c r="A1" s="1687"/>
      <c r="B1" s="1960" t="s">
        <v>179</v>
      </c>
      <c r="C1" s="1960"/>
      <c r="D1" s="1960"/>
      <c r="E1" s="1960"/>
      <c r="F1" s="1688"/>
      <c r="G1" s="1689"/>
      <c r="H1" s="1960"/>
      <c r="I1" s="1960"/>
      <c r="J1" s="1690"/>
      <c r="K1" s="1690"/>
      <c r="L1" s="1691"/>
      <c r="M1" s="997"/>
      <c r="N1" s="997"/>
      <c r="O1" s="1692"/>
    </row>
    <row r="2" spans="1:15">
      <c r="A2" s="1687"/>
      <c r="B2" s="1960" t="s">
        <v>156</v>
      </c>
      <c r="C2" s="1960"/>
      <c r="D2" s="1960"/>
      <c r="E2" s="1960"/>
      <c r="F2" s="1688"/>
      <c r="G2" s="1689"/>
      <c r="H2" s="1721"/>
      <c r="I2" s="1191" t="s">
        <v>1404</v>
      </c>
      <c r="J2" s="1687"/>
      <c r="L2" s="1691"/>
      <c r="M2" s="997"/>
      <c r="N2" s="997"/>
      <c r="O2" s="1698"/>
    </row>
    <row r="3" spans="1:15">
      <c r="A3" s="1687"/>
      <c r="B3" s="1960" t="s">
        <v>157</v>
      </c>
      <c r="C3" s="1960"/>
      <c r="D3" s="1960"/>
      <c r="E3" s="1960"/>
      <c r="F3" s="1960"/>
      <c r="G3" s="1689"/>
      <c r="I3" s="1191" t="s">
        <v>1724</v>
      </c>
      <c r="J3" s="1687"/>
      <c r="L3" s="1691"/>
      <c r="M3" s="997"/>
      <c r="N3" s="1687"/>
      <c r="O3" s="1693"/>
    </row>
    <row r="4" spans="1:15">
      <c r="A4" s="1687"/>
      <c r="B4" s="1960" t="s">
        <v>158</v>
      </c>
      <c r="C4" s="1960"/>
      <c r="D4" s="1960"/>
      <c r="E4" s="1960"/>
      <c r="F4" s="1688"/>
      <c r="G4" s="1689"/>
      <c r="H4" s="1694"/>
      <c r="J4" s="1687"/>
      <c r="L4" s="1691"/>
      <c r="M4" s="997"/>
      <c r="N4" s="997"/>
      <c r="O4" s="1695"/>
    </row>
    <row r="5" spans="1:15">
      <c r="A5" s="997"/>
      <c r="B5" s="1696"/>
      <c r="C5" s="1689"/>
      <c r="D5" s="1689"/>
      <c r="E5" s="1697"/>
      <c r="F5" s="1688"/>
      <c r="G5" s="1689"/>
      <c r="H5" s="1694"/>
      <c r="I5" s="996"/>
      <c r="J5" s="997"/>
      <c r="L5" s="1691"/>
      <c r="M5" s="997"/>
      <c r="N5" s="997"/>
      <c r="O5" s="1698"/>
    </row>
    <row r="6" spans="1:15">
      <c r="A6" s="1699"/>
      <c r="B6" s="1700" t="s">
        <v>174</v>
      </c>
      <c r="C6" s="1701" t="s">
        <v>175</v>
      </c>
      <c r="D6" s="1702" t="s">
        <v>176</v>
      </c>
      <c r="E6" s="1701" t="s">
        <v>7</v>
      </c>
      <c r="F6" s="1700" t="s">
        <v>174</v>
      </c>
      <c r="G6" s="1702" t="s">
        <v>175</v>
      </c>
      <c r="H6" s="1703" t="s">
        <v>176</v>
      </c>
      <c r="I6" s="1701" t="s">
        <v>7</v>
      </c>
      <c r="J6" s="1699"/>
      <c r="L6" s="1691"/>
      <c r="M6" s="997"/>
      <c r="N6" s="1687"/>
      <c r="O6" s="1693"/>
    </row>
    <row r="7" spans="1:15">
      <c r="A7" s="997"/>
      <c r="B7" s="994"/>
      <c r="C7" s="1011"/>
      <c r="D7" s="1011"/>
      <c r="E7" s="989" t="s">
        <v>84</v>
      </c>
      <c r="F7" s="991"/>
      <c r="G7" s="1718"/>
      <c r="H7" s="1718"/>
      <c r="I7" s="989" t="s">
        <v>213</v>
      </c>
      <c r="L7" s="1691"/>
      <c r="M7" s="997"/>
      <c r="N7" s="997"/>
      <c r="O7" s="1695"/>
    </row>
    <row r="8" spans="1:15">
      <c r="A8" s="997"/>
      <c r="B8" s="994"/>
      <c r="C8" s="1011"/>
      <c r="D8" s="1011"/>
      <c r="E8" s="989" t="s">
        <v>48</v>
      </c>
      <c r="F8" s="994"/>
      <c r="G8" s="1011"/>
      <c r="H8" s="1011"/>
      <c r="I8" s="989" t="s">
        <v>2145</v>
      </c>
      <c r="L8" s="1691"/>
      <c r="M8" s="997"/>
      <c r="N8" s="997"/>
      <c r="O8" s="1698"/>
    </row>
    <row r="9" spans="1:15">
      <c r="A9" s="997"/>
      <c r="B9" s="994"/>
      <c r="C9" s="1011"/>
      <c r="D9" s="1011"/>
      <c r="E9" s="989" t="s">
        <v>1813</v>
      </c>
      <c r="F9" s="994">
        <v>1</v>
      </c>
      <c r="G9" s="1012">
        <v>2.2799999999999998</v>
      </c>
      <c r="H9" s="1011"/>
      <c r="I9" s="1148" t="s">
        <v>2143</v>
      </c>
      <c r="L9" s="1691"/>
      <c r="M9" s="997"/>
      <c r="N9" s="997"/>
      <c r="O9" s="1695"/>
    </row>
    <row r="10" spans="1:15">
      <c r="A10" s="997"/>
      <c r="B10" s="994"/>
      <c r="C10" s="1011"/>
      <c r="D10" s="1011"/>
      <c r="E10" s="989" t="s">
        <v>80</v>
      </c>
      <c r="F10" s="994"/>
      <c r="G10" s="1012">
        <v>1.8</v>
      </c>
      <c r="H10" s="1012">
        <f>G10*G9*F9</f>
        <v>4.0999999999999996</v>
      </c>
      <c r="I10" s="989"/>
      <c r="L10" s="1691"/>
      <c r="M10" s="997"/>
      <c r="N10" s="997"/>
      <c r="O10" s="997"/>
    </row>
    <row r="11" spans="1:15">
      <c r="A11" s="997"/>
      <c r="B11" s="994">
        <v>4</v>
      </c>
      <c r="C11" s="1012">
        <v>1.2</v>
      </c>
      <c r="D11" s="1011"/>
      <c r="E11" s="994" t="s">
        <v>1815</v>
      </c>
      <c r="F11" s="994"/>
      <c r="G11" s="1011"/>
      <c r="H11" s="1011"/>
      <c r="I11" s="989"/>
      <c r="L11" s="1691"/>
      <c r="M11" s="997"/>
      <c r="N11" s="997"/>
      <c r="O11" s="1698"/>
    </row>
    <row r="12" spans="1:15">
      <c r="A12" s="997"/>
      <c r="B12" s="994"/>
      <c r="C12" s="1012">
        <v>0.15</v>
      </c>
      <c r="D12" s="1011"/>
      <c r="E12" s="994"/>
      <c r="F12" s="994">
        <v>2</v>
      </c>
      <c r="G12" s="1012">
        <v>1.26</v>
      </c>
      <c r="H12" s="1011"/>
      <c r="I12" s="994" t="s">
        <v>1587</v>
      </c>
      <c r="L12" s="1691"/>
      <c r="M12" s="997"/>
      <c r="N12" s="997"/>
      <c r="O12" s="1695"/>
    </row>
    <row r="13" spans="1:15">
      <c r="A13" s="997"/>
      <c r="B13" s="994"/>
      <c r="C13" s="1012">
        <v>0.3</v>
      </c>
      <c r="D13" s="1012">
        <f>C13*C12*C11*B11</f>
        <v>0.22</v>
      </c>
      <c r="E13" s="994"/>
      <c r="F13" s="994"/>
      <c r="G13" s="1012">
        <v>1.1299999999999999</v>
      </c>
      <c r="H13" s="1012">
        <f>G13*G12*F12</f>
        <v>2.85</v>
      </c>
      <c r="I13" s="989"/>
      <c r="L13" s="1691"/>
      <c r="M13" s="997"/>
      <c r="N13" s="997"/>
      <c r="O13" s="997"/>
    </row>
    <row r="14" spans="1:15">
      <c r="A14" s="997"/>
      <c r="B14" s="994"/>
      <c r="C14" s="1012"/>
      <c r="D14" s="1011"/>
      <c r="E14" s="994"/>
      <c r="F14" s="994"/>
      <c r="G14" s="1012"/>
      <c r="H14" s="1012"/>
      <c r="I14" s="1361"/>
      <c r="L14" s="1691"/>
      <c r="M14" s="997"/>
      <c r="N14" s="997"/>
      <c r="O14" s="997"/>
    </row>
    <row r="15" spans="1:15">
      <c r="A15" s="997"/>
      <c r="B15" s="994">
        <v>1</v>
      </c>
      <c r="C15" s="1012">
        <v>1.4</v>
      </c>
      <c r="D15" s="1011"/>
      <c r="E15" s="994" t="s">
        <v>2134</v>
      </c>
      <c r="F15" s="994">
        <v>1</v>
      </c>
      <c r="G15" s="1012">
        <v>4.8499999999999996</v>
      </c>
      <c r="H15" s="1011"/>
      <c r="I15" s="994" t="s">
        <v>1587</v>
      </c>
      <c r="L15" s="1691"/>
      <c r="M15" s="997"/>
      <c r="N15" s="997"/>
      <c r="O15" s="997"/>
    </row>
    <row r="16" spans="1:15">
      <c r="A16" s="997"/>
      <c r="B16" s="994"/>
      <c r="C16" s="1012">
        <v>0.15</v>
      </c>
      <c r="D16" s="1011"/>
      <c r="E16" s="994"/>
      <c r="F16" s="994"/>
      <c r="G16" s="1012">
        <v>0.8</v>
      </c>
      <c r="H16" s="1012">
        <f>G16*G15*F15</f>
        <v>3.88</v>
      </c>
      <c r="I16" s="989"/>
      <c r="L16" s="1691"/>
      <c r="M16" s="997"/>
      <c r="N16" s="997"/>
      <c r="O16" s="997"/>
    </row>
    <row r="17" spans="1:15">
      <c r="A17" s="997"/>
      <c r="B17" s="994"/>
      <c r="C17" s="1012">
        <v>0.3</v>
      </c>
      <c r="D17" s="1012">
        <f>C17*C16*C15*B15</f>
        <v>0.06</v>
      </c>
      <c r="E17" s="994"/>
      <c r="F17" s="994"/>
      <c r="G17" s="1011"/>
      <c r="H17" s="1011"/>
      <c r="I17" s="989"/>
      <c r="L17" s="1691"/>
      <c r="M17" s="997"/>
      <c r="N17" s="997"/>
      <c r="O17" s="997"/>
    </row>
    <row r="18" spans="1:15">
      <c r="A18" s="997"/>
      <c r="B18" s="994"/>
      <c r="C18" s="1012"/>
      <c r="D18" s="1011"/>
      <c r="E18" s="994"/>
      <c r="F18" s="994">
        <v>2</v>
      </c>
      <c r="G18" s="1012">
        <v>2.25</v>
      </c>
      <c r="H18" s="1011"/>
      <c r="I18" s="994" t="s">
        <v>1587</v>
      </c>
      <c r="L18" s="1691"/>
      <c r="M18" s="997"/>
      <c r="N18" s="997"/>
      <c r="O18" s="997"/>
    </row>
    <row r="19" spans="1:15">
      <c r="A19" s="997"/>
      <c r="B19" s="1248"/>
      <c r="C19" s="1250"/>
      <c r="D19" s="1250">
        <f>SUM(D13:D17)</f>
        <v>0.28000000000000003</v>
      </c>
      <c r="E19" s="1248" t="s">
        <v>1817</v>
      </c>
      <c r="F19" s="994"/>
      <c r="G19" s="1012">
        <v>1.2</v>
      </c>
      <c r="H19" s="1012">
        <f>G19*G18*F18</f>
        <v>5.4</v>
      </c>
      <c r="I19" s="989"/>
      <c r="L19" s="1691"/>
      <c r="M19" s="997"/>
      <c r="N19" s="997"/>
      <c r="O19" s="997"/>
    </row>
    <row r="20" spans="1:15">
      <c r="A20" s="997"/>
      <c r="B20" s="994"/>
      <c r="C20" s="1012"/>
      <c r="D20" s="1011"/>
      <c r="E20" s="994"/>
      <c r="F20" s="994"/>
      <c r="G20" s="1011"/>
      <c r="H20" s="1011"/>
      <c r="I20" s="1361"/>
      <c r="L20" s="1691"/>
      <c r="M20" s="997"/>
      <c r="N20" s="997"/>
      <c r="O20" s="997"/>
    </row>
    <row r="21" spans="1:15">
      <c r="A21" s="997"/>
      <c r="B21" s="994"/>
      <c r="C21" s="1012"/>
      <c r="D21" s="1011"/>
      <c r="E21" s="989" t="s">
        <v>1818</v>
      </c>
      <c r="F21" s="994">
        <v>2</v>
      </c>
      <c r="G21" s="1012">
        <v>1.8</v>
      </c>
      <c r="H21" s="1011"/>
      <c r="I21" s="994" t="s">
        <v>1587</v>
      </c>
      <c r="L21" s="1691"/>
      <c r="M21" s="997"/>
      <c r="N21" s="997"/>
      <c r="O21" s="997"/>
    </row>
    <row r="22" spans="1:15">
      <c r="A22" s="997"/>
      <c r="B22" s="994"/>
      <c r="C22" s="1012"/>
      <c r="D22" s="1011"/>
      <c r="E22" s="989" t="s">
        <v>80</v>
      </c>
      <c r="F22" s="994"/>
      <c r="G22" s="1012">
        <v>1.2</v>
      </c>
      <c r="H22" s="1012">
        <f>G22*G21*F21</f>
        <v>4.32</v>
      </c>
      <c r="I22" s="989"/>
      <c r="J22" s="997"/>
    </row>
    <row r="23" spans="1:15">
      <c r="A23" s="997"/>
      <c r="B23" s="994">
        <v>4</v>
      </c>
      <c r="C23" s="1012">
        <v>1.2</v>
      </c>
      <c r="D23" s="1011"/>
      <c r="E23" s="994" t="s">
        <v>1815</v>
      </c>
      <c r="F23" s="994"/>
      <c r="G23" s="1011"/>
      <c r="H23" s="1011"/>
      <c r="I23" s="989"/>
      <c r="L23" s="1691"/>
      <c r="M23" s="997"/>
      <c r="N23" s="997"/>
      <c r="O23" s="1698"/>
    </row>
    <row r="24" spans="1:15">
      <c r="A24" s="997"/>
      <c r="B24" s="994"/>
      <c r="C24" s="1012">
        <v>0.75</v>
      </c>
      <c r="D24" s="1012">
        <f>C24*C23*B23</f>
        <v>3.6</v>
      </c>
      <c r="E24" s="994"/>
      <c r="F24" s="994">
        <v>1</v>
      </c>
      <c r="G24" s="1012">
        <v>4.05</v>
      </c>
      <c r="H24" s="1011"/>
      <c r="I24" s="994" t="s">
        <v>2144</v>
      </c>
      <c r="J24" s="997"/>
    </row>
    <row r="25" spans="1:15">
      <c r="A25" s="997"/>
      <c r="B25" s="994"/>
      <c r="C25" s="1012"/>
      <c r="D25" s="1012"/>
      <c r="E25" s="994"/>
      <c r="F25" s="994"/>
      <c r="G25" s="1012">
        <v>2.13</v>
      </c>
      <c r="H25" s="1012">
        <f>G25*G24*F24</f>
        <v>8.6300000000000008</v>
      </c>
      <c r="I25" s="989"/>
      <c r="J25" s="997"/>
    </row>
    <row r="26" spans="1:15">
      <c r="A26" s="997"/>
      <c r="B26" s="994">
        <v>1</v>
      </c>
      <c r="C26" s="1012">
        <v>1.4</v>
      </c>
      <c r="D26" s="1011"/>
      <c r="E26" s="994" t="s">
        <v>2134</v>
      </c>
      <c r="F26" s="994"/>
      <c r="G26" s="1011"/>
      <c r="H26" s="1011"/>
      <c r="I26" s="989"/>
      <c r="L26" s="1691"/>
      <c r="M26" s="997"/>
      <c r="N26" s="997"/>
      <c r="O26" s="997"/>
    </row>
    <row r="27" spans="1:15">
      <c r="A27" s="997"/>
      <c r="B27" s="994"/>
      <c r="C27" s="1012">
        <v>0.75</v>
      </c>
      <c r="D27" s="1012">
        <f>C27*C26*B26</f>
        <v>1.05</v>
      </c>
      <c r="E27" s="994"/>
      <c r="F27" s="1248"/>
      <c r="G27" s="1737"/>
      <c r="H27" s="1250">
        <f>SUM(H9:H25)</f>
        <v>29.18</v>
      </c>
      <c r="I27" s="1248" t="s">
        <v>1857</v>
      </c>
      <c r="J27" s="997"/>
    </row>
    <row r="28" spans="1:15">
      <c r="A28" s="997"/>
      <c r="B28" s="994"/>
      <c r="C28" s="1011"/>
      <c r="D28" s="1011"/>
      <c r="E28" s="994"/>
      <c r="J28" s="997"/>
    </row>
    <row r="29" spans="1:15">
      <c r="A29" s="997"/>
      <c r="B29" s="1248"/>
      <c r="C29" s="1737"/>
      <c r="D29" s="1250">
        <f>SUM(D24:D28)</f>
        <v>4.6500000000000004</v>
      </c>
      <c r="E29" s="1248" t="s">
        <v>1819</v>
      </c>
      <c r="F29" s="994"/>
      <c r="G29" s="1011"/>
      <c r="H29" s="1011"/>
      <c r="I29" s="989" t="s">
        <v>1299</v>
      </c>
      <c r="J29" s="997"/>
    </row>
    <row r="30" spans="1:15">
      <c r="A30" s="997"/>
      <c r="B30" s="994"/>
      <c r="C30" s="1012"/>
      <c r="D30" s="1012"/>
      <c r="E30" s="994"/>
      <c r="F30" s="994"/>
      <c r="G30" s="1012"/>
      <c r="H30" s="1011"/>
      <c r="I30" s="989" t="s">
        <v>1770</v>
      </c>
      <c r="J30" s="997"/>
    </row>
    <row r="31" spans="1:15">
      <c r="A31" s="997"/>
      <c r="B31" s="1752"/>
      <c r="C31" s="1753"/>
      <c r="D31" s="1754"/>
      <c r="E31" s="1755" t="s">
        <v>1820</v>
      </c>
      <c r="F31" s="994">
        <v>1</v>
      </c>
      <c r="G31" s="1705">
        <v>6</v>
      </c>
      <c r="H31" s="1011"/>
      <c r="I31" s="994"/>
      <c r="J31" s="997"/>
    </row>
    <row r="32" spans="1:15">
      <c r="A32" s="997"/>
      <c r="B32" s="1752"/>
      <c r="C32" s="1753"/>
      <c r="D32" s="1754"/>
      <c r="E32" s="1760" t="s">
        <v>1821</v>
      </c>
      <c r="F32" s="1248"/>
      <c r="G32" s="1737"/>
      <c r="H32" s="1250">
        <f>G31*F31</f>
        <v>6</v>
      </c>
      <c r="I32" s="1248" t="s">
        <v>1771</v>
      </c>
      <c r="J32" s="997"/>
    </row>
    <row r="33" spans="1:10">
      <c r="A33" s="997"/>
      <c r="B33" s="1752">
        <v>1</v>
      </c>
      <c r="C33" s="1753">
        <f>'Adm Bar'!M35</f>
        <v>25.4</v>
      </c>
      <c r="D33" s="1011"/>
      <c r="E33" s="994"/>
      <c r="F33" s="1011"/>
      <c r="G33" s="1705"/>
      <c r="H33" s="1012"/>
      <c r="I33" s="994"/>
      <c r="J33" s="997"/>
    </row>
    <row r="34" spans="1:10">
      <c r="A34" s="997"/>
      <c r="B34" s="1756"/>
      <c r="C34" s="1756"/>
      <c r="D34" s="1757">
        <f>C33*B33</f>
        <v>25.4</v>
      </c>
      <c r="E34" s="1758" t="s">
        <v>1822</v>
      </c>
      <c r="F34" s="994"/>
      <c r="G34" s="1012"/>
      <c r="H34" s="1011"/>
      <c r="I34" s="989" t="s">
        <v>1772</v>
      </c>
      <c r="J34" s="997"/>
    </row>
    <row r="35" spans="1:10">
      <c r="A35" s="997"/>
      <c r="B35" s="1752"/>
      <c r="C35" s="1753"/>
      <c r="D35" s="1754"/>
      <c r="E35" s="1759"/>
      <c r="F35" s="994">
        <v>1</v>
      </c>
      <c r="G35" s="1705">
        <v>4</v>
      </c>
      <c r="H35" s="1011"/>
      <c r="I35" s="994"/>
      <c r="J35" s="997"/>
    </row>
    <row r="36" spans="1:10">
      <c r="A36" s="997"/>
      <c r="B36" s="1752">
        <v>1</v>
      </c>
      <c r="C36" s="1753">
        <f>'Adm Bar'!K35</f>
        <v>11.75</v>
      </c>
      <c r="D36" s="1754"/>
      <c r="E36" s="1760" t="s">
        <v>1823</v>
      </c>
      <c r="F36" s="1248"/>
      <c r="G36" s="1737"/>
      <c r="H36" s="1250">
        <f>G35*F35</f>
        <v>4</v>
      </c>
      <c r="I36" s="1248" t="s">
        <v>1775</v>
      </c>
      <c r="J36" s="997"/>
    </row>
    <row r="37" spans="1:10">
      <c r="A37" s="997"/>
      <c r="B37" s="1756"/>
      <c r="C37" s="1756"/>
      <c r="D37" s="1757">
        <f>C36*B36</f>
        <v>11.75</v>
      </c>
      <c r="E37" s="1758" t="s">
        <v>1824</v>
      </c>
      <c r="F37" s="994"/>
      <c r="G37" s="1012"/>
      <c r="H37" s="1012"/>
      <c r="I37" s="989"/>
      <c r="J37" s="997"/>
    </row>
    <row r="38" spans="1:10">
      <c r="A38" s="997"/>
      <c r="F38" s="994"/>
      <c r="G38" s="1012"/>
      <c r="H38" s="1011"/>
      <c r="I38" s="989" t="s">
        <v>1894</v>
      </c>
      <c r="J38" s="997"/>
    </row>
    <row r="39" spans="1:10">
      <c r="A39" s="997"/>
      <c r="B39" s="994"/>
      <c r="C39" s="1011"/>
      <c r="D39" s="1011"/>
      <c r="E39" s="989" t="s">
        <v>164</v>
      </c>
      <c r="F39" s="994">
        <v>1</v>
      </c>
      <c r="G39" s="1705">
        <v>4</v>
      </c>
      <c r="H39" s="1011"/>
      <c r="I39" s="994"/>
      <c r="J39" s="997"/>
    </row>
    <row r="40" spans="1:10">
      <c r="A40" s="997"/>
      <c r="B40" s="994"/>
      <c r="C40" s="1011"/>
      <c r="D40" s="1011"/>
      <c r="E40" s="989" t="s">
        <v>1760</v>
      </c>
      <c r="F40" s="1248"/>
      <c r="G40" s="1737"/>
      <c r="H40" s="1250">
        <f>G39*F39</f>
        <v>4</v>
      </c>
      <c r="I40" s="1248" t="s">
        <v>1895</v>
      </c>
      <c r="J40" s="997"/>
    </row>
    <row r="41" spans="1:10">
      <c r="A41" s="997"/>
      <c r="B41" s="994"/>
      <c r="C41" s="1011"/>
      <c r="D41" s="1011"/>
      <c r="E41" s="989" t="s">
        <v>2141</v>
      </c>
      <c r="F41" s="994"/>
      <c r="G41" s="1012"/>
      <c r="H41" s="1011"/>
      <c r="I41" s="989"/>
      <c r="J41" s="997"/>
    </row>
    <row r="42" spans="1:10">
      <c r="A42" s="997"/>
      <c r="B42" s="994">
        <v>1</v>
      </c>
      <c r="C42" s="1705">
        <v>4</v>
      </c>
      <c r="D42" s="1011"/>
      <c r="E42" s="994"/>
      <c r="F42" s="994"/>
      <c r="G42" s="1012"/>
      <c r="H42" s="989"/>
      <c r="I42" s="989" t="s">
        <v>1774</v>
      </c>
      <c r="J42" s="997"/>
    </row>
    <row r="43" spans="1:10">
      <c r="A43" s="997"/>
      <c r="B43" s="1248"/>
      <c r="C43" s="1737"/>
      <c r="D43" s="1250">
        <f>C42*B42</f>
        <v>4</v>
      </c>
      <c r="E43" s="1248" t="s">
        <v>2142</v>
      </c>
      <c r="F43" s="994">
        <v>1</v>
      </c>
      <c r="G43" s="1705">
        <v>6</v>
      </c>
      <c r="H43" s="1011"/>
      <c r="I43" s="994"/>
      <c r="J43" s="997"/>
    </row>
    <row r="44" spans="1:10">
      <c r="A44" s="997"/>
      <c r="F44" s="1248"/>
      <c r="G44" s="1737"/>
      <c r="H44" s="1250">
        <f>G43*F43</f>
        <v>6</v>
      </c>
      <c r="I44" s="1248" t="s">
        <v>1776</v>
      </c>
      <c r="J44" s="997"/>
    </row>
    <row r="45" spans="1:10">
      <c r="A45" s="997"/>
      <c r="F45" s="994"/>
      <c r="G45" s="1011"/>
      <c r="H45" s="1011"/>
      <c r="I45" s="989"/>
      <c r="J45" s="997"/>
    </row>
    <row r="46" spans="1:10">
      <c r="A46" s="997"/>
      <c r="B46" s="990"/>
      <c r="C46" s="1705"/>
      <c r="D46" s="1012"/>
      <c r="E46" s="989"/>
      <c r="F46" s="994"/>
      <c r="G46" s="1012"/>
      <c r="H46" s="1011"/>
      <c r="I46" s="989" t="s">
        <v>1777</v>
      </c>
      <c r="J46" s="997"/>
    </row>
    <row r="47" spans="1:10">
      <c r="A47" s="997"/>
      <c r="B47" s="994"/>
      <c r="C47" s="1012"/>
      <c r="D47" s="1011"/>
      <c r="E47" s="994"/>
      <c r="F47" s="994">
        <v>1</v>
      </c>
      <c r="G47" s="1705">
        <v>4</v>
      </c>
      <c r="H47" s="1011"/>
      <c r="I47" s="994"/>
      <c r="J47" s="997"/>
    </row>
    <row r="48" spans="1:10">
      <c r="A48" s="997"/>
      <c r="B48" s="994"/>
      <c r="C48" s="1012"/>
      <c r="D48" s="1012"/>
      <c r="E48" s="994"/>
      <c r="F48" s="1248"/>
      <c r="G48" s="1737"/>
      <c r="H48" s="1250">
        <f>G47*F47</f>
        <v>4</v>
      </c>
      <c r="I48" s="1248" t="s">
        <v>1776</v>
      </c>
      <c r="J48" s="997"/>
    </row>
    <row r="49" spans="1:10">
      <c r="A49" s="997"/>
      <c r="B49" s="994"/>
      <c r="C49" s="1012"/>
      <c r="D49" s="1012"/>
      <c r="E49" s="989"/>
      <c r="F49" s="994"/>
      <c r="G49" s="1012"/>
      <c r="H49" s="1012"/>
      <c r="I49" s="994"/>
      <c r="J49" s="997"/>
    </row>
    <row r="50" spans="1:10">
      <c r="A50" s="997"/>
      <c r="B50" s="994"/>
      <c r="C50" s="1012"/>
      <c r="D50" s="1011"/>
      <c r="E50" s="994"/>
      <c r="F50" s="994"/>
      <c r="G50" s="1012"/>
      <c r="H50" s="1011"/>
      <c r="I50" s="989" t="s">
        <v>1779</v>
      </c>
      <c r="J50" s="997"/>
    </row>
    <row r="51" spans="1:10">
      <c r="A51" s="997"/>
      <c r="B51" s="994"/>
      <c r="C51" s="1012"/>
      <c r="D51" s="1012"/>
      <c r="E51" s="989"/>
      <c r="F51" s="994">
        <v>1</v>
      </c>
      <c r="G51" s="1705">
        <f>20*3.2</f>
        <v>64</v>
      </c>
      <c r="H51" s="1011"/>
      <c r="I51" s="994"/>
      <c r="J51" s="997"/>
    </row>
    <row r="52" spans="1:10">
      <c r="A52" s="997"/>
      <c r="B52" s="994"/>
      <c r="C52" s="1012"/>
      <c r="D52" s="1012"/>
      <c r="E52" s="994"/>
      <c r="F52" s="1248"/>
      <c r="G52" s="1737"/>
      <c r="H52" s="1250">
        <f>G51*F51</f>
        <v>64</v>
      </c>
      <c r="I52" s="1248" t="s">
        <v>2162</v>
      </c>
      <c r="J52" s="997"/>
    </row>
    <row r="53" spans="1:10">
      <c r="A53" s="997"/>
      <c r="B53" s="994"/>
      <c r="C53" s="1012"/>
      <c r="D53" s="1012"/>
      <c r="E53" s="994"/>
      <c r="F53" s="994"/>
      <c r="G53" s="994"/>
      <c r="H53" s="994"/>
      <c r="I53" s="994"/>
      <c r="J53" s="997"/>
    </row>
    <row r="54" spans="1:10">
      <c r="A54" s="997"/>
      <c r="B54" s="994"/>
      <c r="C54" s="1012"/>
      <c r="D54" s="1012"/>
      <c r="E54" s="994"/>
      <c r="F54" s="994"/>
      <c r="G54" s="1012"/>
      <c r="H54" s="1011"/>
      <c r="I54" s="989" t="s">
        <v>2124</v>
      </c>
      <c r="J54" s="997"/>
    </row>
    <row r="55" spans="1:10">
      <c r="A55" s="997"/>
      <c r="B55" s="994"/>
      <c r="C55" s="1012"/>
      <c r="D55" s="1012"/>
      <c r="E55" s="994"/>
      <c r="F55" s="994">
        <v>1</v>
      </c>
      <c r="G55" s="1705">
        <v>1</v>
      </c>
      <c r="H55" s="1011"/>
      <c r="I55" s="994"/>
      <c r="J55" s="997"/>
    </row>
    <row r="56" spans="1:10">
      <c r="A56" s="997"/>
      <c r="B56" s="994"/>
      <c r="C56" s="1012"/>
      <c r="D56" s="1012"/>
      <c r="E56" s="994"/>
      <c r="F56" s="1248"/>
      <c r="G56" s="1737"/>
      <c r="H56" s="1250">
        <f>G55*F55</f>
        <v>1</v>
      </c>
      <c r="I56" s="1248" t="s">
        <v>2163</v>
      </c>
      <c r="J56" s="997"/>
    </row>
    <row r="57" spans="1:10">
      <c r="A57" s="997"/>
      <c r="B57" s="994"/>
      <c r="C57" s="1012"/>
      <c r="D57" s="1012"/>
      <c r="E57" s="1601"/>
      <c r="F57" s="1011"/>
      <c r="G57" s="1705"/>
      <c r="H57" s="1012"/>
      <c r="I57" s="994"/>
      <c r="J57" s="997"/>
    </row>
    <row r="58" spans="1:10">
      <c r="A58" s="997"/>
      <c r="F58" s="1011"/>
      <c r="G58" s="1705"/>
      <c r="H58" s="1012"/>
      <c r="I58" s="994"/>
      <c r="J58" s="997"/>
    </row>
    <row r="59" spans="1:10">
      <c r="B59" s="994"/>
      <c r="C59" s="1012"/>
      <c r="D59" s="1011"/>
      <c r="E59" s="994"/>
      <c r="F59" s="1725"/>
      <c r="G59" s="1726"/>
      <c r="H59" s="1724"/>
      <c r="I59" s="1723"/>
    </row>
    <row r="60" spans="1:10">
      <c r="B60" s="1700" t="s">
        <v>174</v>
      </c>
      <c r="C60" s="1702" t="s">
        <v>175</v>
      </c>
      <c r="D60" s="1703" t="s">
        <v>176</v>
      </c>
      <c r="E60" s="1701" t="s">
        <v>7</v>
      </c>
      <c r="F60" s="1700" t="s">
        <v>174</v>
      </c>
      <c r="G60" s="1702" t="s">
        <v>175</v>
      </c>
      <c r="H60" s="1703" t="s">
        <v>176</v>
      </c>
      <c r="I60" s="1701" t="s">
        <v>7</v>
      </c>
    </row>
    <row r="61" spans="1:10">
      <c r="B61" s="994"/>
      <c r="C61" s="1012"/>
      <c r="D61" s="1011"/>
      <c r="E61" s="989" t="s">
        <v>1188</v>
      </c>
      <c r="F61" s="994"/>
      <c r="G61" s="1012"/>
      <c r="H61" s="1011"/>
      <c r="I61" s="989"/>
    </row>
    <row r="62" spans="1:10">
      <c r="B62" s="994"/>
      <c r="C62" s="1012"/>
      <c r="D62" s="1012"/>
      <c r="E62" s="989" t="s">
        <v>2160</v>
      </c>
      <c r="F62" s="994"/>
      <c r="G62" s="1012"/>
      <c r="H62" s="1011"/>
      <c r="I62" s="994"/>
    </row>
    <row r="63" spans="1:10">
      <c r="B63" s="994"/>
      <c r="C63" s="1012"/>
      <c r="D63" s="1012"/>
      <c r="E63" s="989" t="s">
        <v>2161</v>
      </c>
      <c r="F63" s="994"/>
      <c r="G63" s="1012"/>
      <c r="H63" s="1012"/>
      <c r="I63" s="1361"/>
    </row>
    <row r="64" spans="1:10">
      <c r="B64" s="994">
        <v>1</v>
      </c>
      <c r="C64" s="1705">
        <v>6</v>
      </c>
      <c r="D64" s="1011"/>
      <c r="E64" s="994"/>
      <c r="F64" s="994"/>
      <c r="G64" s="1012"/>
      <c r="H64" s="1012"/>
      <c r="I64" s="1361"/>
    </row>
    <row r="65" spans="2:9">
      <c r="B65" s="1248"/>
      <c r="C65" s="1737"/>
      <c r="D65" s="1250">
        <f>C64*B64</f>
        <v>6</v>
      </c>
      <c r="E65" s="1248" t="s">
        <v>2164</v>
      </c>
      <c r="F65" s="994"/>
      <c r="G65" s="1012"/>
      <c r="H65" s="1011"/>
      <c r="I65" s="994"/>
    </row>
    <row r="66" spans="2:9">
      <c r="B66" s="994"/>
      <c r="C66" s="1011"/>
      <c r="D66" s="1011"/>
      <c r="E66" s="1361"/>
      <c r="F66" s="994"/>
      <c r="G66" s="1012"/>
      <c r="H66" s="1012"/>
      <c r="I66" s="1361"/>
    </row>
    <row r="67" spans="2:9">
      <c r="B67" s="994"/>
      <c r="C67" s="1012"/>
      <c r="D67" s="1011"/>
      <c r="E67" s="989" t="s">
        <v>2165</v>
      </c>
      <c r="F67" s="994"/>
      <c r="G67" s="1012"/>
      <c r="H67" s="1012"/>
      <c r="I67" s="1361"/>
    </row>
    <row r="68" spans="2:9">
      <c r="B68" s="994">
        <v>1</v>
      </c>
      <c r="C68" s="1705">
        <v>7</v>
      </c>
      <c r="D68" s="1011"/>
      <c r="E68" s="994"/>
      <c r="F68" s="994"/>
      <c r="G68" s="1012"/>
      <c r="H68" s="1011"/>
      <c r="I68" s="994"/>
    </row>
    <row r="69" spans="2:9">
      <c r="B69" s="1248"/>
      <c r="C69" s="1737"/>
      <c r="D69" s="1250">
        <f>C68*B68</f>
        <v>7</v>
      </c>
      <c r="E69" s="1248" t="s">
        <v>2166</v>
      </c>
      <c r="F69" s="994"/>
      <c r="G69" s="1012"/>
      <c r="H69" s="1012"/>
      <c r="I69" s="989"/>
    </row>
    <row r="70" spans="2:9">
      <c r="B70" s="994"/>
      <c r="C70" s="1012"/>
      <c r="D70" s="1011"/>
      <c r="E70" s="994"/>
      <c r="F70" s="1011"/>
      <c r="G70" s="1705"/>
      <c r="H70" s="1012"/>
      <c r="I70" s="994"/>
    </row>
    <row r="71" spans="2:9">
      <c r="B71" s="994"/>
      <c r="C71" s="1012"/>
      <c r="D71" s="1012"/>
      <c r="E71" s="989" t="s">
        <v>2167</v>
      </c>
      <c r="F71" s="994"/>
      <c r="G71" s="1012"/>
      <c r="H71" s="1011"/>
      <c r="I71" s="994"/>
    </row>
    <row r="72" spans="2:9">
      <c r="B72" s="994">
        <v>1</v>
      </c>
      <c r="C72" s="1705">
        <v>1</v>
      </c>
      <c r="D72" s="1011"/>
      <c r="E72" s="994"/>
      <c r="F72" s="994"/>
      <c r="G72" s="1012"/>
      <c r="H72" s="1012"/>
      <c r="I72" s="994"/>
    </row>
    <row r="73" spans="2:9">
      <c r="B73" s="1248"/>
      <c r="C73" s="1737"/>
      <c r="D73" s="1250">
        <f>C72*B72</f>
        <v>1</v>
      </c>
      <c r="E73" s="1248" t="s">
        <v>2168</v>
      </c>
      <c r="F73" s="994"/>
      <c r="G73" s="1012"/>
      <c r="H73" s="1012"/>
      <c r="I73" s="990"/>
    </row>
    <row r="74" spans="2:9">
      <c r="B74" s="994"/>
      <c r="C74" s="1012"/>
      <c r="D74" s="1012"/>
      <c r="E74" s="989"/>
      <c r="F74" s="994"/>
      <c r="G74" s="1012"/>
      <c r="H74" s="1011"/>
      <c r="I74" s="994"/>
    </row>
    <row r="75" spans="2:9">
      <c r="B75" s="994"/>
      <c r="C75" s="1012"/>
      <c r="D75" s="1012"/>
      <c r="E75" s="989" t="s">
        <v>2169</v>
      </c>
      <c r="F75" s="994"/>
      <c r="G75" s="1012"/>
      <c r="H75" s="1012"/>
      <c r="I75" s="1361"/>
    </row>
    <row r="76" spans="2:9">
      <c r="B76" s="994"/>
      <c r="C76" s="1012"/>
      <c r="D76" s="1012"/>
      <c r="E76" s="989" t="s">
        <v>2170</v>
      </c>
      <c r="F76" s="994"/>
      <c r="G76" s="1012"/>
      <c r="H76" s="1012"/>
      <c r="I76" s="1361"/>
    </row>
    <row r="77" spans="2:9">
      <c r="F77" s="994"/>
      <c r="G77" s="1012"/>
      <c r="H77" s="1011"/>
      <c r="I77" s="994"/>
    </row>
    <row r="78" spans="2:9">
      <c r="F78" s="994"/>
      <c r="G78" s="1012"/>
      <c r="H78" s="1012"/>
      <c r="I78" s="989"/>
    </row>
    <row r="79" spans="2:9">
      <c r="B79" s="994"/>
      <c r="C79" s="1012"/>
      <c r="D79" s="1011"/>
      <c r="E79" s="994"/>
      <c r="F79" s="1011"/>
      <c r="G79" s="1705"/>
      <c r="H79" s="1012"/>
      <c r="I79" s="990"/>
    </row>
    <row r="80" spans="2:9">
      <c r="B80" s="994"/>
      <c r="C80" s="1012"/>
      <c r="D80" s="1012"/>
      <c r="E80" s="989" t="s">
        <v>2157</v>
      </c>
      <c r="F80" s="994"/>
      <c r="G80" s="1012"/>
      <c r="H80" s="1011"/>
      <c r="I80" s="994"/>
    </row>
    <row r="81" spans="2:9">
      <c r="B81" s="994"/>
      <c r="C81" s="1012"/>
      <c r="D81" s="1012"/>
      <c r="E81" s="989" t="s">
        <v>2173</v>
      </c>
      <c r="F81" s="994"/>
      <c r="G81" s="1012"/>
      <c r="H81" s="1012"/>
      <c r="I81" s="998"/>
    </row>
    <row r="82" spans="2:9">
      <c r="B82" s="994">
        <v>1</v>
      </c>
      <c r="C82" s="1705">
        <v>5</v>
      </c>
      <c r="D82" s="1011"/>
      <c r="E82" s="994"/>
      <c r="F82" s="1011"/>
      <c r="G82" s="1705"/>
      <c r="H82" s="1012"/>
      <c r="I82" s="1710"/>
    </row>
    <row r="83" spans="2:9">
      <c r="B83" s="1248"/>
      <c r="C83" s="1737"/>
      <c r="D83" s="1250">
        <f>C82*B82</f>
        <v>5</v>
      </c>
      <c r="E83" s="1248" t="s">
        <v>2171</v>
      </c>
      <c r="F83" s="994"/>
      <c r="G83" s="1012"/>
      <c r="H83" s="1011"/>
      <c r="I83" s="994"/>
    </row>
    <row r="84" spans="2:9">
      <c r="B84" s="994"/>
      <c r="C84" s="1011"/>
      <c r="F84" s="994"/>
      <c r="G84" s="1012"/>
      <c r="H84" s="1012"/>
      <c r="I84" s="1601"/>
    </row>
    <row r="85" spans="2:9">
      <c r="B85" s="994"/>
      <c r="C85" s="1012"/>
      <c r="D85" s="1011"/>
      <c r="E85" s="989" t="s">
        <v>2174</v>
      </c>
      <c r="F85" s="994"/>
      <c r="G85" s="1012"/>
      <c r="H85" s="1012"/>
      <c r="I85" s="1601"/>
    </row>
    <row r="86" spans="2:9">
      <c r="B86" s="994"/>
      <c r="C86" s="1012"/>
      <c r="D86" s="1011"/>
      <c r="E86" s="989" t="s">
        <v>2175</v>
      </c>
      <c r="F86" s="994"/>
      <c r="G86" s="1012"/>
      <c r="H86" s="1011"/>
      <c r="I86" s="1601"/>
    </row>
    <row r="87" spans="2:9">
      <c r="B87" s="994"/>
      <c r="C87" s="1011"/>
      <c r="D87" s="1012"/>
      <c r="E87" s="989" t="s">
        <v>2176</v>
      </c>
      <c r="F87" s="994"/>
      <c r="G87" s="1012"/>
      <c r="H87" s="1012"/>
      <c r="I87" s="994"/>
    </row>
    <row r="88" spans="2:9">
      <c r="B88" s="994"/>
      <c r="C88" s="1012"/>
      <c r="D88" s="1011"/>
      <c r="E88" s="989" t="s">
        <v>2177</v>
      </c>
      <c r="F88" s="994"/>
      <c r="G88" s="1012"/>
      <c r="H88" s="1012"/>
      <c r="I88" s="994"/>
    </row>
    <row r="89" spans="2:9">
      <c r="B89" s="994"/>
      <c r="C89" s="1012"/>
      <c r="D89" s="1011"/>
      <c r="E89" s="989" t="s">
        <v>2178</v>
      </c>
      <c r="F89" s="994"/>
      <c r="G89" s="1012"/>
      <c r="H89" s="1011"/>
      <c r="I89" s="994"/>
    </row>
    <row r="90" spans="2:9">
      <c r="B90" s="994"/>
      <c r="C90" s="1011"/>
      <c r="D90" s="1011"/>
      <c r="E90" s="989" t="s">
        <v>2072</v>
      </c>
      <c r="F90" s="994"/>
      <c r="G90" s="1012"/>
      <c r="H90" s="1012"/>
      <c r="I90" s="994"/>
    </row>
    <row r="91" spans="2:9">
      <c r="B91" s="994">
        <v>1</v>
      </c>
      <c r="C91" s="1705">
        <v>6</v>
      </c>
      <c r="D91" s="1011"/>
      <c r="E91" s="994"/>
      <c r="F91" s="994"/>
      <c r="G91" s="1012"/>
      <c r="H91" s="1012"/>
      <c r="I91" s="994"/>
    </row>
    <row r="92" spans="2:9">
      <c r="B92" s="1248"/>
      <c r="C92" s="1737"/>
      <c r="D92" s="1250">
        <f>C91*B91</f>
        <v>6</v>
      </c>
      <c r="E92" s="1248" t="s">
        <v>1797</v>
      </c>
      <c r="F92" s="994"/>
      <c r="G92" s="1012"/>
      <c r="H92" s="1011"/>
      <c r="I92" s="994"/>
    </row>
    <row r="93" spans="2:9">
      <c r="B93" s="994"/>
      <c r="C93" s="1011"/>
      <c r="D93" s="1011"/>
      <c r="E93" s="994"/>
      <c r="F93" s="994"/>
      <c r="G93" s="1012"/>
      <c r="H93" s="1012"/>
      <c r="I93" s="994"/>
    </row>
    <row r="94" spans="2:9">
      <c r="B94" s="994"/>
      <c r="C94" s="1011"/>
      <c r="D94" s="1011"/>
      <c r="E94" s="989" t="s">
        <v>2027</v>
      </c>
      <c r="F94" s="994"/>
      <c r="G94" s="1012"/>
      <c r="H94" s="1012"/>
      <c r="I94" s="994"/>
    </row>
    <row r="95" spans="2:9">
      <c r="B95" s="994">
        <v>1</v>
      </c>
      <c r="C95" s="1705">
        <v>8</v>
      </c>
      <c r="D95" s="1011"/>
      <c r="E95" s="994"/>
      <c r="F95" s="994"/>
      <c r="G95" s="1012"/>
      <c r="H95" s="1011"/>
      <c r="I95" s="994"/>
    </row>
    <row r="96" spans="2:9">
      <c r="B96" s="1248"/>
      <c r="C96" s="1737"/>
      <c r="D96" s="1250">
        <f>C95*B95</f>
        <v>8</v>
      </c>
      <c r="E96" s="1248" t="s">
        <v>1800</v>
      </c>
      <c r="F96" s="994"/>
      <c r="G96" s="1012"/>
      <c r="H96" s="1012"/>
      <c r="I96" s="989"/>
    </row>
    <row r="97" spans="2:9">
      <c r="B97" s="994"/>
      <c r="C97" s="1011"/>
      <c r="D97" s="1011"/>
      <c r="E97" s="994"/>
      <c r="F97" s="1011"/>
      <c r="G97" s="1705"/>
      <c r="H97" s="1012"/>
      <c r="I97" s="1361"/>
    </row>
    <row r="98" spans="2:9">
      <c r="B98" s="994"/>
      <c r="C98" s="1011"/>
      <c r="D98" s="1011"/>
      <c r="E98" s="989" t="s">
        <v>1921</v>
      </c>
      <c r="F98" s="994"/>
      <c r="G98" s="1012"/>
      <c r="H98" s="1011"/>
      <c r="I98" s="994"/>
    </row>
    <row r="99" spans="2:9">
      <c r="B99" s="994">
        <v>1</v>
      </c>
      <c r="C99" s="1705">
        <v>5</v>
      </c>
      <c r="D99" s="1011"/>
      <c r="E99" s="994"/>
      <c r="F99" s="994"/>
      <c r="G99" s="1012"/>
      <c r="H99" s="1012"/>
      <c r="I99" s="994"/>
    </row>
    <row r="100" spans="2:9">
      <c r="B100" s="1248"/>
      <c r="C100" s="1737"/>
      <c r="D100" s="1250">
        <f>C99*B99</f>
        <v>5</v>
      </c>
      <c r="E100" s="1248" t="s">
        <v>1801</v>
      </c>
      <c r="F100" s="994"/>
      <c r="G100" s="1012"/>
      <c r="H100" s="1012"/>
      <c r="I100" s="994"/>
    </row>
    <row r="101" spans="2:9">
      <c r="B101" s="994"/>
      <c r="C101" s="1011"/>
      <c r="D101" s="1011"/>
      <c r="E101" s="994"/>
      <c r="F101" s="994"/>
      <c r="G101" s="1012"/>
      <c r="H101" s="1011"/>
      <c r="I101" s="994"/>
    </row>
    <row r="102" spans="2:9">
      <c r="B102" s="994"/>
      <c r="C102" s="1011"/>
      <c r="D102" s="1011"/>
      <c r="E102" s="989" t="s">
        <v>1922</v>
      </c>
      <c r="F102" s="994"/>
      <c r="G102" s="1012"/>
      <c r="H102" s="1012"/>
      <c r="I102" s="1601"/>
    </row>
    <row r="103" spans="2:9">
      <c r="B103" s="994">
        <v>1</v>
      </c>
      <c r="C103" s="1705">
        <v>2</v>
      </c>
      <c r="D103" s="1011"/>
      <c r="E103" s="994"/>
      <c r="F103" s="994"/>
      <c r="G103" s="1012"/>
      <c r="H103" s="1012"/>
      <c r="I103" s="1601"/>
    </row>
    <row r="104" spans="2:9">
      <c r="B104" s="1248"/>
      <c r="C104" s="1737"/>
      <c r="D104" s="1250">
        <f>C103*B103</f>
        <v>2</v>
      </c>
      <c r="E104" s="1248" t="s">
        <v>1802</v>
      </c>
      <c r="F104" s="994"/>
      <c r="G104" s="1012"/>
      <c r="H104" s="1011"/>
      <c r="I104" s="994"/>
    </row>
    <row r="105" spans="2:9">
      <c r="B105" s="994"/>
      <c r="C105" s="1011"/>
      <c r="D105" s="1011"/>
      <c r="E105" s="989"/>
      <c r="F105" s="994"/>
      <c r="G105" s="1012"/>
      <c r="H105" s="1012"/>
      <c r="I105" s="989"/>
    </row>
    <row r="106" spans="2:9">
      <c r="B106" s="994"/>
      <c r="C106" s="1012"/>
      <c r="D106" s="1011"/>
      <c r="E106" s="994"/>
      <c r="F106" s="1011"/>
      <c r="G106" s="1705"/>
      <c r="H106" s="1012"/>
      <c r="I106" s="1361"/>
    </row>
    <row r="107" spans="2:9">
      <c r="B107" s="994"/>
      <c r="C107" s="1012"/>
      <c r="D107" s="1012"/>
      <c r="E107" s="989"/>
      <c r="F107" s="994"/>
      <c r="G107" s="1012"/>
      <c r="H107" s="1011"/>
      <c r="I107" s="994"/>
    </row>
    <row r="108" spans="2:9">
      <c r="B108" s="994"/>
      <c r="C108" s="1011"/>
      <c r="D108" s="1011"/>
      <c r="E108" s="1361"/>
      <c r="F108" s="994"/>
      <c r="G108" s="1012"/>
      <c r="H108" s="1012"/>
      <c r="I108" s="994"/>
    </row>
    <row r="109" spans="2:9">
      <c r="B109" s="994"/>
      <c r="C109" s="1012"/>
      <c r="D109" s="1011"/>
      <c r="E109" s="994"/>
      <c r="F109" s="1011"/>
      <c r="G109" s="1705"/>
      <c r="H109" s="1012"/>
      <c r="I109" s="1601"/>
    </row>
    <row r="110" spans="2:9">
      <c r="B110" s="994"/>
      <c r="C110" s="1012"/>
      <c r="D110" s="1012"/>
      <c r="E110" s="989"/>
      <c r="F110" s="994"/>
      <c r="G110" s="1012"/>
      <c r="H110" s="1011"/>
      <c r="I110" s="1601"/>
    </row>
    <row r="111" spans="2:9">
      <c r="B111" s="994"/>
      <c r="C111" s="1011"/>
      <c r="D111" s="1011"/>
      <c r="E111" s="989"/>
      <c r="F111" s="994"/>
      <c r="G111" s="1012"/>
      <c r="H111" s="1012"/>
      <c r="I111" s="1601"/>
    </row>
    <row r="112" spans="2:9">
      <c r="B112" s="994"/>
      <c r="C112" s="1012"/>
      <c r="D112" s="1011"/>
      <c r="E112" s="994"/>
      <c r="F112" s="994"/>
      <c r="G112" s="1012"/>
      <c r="H112" s="1012"/>
      <c r="I112" s="1601"/>
    </row>
    <row r="113" spans="2:9">
      <c r="B113" s="994"/>
      <c r="C113" s="1012"/>
      <c r="D113" s="1012"/>
      <c r="E113" s="989"/>
      <c r="F113" s="994"/>
      <c r="G113" s="1012"/>
      <c r="H113" s="1011"/>
      <c r="I113" s="994"/>
    </row>
    <row r="114" spans="2:9">
      <c r="B114" s="1012"/>
      <c r="C114" s="994"/>
      <c r="D114" s="1012"/>
      <c r="E114" s="994"/>
      <c r="F114" s="994"/>
      <c r="G114" s="1012"/>
      <c r="H114" s="1012"/>
      <c r="I114" s="1601"/>
    </row>
    <row r="115" spans="2:9">
      <c r="B115" s="1012"/>
      <c r="C115" s="994"/>
      <c r="D115" s="1012"/>
      <c r="E115" s="994"/>
      <c r="F115" s="990"/>
      <c r="G115" s="1708"/>
      <c r="H115" s="1710"/>
      <c r="I115" s="1601"/>
    </row>
    <row r="116" spans="2:9">
      <c r="B116" s="1711"/>
      <c r="C116" s="1712"/>
      <c r="D116" s="1713"/>
      <c r="E116" s="1714"/>
      <c r="F116" s="1711"/>
      <c r="G116" s="1712"/>
      <c r="H116" s="1717"/>
      <c r="I116" s="1716"/>
    </row>
    <row r="117" spans="2:9">
      <c r="B117" s="1700" t="s">
        <v>174</v>
      </c>
      <c r="C117" s="1701" t="s">
        <v>175</v>
      </c>
      <c r="D117" s="1702" t="s">
        <v>176</v>
      </c>
      <c r="E117" s="1701" t="s">
        <v>7</v>
      </c>
      <c r="F117" s="1700" t="s">
        <v>174</v>
      </c>
      <c r="G117" s="1702" t="s">
        <v>175</v>
      </c>
      <c r="H117" s="1703" t="s">
        <v>176</v>
      </c>
      <c r="I117" s="1701" t="s">
        <v>7</v>
      </c>
    </row>
    <row r="118" spans="2:9">
      <c r="B118" s="994"/>
      <c r="C118" s="1012"/>
      <c r="D118" s="1011"/>
      <c r="E118" s="994"/>
      <c r="F118" s="1011"/>
      <c r="G118" s="1705"/>
      <c r="H118" s="1012"/>
      <c r="I118" s="994"/>
    </row>
    <row r="119" spans="2:9">
      <c r="B119" s="994"/>
      <c r="C119" s="1012"/>
      <c r="D119" s="1012"/>
      <c r="E119" s="989"/>
      <c r="F119" s="1011"/>
      <c r="G119" s="1705"/>
      <c r="H119" s="1012"/>
      <c r="I119" s="994"/>
    </row>
    <row r="120" spans="2:9">
      <c r="B120" s="1011"/>
      <c r="C120" s="1705"/>
      <c r="D120" s="1012"/>
      <c r="E120" s="1361"/>
      <c r="F120" s="1011"/>
      <c r="G120" s="1705"/>
      <c r="H120" s="1012"/>
      <c r="I120" s="994"/>
    </row>
    <row r="121" spans="2:9">
      <c r="B121" s="994"/>
      <c r="C121" s="1012"/>
      <c r="D121" s="1011"/>
      <c r="E121" s="994"/>
      <c r="F121" s="1011"/>
      <c r="G121" s="1705"/>
      <c r="H121" s="1012"/>
      <c r="I121" s="994"/>
    </row>
    <row r="122" spans="2:9">
      <c r="B122" s="994"/>
      <c r="C122" s="1012"/>
      <c r="D122" s="1012"/>
      <c r="E122" s="994"/>
      <c r="F122" s="1011"/>
      <c r="G122" s="1705"/>
      <c r="H122" s="1012"/>
      <c r="I122" s="994"/>
    </row>
    <row r="123" spans="2:9">
      <c r="B123" s="994"/>
      <c r="C123" s="1012"/>
      <c r="D123" s="1012"/>
      <c r="E123" s="994"/>
      <c r="F123" s="1011"/>
      <c r="G123" s="1705"/>
      <c r="H123" s="1012"/>
      <c r="I123" s="994"/>
    </row>
    <row r="124" spans="2:9">
      <c r="B124" s="994"/>
      <c r="C124" s="1012"/>
      <c r="D124" s="1011"/>
      <c r="E124" s="994"/>
      <c r="F124" s="1011"/>
      <c r="G124" s="1705"/>
      <c r="H124" s="1012"/>
      <c r="I124" s="994"/>
    </row>
    <row r="125" spans="2:9">
      <c r="B125" s="994"/>
      <c r="C125" s="1012"/>
      <c r="D125" s="1012"/>
      <c r="E125" s="994"/>
      <c r="F125" s="1011"/>
      <c r="G125" s="1705"/>
      <c r="H125" s="1012"/>
      <c r="I125" s="994"/>
    </row>
    <row r="126" spans="2:9">
      <c r="B126" s="994"/>
      <c r="C126" s="1011"/>
      <c r="D126" s="1011"/>
      <c r="E126" s="994"/>
      <c r="F126" s="1011"/>
      <c r="G126" s="1705"/>
      <c r="H126" s="1012"/>
      <c r="I126" s="994"/>
    </row>
    <row r="127" spans="2:9">
      <c r="B127" s="994"/>
      <c r="C127" s="1012"/>
      <c r="D127" s="1011"/>
      <c r="E127" s="994"/>
      <c r="F127" s="1011"/>
      <c r="G127" s="1705"/>
      <c r="H127" s="1012"/>
      <c r="I127" s="994"/>
    </row>
    <row r="128" spans="2:9">
      <c r="B128" s="994"/>
      <c r="C128" s="1012"/>
      <c r="D128" s="1012"/>
      <c r="E128" s="994"/>
      <c r="F128" s="994"/>
      <c r="G128" s="1011"/>
      <c r="H128" s="1011"/>
      <c r="I128" s="989"/>
    </row>
    <row r="129" spans="2:9">
      <c r="B129" s="994"/>
      <c r="C129" s="1012"/>
      <c r="D129" s="1012"/>
      <c r="E129" s="989"/>
      <c r="F129" s="990"/>
      <c r="G129" s="1708"/>
      <c r="H129" s="1710"/>
      <c r="I129" s="990"/>
    </row>
    <row r="130" spans="2:9">
      <c r="B130" s="994"/>
      <c r="C130" s="1012"/>
      <c r="D130" s="1011"/>
      <c r="E130" s="994"/>
      <c r="F130" s="990"/>
      <c r="G130" s="1708"/>
      <c r="H130" s="1710"/>
      <c r="I130" s="990"/>
    </row>
    <row r="131" spans="2:9">
      <c r="B131" s="994"/>
      <c r="C131" s="1012"/>
      <c r="D131" s="1012"/>
      <c r="E131" s="989"/>
      <c r="F131" s="990"/>
      <c r="G131" s="1708"/>
      <c r="H131" s="1710"/>
      <c r="I131" s="990"/>
    </row>
    <row r="132" spans="2:9">
      <c r="B132" s="1011"/>
      <c r="C132" s="1705"/>
      <c r="D132" s="1012"/>
      <c r="E132" s="1361"/>
      <c r="F132" s="990"/>
      <c r="G132" s="1708"/>
      <c r="H132" s="1710"/>
      <c r="I132" s="990"/>
    </row>
    <row r="133" spans="2:9">
      <c r="B133" s="994"/>
      <c r="C133" s="1012"/>
      <c r="D133" s="1011"/>
      <c r="E133" s="994"/>
      <c r="F133" s="990"/>
      <c r="G133" s="1708"/>
      <c r="H133" s="1710"/>
      <c r="I133" s="990"/>
    </row>
    <row r="134" spans="2:9">
      <c r="B134" s="994"/>
      <c r="C134" s="1012"/>
      <c r="D134" s="1012"/>
      <c r="E134" s="989"/>
      <c r="F134" s="990"/>
      <c r="G134" s="1708"/>
      <c r="H134" s="1710"/>
      <c r="I134" s="990"/>
    </row>
    <row r="135" spans="2:9">
      <c r="B135" s="1011"/>
      <c r="C135" s="1705"/>
      <c r="D135" s="1012"/>
      <c r="E135" s="989"/>
      <c r="F135" s="990"/>
      <c r="G135" s="1708"/>
      <c r="H135" s="1710"/>
      <c r="I135" s="990"/>
    </row>
    <row r="136" spans="2:9">
      <c r="B136" s="994"/>
      <c r="C136" s="1012"/>
      <c r="D136" s="1011"/>
      <c r="E136" s="994"/>
      <c r="F136" s="990"/>
      <c r="G136" s="1708"/>
      <c r="H136" s="1710"/>
      <c r="I136" s="990"/>
    </row>
    <row r="137" spans="2:9">
      <c r="B137" s="994"/>
      <c r="C137" s="1012"/>
      <c r="D137" s="1012"/>
      <c r="E137" s="989"/>
      <c r="F137" s="990"/>
      <c r="G137" s="1708"/>
      <c r="H137" s="1727"/>
      <c r="I137" s="1715"/>
    </row>
    <row r="138" spans="2:9">
      <c r="B138" s="994"/>
      <c r="C138" s="1012"/>
      <c r="D138" s="1012"/>
      <c r="E138" s="989"/>
      <c r="F138" s="990"/>
      <c r="G138" s="1708"/>
      <c r="H138" s="1710"/>
      <c r="I138" s="998"/>
    </row>
    <row r="139" spans="2:9">
      <c r="B139" s="994"/>
      <c r="C139" s="1012"/>
      <c r="D139" s="1011"/>
      <c r="E139" s="994"/>
      <c r="F139" s="990"/>
      <c r="G139" s="1708"/>
      <c r="H139" s="1710"/>
      <c r="I139" s="1710"/>
    </row>
    <row r="140" spans="2:9">
      <c r="B140" s="1012"/>
      <c r="C140" s="994"/>
      <c r="D140" s="1012"/>
      <c r="E140" s="994"/>
      <c r="F140" s="990"/>
      <c r="G140" s="1708"/>
      <c r="H140" s="1710"/>
      <c r="I140" s="1601"/>
    </row>
    <row r="141" spans="2:9">
      <c r="B141" s="1012"/>
      <c r="C141" s="994"/>
      <c r="D141" s="1012"/>
      <c r="E141" s="994"/>
      <c r="F141" s="1011"/>
      <c r="G141" s="1708"/>
      <c r="H141" s="1012"/>
      <c r="I141" s="1601"/>
    </row>
    <row r="142" spans="2:9">
      <c r="B142" s="1012"/>
      <c r="C142" s="994"/>
      <c r="D142" s="1012"/>
      <c r="E142" s="994"/>
      <c r="F142" s="990"/>
      <c r="G142" s="1708"/>
      <c r="H142" s="1710"/>
      <c r="I142" s="1601"/>
    </row>
    <row r="143" spans="2:9">
      <c r="B143" s="1012"/>
      <c r="C143" s="994"/>
      <c r="D143" s="1012"/>
      <c r="E143" s="994"/>
      <c r="F143" s="990"/>
      <c r="G143" s="1708"/>
      <c r="H143" s="1710"/>
      <c r="I143" s="1601"/>
    </row>
    <row r="144" spans="2:9">
      <c r="B144" s="1012"/>
      <c r="C144" s="994"/>
      <c r="D144" s="1012"/>
      <c r="E144" s="994"/>
      <c r="F144" s="1011"/>
      <c r="G144" s="1705"/>
      <c r="H144" s="1012"/>
      <c r="I144" s="994"/>
    </row>
    <row r="145" spans="2:9">
      <c r="B145" s="1012"/>
      <c r="C145" s="994"/>
      <c r="D145" s="1012"/>
      <c r="E145" s="994"/>
      <c r="F145" s="1011"/>
      <c r="G145" s="1705"/>
      <c r="H145" s="1012"/>
      <c r="I145" s="994"/>
    </row>
    <row r="146" spans="2:9">
      <c r="B146" s="1012"/>
      <c r="C146" s="994"/>
      <c r="D146" s="1012"/>
      <c r="E146" s="994"/>
      <c r="F146" s="1011"/>
      <c r="G146" s="1705"/>
      <c r="H146" s="1012"/>
      <c r="I146" s="994"/>
    </row>
    <row r="147" spans="2:9">
      <c r="B147" s="1012"/>
      <c r="C147" s="994"/>
      <c r="D147" s="1012"/>
      <c r="E147" s="994"/>
      <c r="F147" s="1011"/>
      <c r="G147" s="1705"/>
      <c r="H147" s="1012"/>
      <c r="I147" s="994"/>
    </row>
    <row r="148" spans="2:9">
      <c r="B148" s="1012"/>
      <c r="C148" s="994"/>
      <c r="D148" s="1012"/>
      <c r="E148" s="994"/>
      <c r="F148" s="1011"/>
      <c r="G148" s="1705"/>
      <c r="H148" s="1012"/>
      <c r="I148" s="994"/>
    </row>
    <row r="149" spans="2:9">
      <c r="B149" s="1012"/>
      <c r="C149" s="994"/>
      <c r="D149" s="1012"/>
      <c r="E149" s="994"/>
      <c r="F149" s="1011"/>
      <c r="G149" s="1705"/>
      <c r="H149" s="1012"/>
      <c r="I149" s="994"/>
    </row>
    <row r="150" spans="2:9">
      <c r="B150" s="1012"/>
      <c r="C150" s="994"/>
      <c r="D150" s="1012"/>
      <c r="E150" s="994"/>
      <c r="F150" s="1011"/>
      <c r="G150" s="1705"/>
      <c r="H150" s="1012"/>
      <c r="I150" s="994"/>
    </row>
    <row r="151" spans="2:9">
      <c r="B151" s="1012"/>
      <c r="C151" s="994"/>
      <c r="D151" s="1012"/>
      <c r="E151" s="994"/>
      <c r="F151" s="1011"/>
      <c r="G151" s="1705"/>
      <c r="H151" s="1012"/>
      <c r="I151" s="994"/>
    </row>
    <row r="152" spans="2:9">
      <c r="B152" s="1012"/>
      <c r="C152" s="994"/>
      <c r="D152" s="1012"/>
      <c r="E152" s="994"/>
      <c r="F152" s="1011"/>
      <c r="G152" s="1705"/>
      <c r="H152" s="1012"/>
      <c r="I152" s="994"/>
    </row>
    <row r="153" spans="2:9">
      <c r="B153" s="1012"/>
      <c r="C153" s="994"/>
      <c r="D153" s="1012"/>
      <c r="E153" s="994"/>
      <c r="F153" s="1011"/>
      <c r="G153" s="1705"/>
      <c r="H153" s="1012"/>
      <c r="I153" s="994"/>
    </row>
    <row r="154" spans="2:9">
      <c r="B154" s="1012"/>
      <c r="C154" s="994"/>
      <c r="D154" s="1012"/>
      <c r="E154" s="994"/>
      <c r="F154" s="1011"/>
      <c r="G154" s="1705"/>
      <c r="H154" s="1012"/>
      <c r="I154" s="994"/>
    </row>
    <row r="155" spans="2:9">
      <c r="B155" s="994"/>
      <c r="C155" s="994"/>
      <c r="D155" s="994"/>
      <c r="E155" s="989"/>
      <c r="F155" s="1011"/>
      <c r="G155" s="1705"/>
      <c r="H155" s="1012"/>
      <c r="I155" s="994"/>
    </row>
    <row r="156" spans="2:9">
      <c r="B156" s="994"/>
      <c r="C156" s="994"/>
      <c r="D156" s="994"/>
      <c r="E156" s="989"/>
      <c r="F156" s="1011"/>
      <c r="G156" s="1705"/>
      <c r="H156" s="1012"/>
      <c r="I156" s="994"/>
    </row>
    <row r="157" spans="2:9">
      <c r="B157" s="994"/>
      <c r="C157" s="1012"/>
      <c r="D157" s="1011"/>
      <c r="E157" s="994"/>
      <c r="F157" s="1011"/>
      <c r="G157" s="1705"/>
      <c r="H157" s="1012"/>
      <c r="I157" s="994"/>
    </row>
    <row r="158" spans="2:9">
      <c r="B158" s="994"/>
      <c r="C158" s="1012"/>
      <c r="D158" s="1012"/>
      <c r="E158" s="994"/>
      <c r="F158" s="1011"/>
      <c r="G158" s="1705"/>
      <c r="H158" s="1012"/>
      <c r="I158" s="994"/>
    </row>
    <row r="159" spans="2:9">
      <c r="B159" s="1012"/>
      <c r="C159" s="994"/>
      <c r="D159" s="1012"/>
      <c r="E159" s="994"/>
      <c r="F159" s="990"/>
      <c r="G159" s="1708"/>
      <c r="H159" s="1710"/>
      <c r="I159" s="1601"/>
    </row>
    <row r="160" spans="2:9">
      <c r="B160" s="1012"/>
      <c r="C160" s="994"/>
      <c r="D160" s="1012"/>
      <c r="E160" s="994"/>
      <c r="F160" s="990"/>
      <c r="G160" s="1708"/>
      <c r="H160" s="1012"/>
      <c r="I160" s="1601"/>
    </row>
    <row r="161" spans="2:9">
      <c r="B161" s="1012"/>
      <c r="C161" s="994"/>
      <c r="D161" s="1012"/>
      <c r="E161" s="994"/>
      <c r="F161" s="990"/>
      <c r="G161" s="1708"/>
      <c r="H161" s="1710"/>
      <c r="I161" s="1601"/>
    </row>
    <row r="162" spans="2:9">
      <c r="B162" s="1012"/>
      <c r="C162" s="994"/>
      <c r="D162" s="1012"/>
      <c r="E162" s="994"/>
      <c r="F162" s="990"/>
      <c r="G162" s="1708"/>
      <c r="H162" s="1710"/>
      <c r="I162" s="1601"/>
    </row>
    <row r="163" spans="2:9">
      <c r="B163" s="1012"/>
      <c r="C163" s="994"/>
      <c r="D163" s="1012"/>
      <c r="E163" s="994"/>
      <c r="F163" s="990"/>
      <c r="G163" s="1708"/>
      <c r="H163" s="1710"/>
      <c r="I163" s="1601"/>
    </row>
    <row r="164" spans="2:9">
      <c r="B164" s="1012"/>
      <c r="C164" s="994"/>
      <c r="D164" s="1012"/>
      <c r="E164" s="994"/>
      <c r="F164" s="990"/>
      <c r="G164" s="1708"/>
      <c r="H164" s="1710"/>
      <c r="I164" s="1601"/>
    </row>
    <row r="165" spans="2:9">
      <c r="B165" s="1012"/>
      <c r="C165" s="994"/>
      <c r="D165" s="1012"/>
      <c r="E165" s="994"/>
      <c r="F165" s="990"/>
      <c r="G165" s="1708"/>
      <c r="H165" s="1710"/>
      <c r="I165" s="1601"/>
    </row>
    <row r="166" spans="2:9">
      <c r="B166" s="1012"/>
      <c r="C166" s="994"/>
      <c r="D166" s="1012"/>
      <c r="E166" s="994"/>
      <c r="F166" s="990"/>
      <c r="G166" s="1708"/>
      <c r="H166" s="1710"/>
      <c r="I166" s="1601"/>
    </row>
    <row r="167" spans="2:9">
      <c r="B167" s="1012"/>
      <c r="C167" s="994"/>
      <c r="D167" s="1012"/>
      <c r="E167" s="994"/>
      <c r="F167" s="990"/>
      <c r="G167" s="1708"/>
      <c r="H167" s="1710"/>
      <c r="I167" s="1601"/>
    </row>
    <row r="168" spans="2:9">
      <c r="B168" s="994"/>
      <c r="C168" s="1011"/>
      <c r="D168" s="1011"/>
      <c r="E168" s="989"/>
      <c r="F168" s="990"/>
      <c r="G168" s="1708"/>
      <c r="H168" s="1710"/>
      <c r="I168" s="1601"/>
    </row>
    <row r="169" spans="2:9">
      <c r="B169" s="994"/>
      <c r="C169" s="1011"/>
      <c r="D169" s="1011"/>
      <c r="E169" s="989"/>
      <c r="F169" s="990"/>
      <c r="G169" s="1708"/>
      <c r="H169" s="1710"/>
      <c r="I169" s="1601"/>
    </row>
    <row r="170" spans="2:9">
      <c r="B170" s="994"/>
      <c r="C170" s="1011"/>
      <c r="D170" s="1011"/>
      <c r="E170" s="989"/>
      <c r="F170" s="990"/>
      <c r="G170" s="1708"/>
      <c r="H170" s="1710"/>
      <c r="I170" s="1601"/>
    </row>
    <row r="171" spans="2:9">
      <c r="B171" s="994"/>
      <c r="C171" s="1011"/>
      <c r="D171" s="1011"/>
      <c r="E171" s="989"/>
      <c r="F171" s="990"/>
      <c r="G171" s="1708"/>
      <c r="H171" s="1710"/>
      <c r="I171" s="1601"/>
    </row>
    <row r="172" spans="2:9">
      <c r="B172" s="994"/>
      <c r="C172" s="1011"/>
      <c r="D172" s="1011"/>
      <c r="E172" s="989"/>
      <c r="F172" s="990"/>
      <c r="G172" s="1708"/>
      <c r="H172" s="1710"/>
      <c r="I172" s="1601"/>
    </row>
    <row r="173" spans="2:9">
      <c r="B173" s="1711"/>
      <c r="C173" s="1712"/>
      <c r="D173" s="1713"/>
      <c r="E173" s="1714"/>
      <c r="F173" s="1711"/>
      <c r="G173" s="1712"/>
      <c r="H173" s="1717"/>
      <c r="I173" s="1716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&amp;U________&amp;R&amp;"-,Bold"&amp;14Client: -_____________&amp;U    </oddFooter>
  </headerFooter>
  <rowBreaks count="2" manualBreakCount="2">
    <brk id="59" max="9" man="1"/>
    <brk id="116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view="pageBreakPreview" zoomScaleSheetLayoutView="100" workbookViewId="0">
      <selection activeCell="M15" sqref="M15"/>
    </sheetView>
  </sheetViews>
  <sheetFormatPr defaultRowHeight="15.75"/>
  <cols>
    <col min="1" max="1" width="4.7109375" style="1762" customWidth="1"/>
    <col min="2" max="2" width="4.42578125" style="1762" customWidth="1"/>
    <col min="3" max="3" width="27.85546875" style="1762" customWidth="1"/>
    <col min="4" max="4" width="14.7109375" style="1762" customWidth="1"/>
    <col min="5" max="5" width="7.7109375" style="1762" customWidth="1"/>
    <col min="6" max="6" width="11.7109375" style="1762" customWidth="1"/>
    <col min="7" max="7" width="9.140625" style="1762" customWidth="1"/>
    <col min="8" max="8" width="10.42578125" style="1762" customWidth="1"/>
    <col min="9" max="9" width="9.5703125" style="1762" customWidth="1"/>
    <col min="10" max="10" width="6.42578125" style="1762" customWidth="1"/>
    <col min="11" max="11" width="11.140625" style="1762" customWidth="1"/>
    <col min="12" max="12" width="9.7109375" style="1762" customWidth="1"/>
    <col min="13" max="13" width="11.28515625" style="1762" customWidth="1"/>
    <col min="14" max="14" width="11" style="1762" customWidth="1"/>
    <col min="15" max="15" width="5.85546875" style="1762" customWidth="1"/>
    <col min="16" max="16384" width="9.140625" style="1762"/>
  </cols>
  <sheetData>
    <row r="1" spans="1:17">
      <c r="A1" s="1761"/>
      <c r="B1" s="1690" t="s">
        <v>1262</v>
      </c>
      <c r="C1" s="1690"/>
      <c r="D1" s="1690"/>
      <c r="E1" s="1690"/>
      <c r="F1" s="1688"/>
      <c r="G1" s="1768"/>
      <c r="K1" s="1763"/>
      <c r="L1" s="1764"/>
      <c r="M1" s="1764"/>
      <c r="N1" s="1764"/>
      <c r="O1" s="1764"/>
    </row>
    <row r="2" spans="1:17">
      <c r="B2" s="1690" t="s">
        <v>1261</v>
      </c>
      <c r="C2" s="1690"/>
      <c r="D2" s="1690"/>
      <c r="E2" s="1690"/>
      <c r="F2" s="1688"/>
      <c r="G2" s="1768"/>
      <c r="K2" s="1765"/>
      <c r="L2" s="1964"/>
      <c r="M2" s="1964"/>
      <c r="N2" s="1964"/>
      <c r="O2" s="1764"/>
    </row>
    <row r="3" spans="1:17">
      <c r="B3" s="1690" t="s">
        <v>1263</v>
      </c>
      <c r="C3" s="1690"/>
      <c r="D3" s="1690"/>
      <c r="E3" s="1690"/>
      <c r="F3" s="1690"/>
      <c r="K3" s="1767"/>
      <c r="L3" s="1768" t="s">
        <v>2135</v>
      </c>
      <c r="M3" s="1768"/>
      <c r="N3" s="1768"/>
      <c r="O3" s="1768"/>
      <c r="P3" s="1768"/>
      <c r="Q3" s="1768"/>
    </row>
    <row r="4" spans="1:17">
      <c r="B4" s="1690" t="s">
        <v>1264</v>
      </c>
      <c r="C4" s="1690"/>
      <c r="D4" s="1690"/>
      <c r="E4" s="1690"/>
      <c r="F4" s="1688"/>
      <c r="J4" s="1767"/>
      <c r="K4" s="1767"/>
      <c r="L4" s="1767"/>
      <c r="M4" s="1767"/>
      <c r="N4" s="1767"/>
    </row>
    <row r="5" spans="1:17">
      <c r="B5" s="1766" t="s">
        <v>1825</v>
      </c>
      <c r="C5" s="1769"/>
      <c r="D5" s="1769"/>
      <c r="E5" s="1769"/>
      <c r="F5" s="1769"/>
      <c r="G5" s="1769"/>
      <c r="H5" s="1763"/>
      <c r="I5" s="1763"/>
      <c r="J5" s="1767"/>
      <c r="K5" s="1767"/>
      <c r="L5" s="1767"/>
      <c r="M5" s="1767"/>
      <c r="N5" s="1770"/>
    </row>
    <row r="6" spans="1:17">
      <c r="B6" s="1771"/>
      <c r="C6" s="1772"/>
      <c r="D6" s="1772"/>
      <c r="E6" s="1772"/>
      <c r="F6" s="1772"/>
      <c r="G6" s="1772"/>
      <c r="H6" s="1763"/>
      <c r="I6" s="1763"/>
      <c r="J6" s="1767"/>
      <c r="K6" s="1767"/>
      <c r="L6" s="1767"/>
      <c r="M6" s="1767"/>
      <c r="N6" s="1770"/>
    </row>
    <row r="7" spans="1:17">
      <c r="B7" s="1965" t="s">
        <v>72</v>
      </c>
      <c r="C7" s="1965" t="s">
        <v>12</v>
      </c>
      <c r="D7" s="1965" t="s">
        <v>13</v>
      </c>
      <c r="E7" s="1965" t="s">
        <v>1826</v>
      </c>
      <c r="F7" s="1853" t="s">
        <v>185</v>
      </c>
      <c r="G7" s="1965" t="s">
        <v>1827</v>
      </c>
      <c r="H7" s="1965"/>
      <c r="I7" s="1965"/>
      <c r="J7" s="1853"/>
      <c r="K7" s="1853" t="s">
        <v>1828</v>
      </c>
      <c r="L7" s="1853"/>
      <c r="M7" s="1853"/>
      <c r="N7" s="1853"/>
    </row>
    <row r="8" spans="1:17">
      <c r="B8" s="1965"/>
      <c r="C8" s="1965"/>
      <c r="D8" s="1965"/>
      <c r="E8" s="1965"/>
      <c r="F8" s="1853" t="s">
        <v>1687</v>
      </c>
      <c r="G8" s="1853" t="s">
        <v>1829</v>
      </c>
      <c r="H8" s="1853" t="s">
        <v>1830</v>
      </c>
      <c r="I8" s="1853" t="s">
        <v>1831</v>
      </c>
      <c r="J8" s="1853" t="s">
        <v>28</v>
      </c>
      <c r="K8" s="1853" t="s">
        <v>27</v>
      </c>
      <c r="L8" s="1853" t="s">
        <v>29</v>
      </c>
      <c r="M8" s="1853" t="s">
        <v>30</v>
      </c>
      <c r="N8" s="1853" t="s">
        <v>31</v>
      </c>
    </row>
    <row r="9" spans="1:17">
      <c r="B9" s="1784"/>
      <c r="C9" s="1785" t="s">
        <v>1839</v>
      </c>
      <c r="D9" s="1786"/>
      <c r="E9" s="1787"/>
      <c r="F9" s="1788"/>
      <c r="G9" s="1787"/>
      <c r="H9" s="1787"/>
      <c r="I9" s="1787"/>
      <c r="J9" s="1787"/>
      <c r="K9" s="1787"/>
      <c r="L9" s="1788"/>
      <c r="M9" s="1788"/>
      <c r="N9" s="1789"/>
      <c r="Q9" s="1761"/>
    </row>
    <row r="10" spans="1:17">
      <c r="B10" s="1774"/>
      <c r="C10" s="1775" t="s">
        <v>1815</v>
      </c>
      <c r="D10" s="1775"/>
      <c r="E10" s="1790">
        <v>12</v>
      </c>
      <c r="F10" s="1791">
        <v>1.65</v>
      </c>
      <c r="G10" s="1790">
        <v>4</v>
      </c>
      <c r="H10" s="1790">
        <v>2</v>
      </c>
      <c r="I10" s="1790">
        <f t="shared" ref="I10:I16" si="0">H10*G10</f>
        <v>8</v>
      </c>
      <c r="J10" s="1790"/>
      <c r="K10" s="1790"/>
      <c r="L10" s="1791"/>
      <c r="M10" s="1792">
        <f t="shared" ref="M10:M20" si="1">IF(E10=12,I10*F10,"-")</f>
        <v>13.2</v>
      </c>
      <c r="N10" s="1793"/>
      <c r="Q10" s="1761"/>
    </row>
    <row r="11" spans="1:17">
      <c r="B11" s="1774"/>
      <c r="D11" s="1775"/>
      <c r="E11" s="1790">
        <v>12</v>
      </c>
      <c r="F11" s="1791">
        <v>1.1499999999999999</v>
      </c>
      <c r="G11" s="1790">
        <v>4</v>
      </c>
      <c r="H11" s="1790">
        <v>2</v>
      </c>
      <c r="I11" s="1790">
        <f t="shared" si="0"/>
        <v>8</v>
      </c>
      <c r="J11" s="1790" t="str">
        <f t="shared" ref="J11:J20" si="2">IF(E11=6,I11*F11,"-")</f>
        <v>-</v>
      </c>
      <c r="K11" s="1792" t="str">
        <f t="shared" ref="K11:K20" si="3">IF(E11=8,I11*F11,"-")</f>
        <v>-</v>
      </c>
      <c r="L11" s="1792" t="str">
        <f t="shared" ref="L11:L20" si="4">IF(E11=10,I11*F11,"-")</f>
        <v>-</v>
      </c>
      <c r="M11" s="1792">
        <f t="shared" si="1"/>
        <v>9.1999999999999993</v>
      </c>
      <c r="N11" s="1794" t="str">
        <f t="shared" ref="N11:N20" si="5">IF(E11=14,I11*F11,"-")</f>
        <v>-</v>
      </c>
      <c r="Q11" s="1761"/>
    </row>
    <row r="12" spans="1:17">
      <c r="B12" s="1774"/>
      <c r="C12" s="1795" t="s">
        <v>1840</v>
      </c>
      <c r="D12" s="1795"/>
      <c r="E12" s="1790">
        <v>8</v>
      </c>
      <c r="F12" s="1791">
        <v>0.85</v>
      </c>
      <c r="G12" s="1790">
        <v>4</v>
      </c>
      <c r="H12" s="1790">
        <v>7</v>
      </c>
      <c r="I12" s="1790">
        <f t="shared" si="0"/>
        <v>28</v>
      </c>
      <c r="J12" s="1790" t="str">
        <f t="shared" si="2"/>
        <v>-</v>
      </c>
      <c r="K12" s="1792">
        <f t="shared" si="3"/>
        <v>23.8</v>
      </c>
      <c r="L12" s="1792" t="str">
        <f t="shared" si="4"/>
        <v>-</v>
      </c>
      <c r="M12" s="1792" t="str">
        <f t="shared" si="1"/>
        <v>-</v>
      </c>
      <c r="N12" s="1794" t="str">
        <f t="shared" si="5"/>
        <v>-</v>
      </c>
      <c r="Q12" s="1761"/>
    </row>
    <row r="13" spans="1:17">
      <c r="B13" s="1774"/>
      <c r="C13" s="1775"/>
      <c r="D13" s="1795"/>
      <c r="E13" s="1790"/>
      <c r="F13" s="1791"/>
      <c r="G13" s="1790"/>
      <c r="H13" s="1790"/>
      <c r="I13" s="1790"/>
      <c r="J13" s="1790"/>
      <c r="K13" s="1792"/>
      <c r="L13" s="1792"/>
      <c r="M13" s="1792"/>
      <c r="N13" s="1794"/>
      <c r="Q13" s="1761"/>
    </row>
    <row r="14" spans="1:17">
      <c r="B14" s="1774"/>
      <c r="C14" s="1775" t="s">
        <v>2134</v>
      </c>
      <c r="D14" s="1795"/>
      <c r="E14" s="1790">
        <v>12</v>
      </c>
      <c r="F14" s="1791">
        <v>1.75</v>
      </c>
      <c r="G14" s="1790">
        <v>1</v>
      </c>
      <c r="H14" s="1790">
        <v>2</v>
      </c>
      <c r="I14" s="1790">
        <f t="shared" si="0"/>
        <v>2</v>
      </c>
      <c r="J14" s="1790" t="str">
        <f t="shared" ref="J14:J15" si="6">IF(E14=6,I14*F14,"-")</f>
        <v>-</v>
      </c>
      <c r="K14" s="1792" t="str">
        <f t="shared" ref="K14:K15" si="7">IF(E14=8,I14*F14,"-")</f>
        <v>-</v>
      </c>
      <c r="L14" s="1792" t="str">
        <f t="shared" ref="L14:L15" si="8">IF(E14=10,I14*F14,"-")</f>
        <v>-</v>
      </c>
      <c r="M14" s="1792">
        <f t="shared" ref="M14:M15" si="9">IF(E14=12,I14*F14,"-")</f>
        <v>3.5</v>
      </c>
      <c r="N14" s="1794" t="str">
        <f t="shared" ref="N14:N15" si="10">IF(E14=14,I14*F14,"-")</f>
        <v>-</v>
      </c>
      <c r="Q14" s="1761"/>
    </row>
    <row r="15" spans="1:17">
      <c r="B15" s="1774"/>
      <c r="D15" s="1775"/>
      <c r="E15" s="1790">
        <v>12</v>
      </c>
      <c r="F15" s="1791">
        <v>1.35</v>
      </c>
      <c r="G15" s="1790">
        <v>1</v>
      </c>
      <c r="H15" s="1790">
        <v>2</v>
      </c>
      <c r="I15" s="1790">
        <f t="shared" si="0"/>
        <v>2</v>
      </c>
      <c r="J15" s="1790" t="str">
        <f t="shared" si="6"/>
        <v>-</v>
      </c>
      <c r="K15" s="1792" t="str">
        <f t="shared" si="7"/>
        <v>-</v>
      </c>
      <c r="L15" s="1792" t="str">
        <f t="shared" si="8"/>
        <v>-</v>
      </c>
      <c r="M15" s="1792">
        <f t="shared" si="9"/>
        <v>2.7</v>
      </c>
      <c r="N15" s="1794" t="str">
        <f t="shared" si="10"/>
        <v>-</v>
      </c>
      <c r="Q15" s="1761"/>
    </row>
    <row r="16" spans="1:17">
      <c r="B16" s="1774"/>
      <c r="C16" s="1795" t="s">
        <v>1840</v>
      </c>
      <c r="D16" s="1795"/>
      <c r="E16" s="1790">
        <v>8</v>
      </c>
      <c r="F16" s="1791">
        <v>0.85</v>
      </c>
      <c r="G16" s="1790">
        <v>1</v>
      </c>
      <c r="H16" s="1790">
        <v>7</v>
      </c>
      <c r="I16" s="1790">
        <f t="shared" si="0"/>
        <v>7</v>
      </c>
      <c r="J16" s="1790" t="str">
        <f t="shared" si="2"/>
        <v>-</v>
      </c>
      <c r="K16" s="1792">
        <f t="shared" si="3"/>
        <v>5.95</v>
      </c>
      <c r="L16" s="1792" t="str">
        <f t="shared" si="4"/>
        <v>-</v>
      </c>
      <c r="M16" s="1792" t="str">
        <f t="shared" si="1"/>
        <v>-</v>
      </c>
      <c r="N16" s="1794" t="str">
        <f t="shared" si="5"/>
        <v>-</v>
      </c>
      <c r="Q16" s="1761"/>
    </row>
    <row r="17" spans="2:17">
      <c r="B17" s="1774"/>
      <c r="C17" s="1795"/>
      <c r="D17" s="1795"/>
      <c r="E17" s="1790"/>
      <c r="F17" s="1791"/>
      <c r="G17" s="1790"/>
      <c r="H17" s="1790"/>
      <c r="I17" s="1790"/>
      <c r="J17" s="1790"/>
      <c r="K17" s="1792"/>
      <c r="L17" s="1792"/>
      <c r="M17" s="1792"/>
      <c r="N17" s="1794"/>
      <c r="Q17" s="1761"/>
    </row>
    <row r="18" spans="2:17">
      <c r="B18" s="1774"/>
      <c r="C18" s="1775"/>
      <c r="D18" s="1795"/>
      <c r="E18" s="1790"/>
      <c r="F18" s="1791"/>
      <c r="G18" s="1790"/>
      <c r="H18" s="1790"/>
      <c r="I18" s="1790"/>
      <c r="J18" s="1790" t="str">
        <f t="shared" si="2"/>
        <v>-</v>
      </c>
      <c r="K18" s="1792" t="str">
        <f t="shared" si="3"/>
        <v>-</v>
      </c>
      <c r="L18" s="1792" t="str">
        <f t="shared" si="4"/>
        <v>-</v>
      </c>
      <c r="M18" s="1792" t="str">
        <f t="shared" si="1"/>
        <v>-</v>
      </c>
      <c r="N18" s="1794" t="str">
        <f t="shared" si="5"/>
        <v>-</v>
      </c>
      <c r="Q18" s="1761"/>
    </row>
    <row r="19" spans="2:17">
      <c r="B19" s="1774"/>
      <c r="D19" s="1775"/>
      <c r="E19" s="1790"/>
      <c r="F19" s="1791"/>
      <c r="G19" s="1790"/>
      <c r="H19" s="1790"/>
      <c r="I19" s="1790"/>
      <c r="J19" s="1790" t="str">
        <f t="shared" si="2"/>
        <v>-</v>
      </c>
      <c r="K19" s="1792" t="str">
        <f t="shared" si="3"/>
        <v>-</v>
      </c>
      <c r="L19" s="1792" t="str">
        <f t="shared" si="4"/>
        <v>-</v>
      </c>
      <c r="M19" s="1792" t="str">
        <f t="shared" si="1"/>
        <v>-</v>
      </c>
      <c r="N19" s="1794" t="str">
        <f t="shared" si="5"/>
        <v>-</v>
      </c>
      <c r="Q19" s="1761"/>
    </row>
    <row r="20" spans="2:17">
      <c r="B20" s="1774"/>
      <c r="C20" s="1775"/>
      <c r="D20" s="1775"/>
      <c r="E20" s="1790"/>
      <c r="F20" s="1791"/>
      <c r="G20" s="1790"/>
      <c r="H20" s="1790"/>
      <c r="I20" s="1790"/>
      <c r="J20" s="1790" t="str">
        <f t="shared" si="2"/>
        <v>-</v>
      </c>
      <c r="K20" s="1792" t="str">
        <f t="shared" si="3"/>
        <v>-</v>
      </c>
      <c r="L20" s="1792" t="str">
        <f t="shared" si="4"/>
        <v>-</v>
      </c>
      <c r="M20" s="1792" t="str">
        <f t="shared" si="1"/>
        <v>-</v>
      </c>
      <c r="N20" s="1794" t="str">
        <f t="shared" si="5"/>
        <v>-</v>
      </c>
      <c r="Q20" s="1761"/>
    </row>
    <row r="21" spans="2:17">
      <c r="B21" s="1774"/>
      <c r="C21" s="1775"/>
      <c r="D21" s="1775"/>
      <c r="E21" s="1790"/>
      <c r="F21" s="1791"/>
      <c r="G21" s="1790"/>
      <c r="H21" s="1790"/>
      <c r="I21" s="1790"/>
      <c r="J21" s="1790"/>
      <c r="K21" s="1792"/>
      <c r="L21" s="1792"/>
      <c r="M21" s="1792"/>
      <c r="N21" s="1794"/>
      <c r="Q21" s="1761"/>
    </row>
    <row r="22" spans="2:17">
      <c r="B22" s="1774"/>
      <c r="C22" s="1775"/>
      <c r="D22" s="1795"/>
      <c r="E22" s="1790"/>
      <c r="F22" s="1791"/>
      <c r="G22" s="1790"/>
      <c r="H22" s="1790"/>
      <c r="I22" s="1790"/>
      <c r="J22" s="1790" t="str">
        <f t="shared" ref="J22:J24" si="11">IF(E22=6,I22*F22,"-")</f>
        <v>-</v>
      </c>
      <c r="K22" s="1792" t="str">
        <f t="shared" ref="K22:K24" si="12">IF(E22=8,I22*F22,"-")</f>
        <v>-</v>
      </c>
      <c r="L22" s="1792" t="str">
        <f t="shared" ref="L22:L24" si="13">IF(E22=10,I22*F22,"-")</f>
        <v>-</v>
      </c>
      <c r="M22" s="1792" t="str">
        <f t="shared" ref="M22:M24" si="14">IF(E22=12,I22*F22,"-")</f>
        <v>-</v>
      </c>
      <c r="N22" s="1794" t="str">
        <f t="shared" ref="N22:N24" si="15">IF(E22=14,I22*F22,"-")</f>
        <v>-</v>
      </c>
      <c r="Q22" s="1761"/>
    </row>
    <row r="23" spans="2:17">
      <c r="B23" s="1774"/>
      <c r="D23" s="1775"/>
      <c r="E23" s="1790"/>
      <c r="F23" s="1791"/>
      <c r="G23" s="1790"/>
      <c r="H23" s="1790"/>
      <c r="I23" s="1790"/>
      <c r="J23" s="1790" t="str">
        <f t="shared" si="11"/>
        <v>-</v>
      </c>
      <c r="K23" s="1792" t="str">
        <f t="shared" si="12"/>
        <v>-</v>
      </c>
      <c r="L23" s="1792" t="str">
        <f t="shared" si="13"/>
        <v>-</v>
      </c>
      <c r="M23" s="1792" t="str">
        <f t="shared" si="14"/>
        <v>-</v>
      </c>
      <c r="N23" s="1794" t="str">
        <f t="shared" si="15"/>
        <v>-</v>
      </c>
      <c r="Q23" s="1761"/>
    </row>
    <row r="24" spans="2:17">
      <c r="B24" s="1774"/>
      <c r="C24" s="1775"/>
      <c r="D24" s="1775"/>
      <c r="E24" s="1790"/>
      <c r="F24" s="1791"/>
      <c r="G24" s="1790"/>
      <c r="H24" s="1790"/>
      <c r="I24" s="1790"/>
      <c r="J24" s="1790" t="str">
        <f t="shared" si="11"/>
        <v>-</v>
      </c>
      <c r="K24" s="1792" t="str">
        <f t="shared" si="12"/>
        <v>-</v>
      </c>
      <c r="L24" s="1792" t="str">
        <f t="shared" si="13"/>
        <v>-</v>
      </c>
      <c r="M24" s="1792" t="str">
        <f t="shared" si="14"/>
        <v>-</v>
      </c>
      <c r="N24" s="1794" t="str">
        <f t="shared" si="15"/>
        <v>-</v>
      </c>
      <c r="Q24" s="1761"/>
    </row>
    <row r="25" spans="2:17">
      <c r="B25" s="1774"/>
      <c r="C25" s="1775"/>
      <c r="D25" s="1775"/>
      <c r="E25" s="1790"/>
      <c r="F25" s="1791"/>
      <c r="G25" s="1790"/>
      <c r="H25" s="1790"/>
      <c r="I25" s="1790"/>
      <c r="J25" s="1790"/>
      <c r="K25" s="1792"/>
      <c r="L25" s="1792"/>
      <c r="M25" s="1792"/>
      <c r="N25" s="1794"/>
      <c r="Q25" s="1761"/>
    </row>
    <row r="26" spans="2:17">
      <c r="B26" s="1774"/>
      <c r="C26" s="1775"/>
      <c r="D26" s="1795"/>
      <c r="E26" s="1790"/>
      <c r="F26" s="1791"/>
      <c r="G26" s="1790"/>
      <c r="H26" s="1790"/>
      <c r="I26" s="1790"/>
      <c r="J26" s="1790" t="str">
        <f t="shared" ref="J26:J28" si="16">IF(E26=6,I26*F26,"-")</f>
        <v>-</v>
      </c>
      <c r="K26" s="1792" t="str">
        <f t="shared" ref="K26:K28" si="17">IF(E26=8,I26*F26,"-")</f>
        <v>-</v>
      </c>
      <c r="L26" s="1792" t="str">
        <f t="shared" ref="L26:L28" si="18">IF(E26=10,I26*F26,"-")</f>
        <v>-</v>
      </c>
      <c r="M26" s="1792" t="str">
        <f t="shared" ref="M26:M28" si="19">IF(E26=12,I26*F26,"-")</f>
        <v>-</v>
      </c>
      <c r="N26" s="1794" t="str">
        <f t="shared" ref="N26:N28" si="20">IF(E26=14,I26*F26,"-")</f>
        <v>-</v>
      </c>
      <c r="Q26" s="1761"/>
    </row>
    <row r="27" spans="2:17">
      <c r="B27" s="1774"/>
      <c r="D27" s="1775"/>
      <c r="E27" s="1790"/>
      <c r="F27" s="1791"/>
      <c r="G27" s="1790"/>
      <c r="H27" s="1790"/>
      <c r="I27" s="1790"/>
      <c r="J27" s="1790" t="str">
        <f t="shared" si="16"/>
        <v>-</v>
      </c>
      <c r="K27" s="1792" t="str">
        <f t="shared" si="17"/>
        <v>-</v>
      </c>
      <c r="L27" s="1792" t="str">
        <f t="shared" si="18"/>
        <v>-</v>
      </c>
      <c r="M27" s="1792" t="str">
        <f t="shared" si="19"/>
        <v>-</v>
      </c>
      <c r="N27" s="1794" t="str">
        <f t="shared" si="20"/>
        <v>-</v>
      </c>
      <c r="Q27" s="1761"/>
    </row>
    <row r="28" spans="2:17">
      <c r="B28" s="1774"/>
      <c r="C28" s="1775"/>
      <c r="D28" s="1775"/>
      <c r="E28" s="1790"/>
      <c r="F28" s="1791"/>
      <c r="G28" s="1790"/>
      <c r="H28" s="1790"/>
      <c r="I28" s="1790"/>
      <c r="J28" s="1790" t="str">
        <f t="shared" si="16"/>
        <v>-</v>
      </c>
      <c r="K28" s="1792" t="str">
        <f t="shared" si="17"/>
        <v>-</v>
      </c>
      <c r="L28" s="1792" t="str">
        <f t="shared" si="18"/>
        <v>-</v>
      </c>
      <c r="M28" s="1792" t="str">
        <f t="shared" si="19"/>
        <v>-</v>
      </c>
      <c r="N28" s="1794" t="str">
        <f t="shared" si="20"/>
        <v>-</v>
      </c>
      <c r="Q28" s="1761"/>
    </row>
    <row r="29" spans="2:17">
      <c r="B29" s="1774"/>
      <c r="C29" s="1775"/>
      <c r="D29" s="1775"/>
      <c r="E29" s="1790"/>
      <c r="F29" s="1791"/>
      <c r="G29" s="1790"/>
      <c r="H29" s="1790"/>
      <c r="I29" s="1790"/>
      <c r="J29" s="1790"/>
      <c r="K29" s="1792"/>
      <c r="L29" s="1792"/>
      <c r="M29" s="1792"/>
      <c r="N29" s="1777"/>
      <c r="Q29" s="1761"/>
    </row>
    <row r="30" spans="2:17">
      <c r="B30" s="1774"/>
      <c r="C30" s="1775"/>
      <c r="D30" s="1795"/>
      <c r="E30" s="1790"/>
      <c r="F30" s="1791"/>
      <c r="G30" s="1790"/>
      <c r="H30" s="1790"/>
      <c r="I30" s="1790"/>
      <c r="J30" s="1790" t="str">
        <f t="shared" ref="J30:J32" si="21">IF(E30=6,I30*F30,"-")</f>
        <v>-</v>
      </c>
      <c r="K30" s="1792" t="str">
        <f t="shared" ref="K30:K32" si="22">IF(E30=8,I30*F30,"-")</f>
        <v>-</v>
      </c>
      <c r="L30" s="1792" t="str">
        <f t="shared" ref="L30:L32" si="23">IF(E30=10,I30*F30,"-")</f>
        <v>-</v>
      </c>
      <c r="M30" s="1792" t="str">
        <f t="shared" ref="M30:M32" si="24">IF(E30=12,I30*F30,"-")</f>
        <v>-</v>
      </c>
      <c r="N30" s="1794" t="str">
        <f t="shared" ref="N30:N32" si="25">IF(E30=14,I30*F30,"-")</f>
        <v>-</v>
      </c>
      <c r="Q30" s="1761"/>
    </row>
    <row r="31" spans="2:17">
      <c r="B31" s="1774"/>
      <c r="D31" s="1775"/>
      <c r="E31" s="1790"/>
      <c r="F31" s="1791"/>
      <c r="G31" s="1790"/>
      <c r="H31" s="1790"/>
      <c r="I31" s="1790"/>
      <c r="J31" s="1790" t="str">
        <f t="shared" si="21"/>
        <v>-</v>
      </c>
      <c r="K31" s="1792" t="str">
        <f t="shared" si="22"/>
        <v>-</v>
      </c>
      <c r="L31" s="1792" t="str">
        <f t="shared" si="23"/>
        <v>-</v>
      </c>
      <c r="M31" s="1792" t="str">
        <f t="shared" si="24"/>
        <v>-</v>
      </c>
      <c r="N31" s="1794" t="str">
        <f t="shared" si="25"/>
        <v>-</v>
      </c>
      <c r="Q31" s="1761"/>
    </row>
    <row r="32" spans="2:17">
      <c r="B32" s="1774"/>
      <c r="C32" s="1775"/>
      <c r="D32" s="1775"/>
      <c r="E32" s="1790"/>
      <c r="F32" s="1791"/>
      <c r="G32" s="1790"/>
      <c r="H32" s="1790"/>
      <c r="I32" s="1790"/>
      <c r="J32" s="1790" t="str">
        <f t="shared" si="21"/>
        <v>-</v>
      </c>
      <c r="K32" s="1792" t="str">
        <f t="shared" si="22"/>
        <v>-</v>
      </c>
      <c r="L32" s="1792" t="str">
        <f t="shared" si="23"/>
        <v>-</v>
      </c>
      <c r="M32" s="1792" t="str">
        <f t="shared" si="24"/>
        <v>-</v>
      </c>
      <c r="N32" s="1794" t="str">
        <f t="shared" si="25"/>
        <v>-</v>
      </c>
      <c r="Q32" s="1761"/>
    </row>
    <row r="33" spans="2:18">
      <c r="B33" s="1961" t="s">
        <v>1832</v>
      </c>
      <c r="C33" s="1962"/>
      <c r="D33" s="1962"/>
      <c r="E33" s="1962"/>
      <c r="F33" s="1962"/>
      <c r="G33" s="1962"/>
      <c r="H33" s="1962"/>
      <c r="I33" s="1963"/>
      <c r="J33" s="1778"/>
      <c r="K33" s="1779">
        <f>SUM(K9:K32)</f>
        <v>29.75</v>
      </c>
      <c r="L33" s="1779">
        <f>SUM(L9:L32)</f>
        <v>0</v>
      </c>
      <c r="M33" s="1779">
        <f>SUM(M9:M32)</f>
        <v>28.6</v>
      </c>
      <c r="N33" s="1779">
        <f>SUM(N9:N32)</f>
        <v>0</v>
      </c>
      <c r="Q33" s="1761"/>
    </row>
    <row r="34" spans="2:18">
      <c r="B34" s="1961" t="s">
        <v>1833</v>
      </c>
      <c r="C34" s="1962"/>
      <c r="D34" s="1962"/>
      <c r="E34" s="1962"/>
      <c r="F34" s="1962"/>
      <c r="G34" s="1962"/>
      <c r="H34" s="1962"/>
      <c r="I34" s="1963"/>
      <c r="J34" s="1780"/>
      <c r="K34" s="1781" t="s">
        <v>1834</v>
      </c>
      <c r="L34" s="1781" t="s">
        <v>1835</v>
      </c>
      <c r="M34" s="1781" t="s">
        <v>1836</v>
      </c>
      <c r="N34" s="1781" t="s">
        <v>1837</v>
      </c>
      <c r="Q34" s="1761"/>
    </row>
    <row r="35" spans="2:18">
      <c r="B35" s="1961" t="s">
        <v>1838</v>
      </c>
      <c r="C35" s="1962"/>
      <c r="D35" s="1962"/>
      <c r="E35" s="1962"/>
      <c r="F35" s="1962"/>
      <c r="G35" s="1962"/>
      <c r="H35" s="1962"/>
      <c r="I35" s="1963"/>
      <c r="J35" s="1782"/>
      <c r="K35" s="1783">
        <f>K33*K34</f>
        <v>11.75</v>
      </c>
      <c r="L35" s="1783">
        <f>L33*L34</f>
        <v>0</v>
      </c>
      <c r="M35" s="1783">
        <f>M33*M34</f>
        <v>25.4</v>
      </c>
      <c r="N35" s="1783">
        <f>N33*N34</f>
        <v>0</v>
      </c>
      <c r="Q35" s="1761"/>
    </row>
    <row r="36" spans="2:18">
      <c r="B36" s="1763"/>
      <c r="C36" s="1763"/>
      <c r="D36" s="1763"/>
      <c r="E36" s="1763"/>
      <c r="F36" s="1763"/>
      <c r="G36" s="1763"/>
      <c r="H36" s="1763"/>
      <c r="I36" s="1763"/>
      <c r="J36" s="1802"/>
      <c r="K36" s="1803"/>
      <c r="L36" s="1803"/>
      <c r="M36" s="1803"/>
      <c r="N36" s="1803"/>
      <c r="Q36" s="1761"/>
    </row>
    <row r="37" spans="2:18">
      <c r="P37" s="1761"/>
      <c r="Q37" s="1761"/>
      <c r="R37" s="1761"/>
    </row>
    <row r="38" spans="2:18">
      <c r="P38" s="1761"/>
      <c r="Q38" s="1761"/>
      <c r="R38" s="1761"/>
    </row>
    <row r="39" spans="2:18">
      <c r="P39" s="1761"/>
      <c r="Q39" s="1761"/>
      <c r="R39" s="1761"/>
    </row>
    <row r="40" spans="2:18">
      <c r="P40" s="1761"/>
      <c r="Q40" s="1761"/>
      <c r="R40" s="1761"/>
    </row>
    <row r="41" spans="2:18">
      <c r="P41" s="1761"/>
      <c r="Q41" s="1761"/>
      <c r="R41" s="1761"/>
    </row>
    <row r="42" spans="2:18">
      <c r="P42" s="1761"/>
      <c r="Q42" s="1761"/>
      <c r="R42" s="1761"/>
    </row>
    <row r="43" spans="2:18">
      <c r="P43" s="1761"/>
      <c r="Q43" s="1761"/>
      <c r="R43" s="1761"/>
    </row>
    <row r="44" spans="2:18">
      <c r="P44" s="1761"/>
      <c r="Q44" s="1761"/>
      <c r="R44" s="1761"/>
    </row>
  </sheetData>
  <mergeCells count="9">
    <mergeCell ref="B33:I33"/>
    <mergeCell ref="B34:I34"/>
    <mergeCell ref="B35:I35"/>
    <mergeCell ref="L2:N2"/>
    <mergeCell ref="B7:B8"/>
    <mergeCell ref="C7:C8"/>
    <mergeCell ref="D7:D8"/>
    <mergeCell ref="E7:E8"/>
    <mergeCell ref="G7:I7"/>
  </mergeCells>
  <pageMargins left="0.3" right="0.3" top="0.75" bottom="0.5" header="0.55000000000000004" footer="0.3"/>
  <pageSetup scale="83" orientation="landscape" r:id="rId1"/>
  <headerFooter>
    <oddHeader>Page &amp;P of &amp;N</oddHeader>
    <oddFooter xml:space="preserve">&amp;LContructor: - &amp;USelam D.
Office Engineer&amp;CConsultant: - &amp;U______________&amp;RClient: -___________________    </oddFooter>
  </headerFooter>
  <colBreaks count="1" manualBreakCount="1">
    <brk id="17" max="244" man="1"/>
  </col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M628"/>
  <sheetViews>
    <sheetView view="pageBreakPreview" topLeftCell="A19" zoomScale="80" zoomScaleNormal="80" zoomScaleSheetLayoutView="80" workbookViewId="0">
      <selection activeCell="F18" sqref="F18"/>
    </sheetView>
  </sheetViews>
  <sheetFormatPr defaultRowHeight="15"/>
  <cols>
    <col min="1" max="1" width="3.42578125" style="1199" customWidth="1"/>
    <col min="2" max="2" width="6.7109375" style="1882" customWidth="1"/>
    <col min="3" max="3" width="36" style="1199" bestFit="1" customWidth="1"/>
    <col min="4" max="4" width="20" style="1199" customWidth="1"/>
    <col min="5" max="5" width="18.5703125" style="1199" customWidth="1"/>
    <col min="6" max="6" width="17.140625" style="1199" customWidth="1"/>
    <col min="7" max="7" width="14.85546875" style="1199" bestFit="1" customWidth="1"/>
    <col min="8" max="8" width="2.140625" style="1199" customWidth="1"/>
    <col min="9" max="16384" width="9.140625" style="1199"/>
  </cols>
  <sheetData>
    <row r="1" spans="2:13" s="932" customFormat="1" ht="18.75">
      <c r="B1" s="2073" t="s">
        <v>179</v>
      </c>
      <c r="C1" s="2073"/>
      <c r="D1" s="2073"/>
    </row>
    <row r="2" spans="2:13" s="932" customFormat="1" ht="18.75">
      <c r="B2" s="2073" t="s">
        <v>156</v>
      </c>
      <c r="C2" s="2073"/>
      <c r="D2" s="2073"/>
    </row>
    <row r="3" spans="2:13" s="932" customFormat="1" ht="18.75">
      <c r="B3" s="2073" t="s">
        <v>157</v>
      </c>
      <c r="C3" s="2073"/>
      <c r="D3" s="2073"/>
    </row>
    <row r="4" spans="2:13" s="932" customFormat="1" ht="18.75">
      <c r="B4" s="2073" t="s">
        <v>158</v>
      </c>
      <c r="C4" s="2073"/>
      <c r="D4" s="2073"/>
      <c r="E4" s="933"/>
      <c r="F4" s="933"/>
    </row>
    <row r="5" spans="2:13" s="932" customFormat="1" ht="18.75">
      <c r="B5" s="1866"/>
      <c r="C5" s="1060"/>
      <c r="E5" s="933"/>
      <c r="F5" s="933"/>
    </row>
    <row r="6" spans="2:13" s="932" customFormat="1" ht="18.75">
      <c r="B6" s="2064" t="s">
        <v>1727</v>
      </c>
      <c r="C6" s="2064"/>
      <c r="D6" s="2064"/>
      <c r="E6" s="2064"/>
      <c r="F6" s="2064"/>
      <c r="G6" s="2064"/>
    </row>
    <row r="7" spans="2:13" s="932" customFormat="1" ht="18.75">
      <c r="B7" s="1864"/>
      <c r="C7" s="1198"/>
      <c r="D7" s="1198"/>
      <c r="E7" s="1198"/>
      <c r="F7" s="1198"/>
      <c r="G7" s="1198"/>
    </row>
    <row r="8" spans="2:13" s="932" customFormat="1" ht="20.25" customHeight="1">
      <c r="B8" s="1967" t="s">
        <v>1348</v>
      </c>
      <c r="C8" s="1979" t="s">
        <v>1349</v>
      </c>
      <c r="D8" s="1967" t="s">
        <v>1350</v>
      </c>
      <c r="E8" s="2043" t="s">
        <v>1183</v>
      </c>
      <c r="F8" s="2044"/>
      <c r="G8" s="2045"/>
    </row>
    <row r="9" spans="2:13" s="932" customFormat="1" ht="19.5" customHeight="1">
      <c r="B9" s="1968"/>
      <c r="C9" s="1980"/>
      <c r="D9" s="1968"/>
      <c r="E9" s="1172" t="s">
        <v>154</v>
      </c>
      <c r="F9" s="1173" t="s">
        <v>155</v>
      </c>
      <c r="G9" s="1173" t="s">
        <v>1351</v>
      </c>
    </row>
    <row r="10" spans="2:13" s="932" customFormat="1" ht="18.75">
      <c r="B10" s="2036"/>
      <c r="C10" s="2037"/>
      <c r="D10" s="2037"/>
      <c r="E10" s="2037"/>
      <c r="F10" s="2037"/>
      <c r="G10" s="2038"/>
    </row>
    <row r="11" spans="2:13" ht="18.75">
      <c r="B11" s="1862"/>
      <c r="C11" s="1181" t="s">
        <v>200</v>
      </c>
      <c r="D11" s="1098"/>
      <c r="E11" s="1098"/>
      <c r="F11" s="1098"/>
      <c r="G11" s="1099"/>
      <c r="H11" s="1200"/>
      <c r="I11" s="1200"/>
      <c r="J11" s="1200"/>
      <c r="K11" s="1200"/>
      <c r="L11" s="1200"/>
      <c r="M11" s="1200"/>
    </row>
    <row r="12" spans="2:13" ht="16.5">
      <c r="B12" s="2036"/>
      <c r="C12" s="2037"/>
      <c r="D12" s="2037"/>
      <c r="E12" s="2037"/>
      <c r="F12" s="2037"/>
      <c r="G12" s="2038"/>
      <c r="H12" s="1200"/>
      <c r="I12" s="1200"/>
      <c r="J12" s="1200"/>
      <c r="K12" s="1200"/>
      <c r="L12" s="1200"/>
      <c r="M12" s="1200"/>
    </row>
    <row r="13" spans="2:13" ht="16.5">
      <c r="B13" s="1176">
        <v>2</v>
      </c>
      <c r="C13" s="1070" t="s">
        <v>201</v>
      </c>
      <c r="D13" s="1070">
        <v>43280</v>
      </c>
      <c r="E13" s="1070">
        <f>'Staff Meas '!K20</f>
        <v>50457.08</v>
      </c>
      <c r="F13" s="1070">
        <f>'Staff Meas '!L20</f>
        <v>0</v>
      </c>
      <c r="G13" s="1071">
        <f>'Staff Meas '!M20</f>
        <v>50457.08</v>
      </c>
      <c r="H13" s="1200"/>
      <c r="I13" s="1200"/>
      <c r="J13" s="1200"/>
      <c r="K13" s="1200"/>
      <c r="L13" s="1200"/>
      <c r="M13" s="1200"/>
    </row>
    <row r="14" spans="2:13" ht="16.5">
      <c r="B14" s="1176">
        <v>3</v>
      </c>
      <c r="C14" s="1070" t="s">
        <v>202</v>
      </c>
      <c r="D14" s="1070">
        <v>45000</v>
      </c>
      <c r="E14" s="1070">
        <f>'Staff Meas '!K24</f>
        <v>45885</v>
      </c>
      <c r="F14" s="1070">
        <f>'Staff Meas '!L24</f>
        <v>0</v>
      </c>
      <c r="G14" s="1071">
        <f>'Staff Meas '!M24</f>
        <v>45885</v>
      </c>
      <c r="H14" s="1200"/>
      <c r="I14" s="1200"/>
      <c r="J14" s="1200"/>
      <c r="K14" s="1200"/>
      <c r="L14" s="1200"/>
      <c r="M14" s="1200"/>
    </row>
    <row r="15" spans="2:13" ht="16.5">
      <c r="B15" s="1176">
        <v>4</v>
      </c>
      <c r="C15" s="1070" t="s">
        <v>203</v>
      </c>
      <c r="D15" s="1070">
        <v>112342</v>
      </c>
      <c r="E15" s="1070">
        <f>'Staff Meas '!K43</f>
        <v>117330.1</v>
      </c>
      <c r="F15" s="1070">
        <f>'Staff Meas '!L43</f>
        <v>0</v>
      </c>
      <c r="G15" s="1071">
        <f>'Staff Meas '!M43</f>
        <v>117330.1</v>
      </c>
      <c r="H15" s="1200"/>
      <c r="I15" s="1200"/>
      <c r="J15" s="1200"/>
      <c r="K15" s="1200"/>
      <c r="L15" s="1200"/>
      <c r="M15" s="1200"/>
    </row>
    <row r="16" spans="2:13" ht="16.5">
      <c r="B16" s="2030"/>
      <c r="C16" s="2031"/>
      <c r="D16" s="2031"/>
      <c r="E16" s="2031"/>
      <c r="F16" s="2031"/>
      <c r="G16" s="2032"/>
      <c r="H16" s="1200"/>
      <c r="I16" s="1200"/>
      <c r="J16" s="1200"/>
      <c r="K16" s="1200"/>
      <c r="L16" s="1200"/>
      <c r="M16" s="1200"/>
    </row>
    <row r="17" spans="2:13" ht="18.75">
      <c r="B17" s="1966" t="s">
        <v>129</v>
      </c>
      <c r="C17" s="1966"/>
      <c r="D17" s="1066">
        <f>SUM(D13:D15)</f>
        <v>200622</v>
      </c>
      <c r="E17" s="1066">
        <f>SUM(E13:E15)</f>
        <v>213672.18</v>
      </c>
      <c r="F17" s="1066">
        <f>SUM(F13:F15)</f>
        <v>0</v>
      </c>
      <c r="G17" s="1066">
        <f>SUM(G13:G15)</f>
        <v>213672.18</v>
      </c>
      <c r="H17" s="1200"/>
      <c r="I17" s="1200"/>
      <c r="J17" s="1200"/>
      <c r="K17" s="1200"/>
      <c r="L17" s="1200"/>
      <c r="M17" s="1200"/>
    </row>
    <row r="18" spans="2:13" ht="16.5">
      <c r="B18" s="1175"/>
      <c r="C18" s="1102"/>
      <c r="D18" s="1102"/>
      <c r="E18" s="1102"/>
      <c r="F18" s="1102"/>
      <c r="G18" s="1103"/>
      <c r="H18" s="1200"/>
      <c r="I18" s="1200"/>
      <c r="J18" s="1200"/>
      <c r="K18" s="1200"/>
      <c r="L18" s="1200"/>
      <c r="M18" s="1200"/>
    </row>
    <row r="19" spans="2:13" ht="18.75">
      <c r="B19" s="1176"/>
      <c r="C19" s="1181" t="s">
        <v>204</v>
      </c>
      <c r="D19" s="1070"/>
      <c r="E19" s="1098"/>
      <c r="F19" s="1098"/>
      <c r="G19" s="1099"/>
      <c r="H19" s="1200"/>
      <c r="I19" s="1200"/>
      <c r="J19" s="1200"/>
      <c r="K19" s="1200"/>
      <c r="L19" s="1200"/>
      <c r="M19" s="1200"/>
    </row>
    <row r="20" spans="2:13" ht="18.75">
      <c r="B20" s="1176"/>
      <c r="C20" s="1181"/>
      <c r="D20" s="1070"/>
      <c r="E20" s="1098"/>
      <c r="F20" s="1098"/>
      <c r="G20" s="1099"/>
      <c r="H20" s="1200"/>
      <c r="I20" s="1200"/>
      <c r="J20" s="1200"/>
      <c r="K20" s="1200"/>
      <c r="L20" s="1200"/>
      <c r="M20" s="1200"/>
    </row>
    <row r="21" spans="2:13" ht="16.5">
      <c r="B21" s="1176">
        <v>1</v>
      </c>
      <c r="C21" s="1070" t="s">
        <v>205</v>
      </c>
      <c r="D21" s="1070">
        <v>47273</v>
      </c>
      <c r="E21" s="1070">
        <f>'Staff Meas '!K60</f>
        <v>46741.22</v>
      </c>
      <c r="F21" s="1070">
        <f>'Staff Meas '!L60</f>
        <v>6142.82</v>
      </c>
      <c r="G21" s="1071">
        <f>F21+E21</f>
        <v>52884.04</v>
      </c>
      <c r="H21" s="1200"/>
      <c r="I21" s="1200"/>
      <c r="J21" s="1200"/>
      <c r="K21" s="1200"/>
      <c r="L21" s="1200"/>
      <c r="M21" s="1200"/>
    </row>
    <row r="22" spans="2:13" ht="16.5">
      <c r="B22" s="1176">
        <v>2</v>
      </c>
      <c r="C22" s="1070" t="s">
        <v>133</v>
      </c>
      <c r="D22" s="1070">
        <v>83110</v>
      </c>
      <c r="E22" s="1070">
        <f>'Staff Meas '!K64</f>
        <v>73784.3</v>
      </c>
      <c r="F22" s="1070">
        <f>'Staff Meas '!L64</f>
        <v>0</v>
      </c>
      <c r="G22" s="1071">
        <f t="shared" ref="G22:G30" si="0">F22+E22</f>
        <v>73784.3</v>
      </c>
      <c r="H22" s="1200"/>
      <c r="I22" s="1200"/>
      <c r="J22" s="1200"/>
      <c r="K22" s="1200"/>
      <c r="L22" s="1200"/>
      <c r="M22" s="1200"/>
    </row>
    <row r="23" spans="2:13" ht="16.5">
      <c r="B23" s="1176">
        <v>3</v>
      </c>
      <c r="C23" s="1070" t="s">
        <v>206</v>
      </c>
      <c r="D23" s="1070">
        <v>43460</v>
      </c>
      <c r="E23" s="1070">
        <f>'Staff Meas '!K70</f>
        <v>38530.9</v>
      </c>
      <c r="F23" s="1070">
        <f>'Staff Meas '!L70</f>
        <v>0</v>
      </c>
      <c r="G23" s="1071">
        <f t="shared" si="0"/>
        <v>38530.9</v>
      </c>
      <c r="H23" s="1200"/>
      <c r="I23" s="1200"/>
      <c r="J23" s="1200"/>
      <c r="K23" s="1200"/>
      <c r="L23" s="1200"/>
      <c r="M23" s="1200"/>
    </row>
    <row r="24" spans="2:13" ht="16.5">
      <c r="B24" s="1176">
        <v>4</v>
      </c>
      <c r="C24" s="1070" t="s">
        <v>135</v>
      </c>
      <c r="D24" s="1070">
        <v>74816</v>
      </c>
      <c r="E24" s="1070">
        <f>'Staff Meas '!K82</f>
        <v>59416.480000000003</v>
      </c>
      <c r="F24" s="1070">
        <f>'Staff Meas '!L82</f>
        <v>30592</v>
      </c>
      <c r="G24" s="1071">
        <f t="shared" si="0"/>
        <v>90008.48</v>
      </c>
      <c r="H24" s="1200"/>
      <c r="I24" s="1200"/>
      <c r="J24" s="1200"/>
      <c r="K24" s="1200"/>
      <c r="L24" s="1200"/>
      <c r="M24" s="1200"/>
    </row>
    <row r="25" spans="2:13" ht="16.5">
      <c r="B25" s="1176">
        <v>5</v>
      </c>
      <c r="C25" s="1070" t="s">
        <v>606</v>
      </c>
      <c r="D25" s="1070">
        <v>52112</v>
      </c>
      <c r="E25" s="1070">
        <f>'Staff Meas '!K94</f>
        <v>52112</v>
      </c>
      <c r="F25" s="1070">
        <f>'Staff Meas '!L94</f>
        <v>0</v>
      </c>
      <c r="G25" s="1071">
        <f t="shared" si="0"/>
        <v>52112</v>
      </c>
      <c r="H25" s="1200"/>
      <c r="I25" s="1200"/>
      <c r="J25" s="1200"/>
      <c r="K25" s="1200"/>
      <c r="L25" s="1200"/>
      <c r="M25" s="1200"/>
    </row>
    <row r="26" spans="2:13" ht="16.5">
      <c r="B26" s="1176">
        <v>6</v>
      </c>
      <c r="C26" s="1070" t="s">
        <v>207</v>
      </c>
      <c r="D26" s="1070">
        <v>157675</v>
      </c>
      <c r="E26" s="1070">
        <f>'Staff Meas '!K114</f>
        <v>107704.2</v>
      </c>
      <c r="F26" s="1070">
        <f>'Staff Meas '!L114</f>
        <v>18233.599999999999</v>
      </c>
      <c r="G26" s="1071">
        <f t="shared" si="0"/>
        <v>125937.8</v>
      </c>
      <c r="H26" s="1200"/>
      <c r="I26" s="1200"/>
      <c r="J26" s="1200"/>
      <c r="K26" s="1200"/>
      <c r="L26" s="1200"/>
      <c r="M26" s="1200"/>
    </row>
    <row r="27" spans="2:13" ht="16.5">
      <c r="B27" s="1176">
        <v>7</v>
      </c>
      <c r="C27" s="1070" t="s">
        <v>1128</v>
      </c>
      <c r="D27" s="1070">
        <v>6930</v>
      </c>
      <c r="E27" s="1070">
        <f>'Staff Meas '!K124</f>
        <v>3801.6</v>
      </c>
      <c r="F27" s="1070">
        <f>'Staff Meas '!L124</f>
        <v>0</v>
      </c>
      <c r="G27" s="1071">
        <f t="shared" si="0"/>
        <v>3801.6</v>
      </c>
      <c r="H27" s="1200"/>
      <c r="I27" s="1200"/>
      <c r="J27" s="1200"/>
      <c r="K27" s="1200"/>
      <c r="L27" s="1200"/>
      <c r="M27" s="1200"/>
    </row>
    <row r="28" spans="2:13" ht="16.5">
      <c r="B28" s="1176">
        <v>8</v>
      </c>
      <c r="C28" s="1070" t="s">
        <v>1127</v>
      </c>
      <c r="D28" s="1070">
        <v>21840</v>
      </c>
      <c r="E28" s="1070">
        <f>'Staff Meas '!K120</f>
        <v>0</v>
      </c>
      <c r="F28" s="1070">
        <f>'Staff Meas '!L120</f>
        <v>15564.38</v>
      </c>
      <c r="G28" s="1071">
        <f t="shared" si="0"/>
        <v>15564.38</v>
      </c>
      <c r="H28" s="1200"/>
      <c r="I28" s="1200"/>
      <c r="J28" s="1200"/>
      <c r="K28" s="1200"/>
      <c r="L28" s="1200"/>
      <c r="M28" s="1200"/>
    </row>
    <row r="29" spans="2:13" ht="16.5">
      <c r="B29" s="1176">
        <v>9</v>
      </c>
      <c r="C29" s="1070" t="s">
        <v>1126</v>
      </c>
      <c r="D29" s="1070">
        <v>51320</v>
      </c>
      <c r="E29" s="1070">
        <f>'Staff Meas '!K151</f>
        <v>15544</v>
      </c>
      <c r="F29" s="1070">
        <f>'Staff Meas '!L151</f>
        <v>33840</v>
      </c>
      <c r="G29" s="1071">
        <f t="shared" si="0"/>
        <v>49384</v>
      </c>
      <c r="H29" s="1200"/>
      <c r="I29" s="1200"/>
      <c r="J29" s="1200"/>
      <c r="K29" s="1200"/>
      <c r="L29" s="1200"/>
      <c r="M29" s="1200"/>
    </row>
    <row r="30" spans="2:13" ht="16.5">
      <c r="B30" s="1176">
        <v>10</v>
      </c>
      <c r="C30" s="1070" t="s">
        <v>1125</v>
      </c>
      <c r="D30" s="1070">
        <v>57055</v>
      </c>
      <c r="E30" s="1070">
        <f>'Staff Meas '!K157</f>
        <v>9800</v>
      </c>
      <c r="F30" s="1070">
        <f>'Staff Meas '!L157</f>
        <v>0</v>
      </c>
      <c r="G30" s="1071">
        <f t="shared" si="0"/>
        <v>9800</v>
      </c>
      <c r="H30" s="1200"/>
      <c r="I30" s="1200"/>
      <c r="J30" s="1200"/>
      <c r="K30" s="1200"/>
      <c r="L30" s="1200"/>
      <c r="M30" s="1200"/>
    </row>
    <row r="31" spans="2:13" ht="16.5">
      <c r="B31" s="1861"/>
      <c r="C31" s="1074"/>
      <c r="D31" s="1074"/>
      <c r="E31" s="1074"/>
      <c r="F31" s="1074"/>
      <c r="G31" s="1075"/>
      <c r="H31" s="1200"/>
      <c r="I31" s="1200"/>
      <c r="J31" s="1200"/>
      <c r="K31" s="1200"/>
      <c r="L31" s="1200"/>
      <c r="M31" s="1200"/>
    </row>
    <row r="32" spans="2:13" ht="18.75">
      <c r="B32" s="1966" t="s">
        <v>128</v>
      </c>
      <c r="C32" s="1966"/>
      <c r="D32" s="1066">
        <f>SUM(D21:D30)</f>
        <v>595591</v>
      </c>
      <c r="E32" s="1066">
        <f>SUM(E21:E30)</f>
        <v>407434.7</v>
      </c>
      <c r="F32" s="1066">
        <f>SUM(F21:F30)</f>
        <v>104372.8</v>
      </c>
      <c r="G32" s="1066">
        <f>SUM(G21:G30)</f>
        <v>511807.5</v>
      </c>
      <c r="H32" s="1200"/>
      <c r="I32" s="1200"/>
      <c r="J32" s="1200"/>
      <c r="K32" s="1200"/>
      <c r="L32" s="1200"/>
      <c r="M32" s="1200"/>
    </row>
    <row r="33" spans="2:13" ht="18.75">
      <c r="B33" s="1969" t="s">
        <v>138</v>
      </c>
      <c r="C33" s="1969"/>
      <c r="D33" s="1066">
        <f>D17+D32</f>
        <v>796213</v>
      </c>
      <c r="E33" s="1066">
        <f>E32+E17</f>
        <v>621106.88</v>
      </c>
      <c r="F33" s="1066">
        <f>F32+F17</f>
        <v>104372.8</v>
      </c>
      <c r="G33" s="1066">
        <f>G32+G17</f>
        <v>725479.68</v>
      </c>
      <c r="H33" s="1200"/>
      <c r="I33" s="1200"/>
      <c r="J33" s="1200"/>
      <c r="K33" s="1200"/>
      <c r="L33" s="1200"/>
      <c r="M33" s="1200"/>
    </row>
    <row r="34" spans="2:13" ht="16.5">
      <c r="B34" s="1201"/>
      <c r="C34" s="1200"/>
      <c r="D34" s="1200"/>
      <c r="E34" s="1200"/>
      <c r="F34" s="1200"/>
      <c r="G34" s="1200"/>
      <c r="H34" s="1200"/>
      <c r="I34" s="1200"/>
      <c r="J34" s="1200"/>
      <c r="K34" s="1200"/>
      <c r="L34" s="1200"/>
    </row>
    <row r="35" spans="2:13" ht="16.5">
      <c r="B35" s="1201"/>
      <c r="C35" s="1200"/>
      <c r="D35" s="1200"/>
      <c r="E35" s="1200"/>
      <c r="F35" s="1200"/>
      <c r="G35" s="1200"/>
      <c r="H35" s="1200"/>
      <c r="I35" s="1200"/>
      <c r="J35" s="1200"/>
      <c r="K35" s="1200"/>
      <c r="L35" s="1200"/>
    </row>
    <row r="36" spans="2:13" ht="16.5">
      <c r="B36" s="1201"/>
      <c r="C36" s="1200"/>
      <c r="D36" s="1200"/>
      <c r="E36" s="1200"/>
      <c r="F36" s="1200"/>
      <c r="G36" s="1200"/>
      <c r="H36" s="1200"/>
      <c r="I36" s="1200"/>
      <c r="J36" s="1200"/>
      <c r="K36" s="1200"/>
      <c r="L36" s="1200"/>
    </row>
    <row r="37" spans="2:13" ht="16.5">
      <c r="B37" s="1201"/>
      <c r="C37" s="1200"/>
      <c r="D37" s="1200"/>
      <c r="E37" s="1200"/>
      <c r="F37" s="1200"/>
      <c r="G37" s="1200"/>
      <c r="H37" s="1200"/>
      <c r="I37" s="1200"/>
      <c r="J37" s="1200"/>
      <c r="K37" s="1200"/>
      <c r="L37" s="1200"/>
    </row>
    <row r="38" spans="2:13" ht="16.5">
      <c r="B38" s="1201"/>
      <c r="C38" s="1200"/>
      <c r="D38" s="1200"/>
      <c r="E38" s="1200"/>
      <c r="F38" s="1200"/>
      <c r="G38" s="1200"/>
      <c r="H38" s="1200"/>
      <c r="I38" s="1200"/>
      <c r="J38" s="1200"/>
      <c r="K38" s="1200"/>
      <c r="L38" s="1200"/>
    </row>
    <row r="39" spans="2:13" ht="16.5">
      <c r="B39" s="1201"/>
      <c r="C39" s="1200"/>
      <c r="D39" s="1200"/>
      <c r="E39" s="1200"/>
      <c r="F39" s="1200"/>
      <c r="G39" s="1200"/>
      <c r="H39" s="1200"/>
      <c r="I39" s="1200"/>
      <c r="J39" s="1200"/>
      <c r="K39" s="1200"/>
      <c r="L39" s="1200"/>
    </row>
    <row r="40" spans="2:13" ht="16.5">
      <c r="B40" s="1201"/>
      <c r="C40" s="1200"/>
      <c r="D40" s="1200"/>
      <c r="E40" s="1200"/>
      <c r="F40" s="1200"/>
      <c r="G40" s="1200"/>
      <c r="H40" s="1200"/>
      <c r="I40" s="1200"/>
      <c r="J40" s="1200"/>
      <c r="K40" s="1200"/>
      <c r="L40" s="1200"/>
    </row>
    <row r="41" spans="2:13" ht="16.5">
      <c r="B41" s="1201"/>
      <c r="C41" s="1200"/>
      <c r="D41" s="1200"/>
      <c r="E41" s="1200"/>
      <c r="F41" s="1200"/>
      <c r="G41" s="1200"/>
      <c r="H41" s="1200"/>
      <c r="I41" s="1200"/>
      <c r="J41" s="1200"/>
      <c r="K41" s="1200"/>
      <c r="L41" s="1200"/>
    </row>
    <row r="42" spans="2:13" ht="16.5">
      <c r="B42" s="1201"/>
      <c r="C42" s="1200"/>
      <c r="D42" s="1200"/>
      <c r="E42" s="1200"/>
      <c r="F42" s="1200"/>
      <c r="G42" s="1200"/>
      <c r="H42" s="1200"/>
      <c r="I42" s="1200"/>
      <c r="J42" s="1200"/>
      <c r="K42" s="1200"/>
      <c r="L42" s="1200"/>
      <c r="M42" s="1200"/>
    </row>
    <row r="43" spans="2:13" ht="16.5">
      <c r="B43" s="1201"/>
      <c r="C43" s="1200"/>
      <c r="D43" s="1200"/>
      <c r="E43" s="1200"/>
      <c r="F43" s="1200"/>
      <c r="G43" s="1200"/>
      <c r="H43" s="1200"/>
      <c r="I43" s="1200"/>
      <c r="J43" s="1200"/>
      <c r="K43" s="1200"/>
      <c r="L43" s="1200"/>
      <c r="M43" s="1200"/>
    </row>
    <row r="44" spans="2:13" ht="16.5">
      <c r="B44" s="1201"/>
      <c r="C44" s="1200"/>
      <c r="D44" s="1200"/>
      <c r="E44" s="1200"/>
      <c r="F44" s="1200"/>
      <c r="G44" s="1200"/>
      <c r="H44" s="1200"/>
      <c r="I44" s="1200"/>
      <c r="J44" s="1200"/>
      <c r="K44" s="1200"/>
      <c r="L44" s="1200"/>
      <c r="M44" s="1200"/>
    </row>
    <row r="45" spans="2:13" ht="16.5">
      <c r="B45" s="1201"/>
      <c r="C45" s="1200"/>
      <c r="D45" s="1200"/>
      <c r="E45" s="1200"/>
      <c r="F45" s="1200"/>
      <c r="G45" s="1200"/>
      <c r="H45" s="1200"/>
      <c r="I45" s="1200"/>
      <c r="J45" s="1200"/>
      <c r="K45" s="1200"/>
      <c r="L45" s="1200"/>
      <c r="M45" s="1200"/>
    </row>
    <row r="46" spans="2:13" ht="16.5">
      <c r="B46" s="1201"/>
      <c r="C46" s="1200"/>
      <c r="D46" s="1200"/>
      <c r="E46" s="1200"/>
      <c r="F46" s="1200"/>
      <c r="G46" s="1200"/>
      <c r="H46" s="1200"/>
      <c r="I46" s="1200"/>
      <c r="J46" s="1200"/>
      <c r="K46" s="1200"/>
      <c r="L46" s="1200"/>
      <c r="M46" s="1200"/>
    </row>
    <row r="47" spans="2:13" ht="16.5">
      <c r="B47" s="1201"/>
      <c r="C47" s="1200"/>
      <c r="D47" s="1200"/>
      <c r="E47" s="1200"/>
      <c r="F47" s="1200"/>
      <c r="G47" s="1200"/>
      <c r="H47" s="1200"/>
      <c r="I47" s="1200"/>
      <c r="J47" s="1200"/>
      <c r="K47" s="1200"/>
      <c r="L47" s="1200"/>
      <c r="M47" s="1200"/>
    </row>
    <row r="48" spans="2:13" ht="16.5">
      <c r="B48" s="1201"/>
      <c r="C48" s="1200"/>
      <c r="D48" s="1200"/>
      <c r="E48" s="1200"/>
      <c r="F48" s="1200"/>
      <c r="G48" s="1200"/>
      <c r="H48" s="1200"/>
      <c r="I48" s="1200"/>
      <c r="J48" s="1200"/>
      <c r="K48" s="1200"/>
      <c r="L48" s="1200"/>
      <c r="M48" s="1200"/>
    </row>
    <row r="49" spans="2:13" ht="16.5">
      <c r="B49" s="1201"/>
      <c r="C49" s="1200"/>
      <c r="D49" s="1200"/>
      <c r="E49" s="1200"/>
      <c r="F49" s="1200"/>
      <c r="G49" s="1200"/>
      <c r="H49" s="1200"/>
      <c r="I49" s="1200"/>
      <c r="J49" s="1200"/>
      <c r="K49" s="1200"/>
      <c r="L49" s="1200"/>
      <c r="M49" s="1200"/>
    </row>
    <row r="50" spans="2:13" ht="16.5">
      <c r="B50" s="1201"/>
      <c r="C50" s="1200"/>
      <c r="D50" s="1200"/>
      <c r="E50" s="1200"/>
      <c r="F50" s="1200"/>
      <c r="G50" s="1200"/>
      <c r="H50" s="1200"/>
      <c r="I50" s="1200"/>
      <c r="J50" s="1200"/>
      <c r="K50" s="1200"/>
      <c r="L50" s="1200"/>
      <c r="M50" s="1200"/>
    </row>
    <row r="51" spans="2:13" ht="16.5">
      <c r="B51" s="1201"/>
      <c r="C51" s="1200"/>
      <c r="D51" s="1200"/>
      <c r="E51" s="1200"/>
      <c r="F51" s="1200"/>
      <c r="G51" s="1200"/>
      <c r="H51" s="1200"/>
      <c r="I51" s="1200"/>
      <c r="J51" s="1200"/>
      <c r="K51" s="1200"/>
      <c r="L51" s="1200"/>
      <c r="M51" s="1200"/>
    </row>
    <row r="52" spans="2:13" ht="16.5">
      <c r="B52" s="1201"/>
      <c r="C52" s="1200"/>
      <c r="D52" s="1200"/>
      <c r="E52" s="1200"/>
      <c r="F52" s="1200"/>
      <c r="G52" s="1200"/>
      <c r="H52" s="1200"/>
      <c r="I52" s="1200"/>
      <c r="J52" s="1200"/>
      <c r="K52" s="1200"/>
      <c r="L52" s="1200"/>
      <c r="M52" s="1200"/>
    </row>
    <row r="53" spans="2:13" ht="16.5">
      <c r="B53" s="1201"/>
      <c r="C53" s="1200"/>
      <c r="D53" s="1200"/>
      <c r="E53" s="1200"/>
      <c r="F53" s="1200"/>
      <c r="G53" s="1200"/>
      <c r="H53" s="1200"/>
      <c r="I53" s="1200"/>
      <c r="J53" s="1200"/>
      <c r="K53" s="1200"/>
      <c r="L53" s="1200"/>
      <c r="M53" s="1200"/>
    </row>
    <row r="54" spans="2:13" ht="16.5">
      <c r="B54" s="1201"/>
      <c r="C54" s="1200"/>
      <c r="D54" s="1200"/>
      <c r="E54" s="1200"/>
      <c r="F54" s="1200"/>
      <c r="G54" s="1200"/>
      <c r="H54" s="1200"/>
      <c r="I54" s="1200"/>
      <c r="J54" s="1200"/>
      <c r="K54" s="1200"/>
      <c r="L54" s="1200"/>
      <c r="M54" s="1200"/>
    </row>
    <row r="55" spans="2:13" ht="16.5">
      <c r="B55" s="1201"/>
      <c r="C55" s="1200"/>
      <c r="D55" s="1200"/>
      <c r="E55" s="1200"/>
      <c r="F55" s="1200"/>
      <c r="G55" s="1200"/>
      <c r="H55" s="1200"/>
      <c r="I55" s="1200"/>
      <c r="J55" s="1200"/>
      <c r="K55" s="1200"/>
      <c r="L55" s="1200"/>
      <c r="M55" s="1200"/>
    </row>
    <row r="56" spans="2:13" ht="16.5">
      <c r="B56" s="1201"/>
      <c r="C56" s="1200"/>
      <c r="D56" s="1200"/>
      <c r="E56" s="1200"/>
      <c r="F56" s="1200"/>
      <c r="G56" s="1200"/>
      <c r="H56" s="1200"/>
      <c r="I56" s="1200"/>
      <c r="J56" s="1200"/>
      <c r="K56" s="1200"/>
      <c r="L56" s="1200"/>
      <c r="M56" s="1200"/>
    </row>
    <row r="57" spans="2:13" ht="16.5">
      <c r="B57" s="1201"/>
      <c r="C57" s="1200"/>
      <c r="D57" s="1200"/>
      <c r="E57" s="1200"/>
      <c r="F57" s="1200"/>
      <c r="G57" s="1200"/>
      <c r="H57" s="1200"/>
      <c r="I57" s="1200"/>
      <c r="J57" s="1200"/>
      <c r="K57" s="1200"/>
      <c r="L57" s="1200"/>
      <c r="M57" s="1200"/>
    </row>
    <row r="58" spans="2:13" ht="16.5">
      <c r="B58" s="1201"/>
      <c r="C58" s="1200"/>
      <c r="D58" s="1200"/>
      <c r="E58" s="1200"/>
      <c r="F58" s="1200"/>
      <c r="G58" s="1200"/>
      <c r="H58" s="1200"/>
      <c r="I58" s="1200"/>
      <c r="J58" s="1200"/>
      <c r="K58" s="1200"/>
      <c r="L58" s="1200"/>
      <c r="M58" s="1200"/>
    </row>
    <row r="59" spans="2:13" ht="16.5">
      <c r="B59" s="1201"/>
      <c r="C59" s="1200"/>
      <c r="D59" s="1200"/>
      <c r="E59" s="1200"/>
      <c r="F59" s="1200"/>
      <c r="G59" s="1200"/>
      <c r="H59" s="1200"/>
      <c r="I59" s="1200"/>
      <c r="J59" s="1200"/>
      <c r="K59" s="1200"/>
      <c r="L59" s="1200"/>
      <c r="M59" s="1200"/>
    </row>
    <row r="60" spans="2:13" ht="16.5">
      <c r="B60" s="1201"/>
      <c r="C60" s="1200"/>
      <c r="D60" s="1200"/>
      <c r="E60" s="1200"/>
      <c r="F60" s="1200"/>
      <c r="G60" s="1200"/>
      <c r="H60" s="1200"/>
      <c r="I60" s="1200"/>
      <c r="J60" s="1200"/>
      <c r="K60" s="1200"/>
      <c r="L60" s="1200"/>
      <c r="M60" s="1200"/>
    </row>
    <row r="61" spans="2:13" ht="16.5">
      <c r="B61" s="1201"/>
      <c r="C61" s="1200"/>
      <c r="D61" s="1200"/>
      <c r="E61" s="1200"/>
      <c r="F61" s="1200"/>
      <c r="G61" s="1200"/>
      <c r="H61" s="1200"/>
      <c r="I61" s="1200"/>
      <c r="J61" s="1200"/>
      <c r="K61" s="1200"/>
      <c r="L61" s="1200"/>
      <c r="M61" s="1200"/>
    </row>
    <row r="62" spans="2:13" ht="16.5">
      <c r="B62" s="1201"/>
      <c r="C62" s="1200"/>
      <c r="D62" s="1200"/>
      <c r="E62" s="1200"/>
      <c r="F62" s="1200"/>
      <c r="G62" s="1200"/>
      <c r="H62" s="1200"/>
      <c r="I62" s="1200"/>
      <c r="J62" s="1200"/>
      <c r="K62" s="1200"/>
      <c r="L62" s="1200"/>
      <c r="M62" s="1200"/>
    </row>
    <row r="63" spans="2:13" ht="16.5">
      <c r="B63" s="1201"/>
      <c r="C63" s="1200"/>
      <c r="D63" s="1200"/>
      <c r="E63" s="1200"/>
      <c r="F63" s="1200"/>
      <c r="G63" s="1200"/>
      <c r="H63" s="1200"/>
      <c r="I63" s="1200"/>
      <c r="J63" s="1200"/>
      <c r="K63" s="1200"/>
      <c r="L63" s="1200"/>
      <c r="M63" s="1200"/>
    </row>
    <row r="64" spans="2:13" ht="16.5">
      <c r="B64" s="1201"/>
      <c r="C64" s="1200"/>
      <c r="D64" s="1200"/>
      <c r="E64" s="1200"/>
      <c r="F64" s="1200"/>
      <c r="G64" s="1200"/>
      <c r="H64" s="1200"/>
      <c r="I64" s="1200"/>
      <c r="J64" s="1200"/>
      <c r="K64" s="1200"/>
      <c r="L64" s="1200"/>
      <c r="M64" s="1200"/>
    </row>
    <row r="65" spans="2:13" ht="16.5">
      <c r="B65" s="1201"/>
      <c r="C65" s="1200"/>
      <c r="D65" s="1200"/>
      <c r="E65" s="1200"/>
      <c r="F65" s="1200"/>
      <c r="G65" s="1200"/>
      <c r="H65" s="1200"/>
      <c r="I65" s="1200"/>
      <c r="J65" s="1200"/>
      <c r="K65" s="1200"/>
      <c r="L65" s="1200"/>
      <c r="M65" s="1200"/>
    </row>
    <row r="66" spans="2:13" ht="16.5">
      <c r="B66" s="1201"/>
      <c r="C66" s="1200"/>
      <c r="D66" s="1200"/>
      <c r="E66" s="1200"/>
      <c r="F66" s="1200"/>
      <c r="G66" s="1200"/>
      <c r="H66" s="1200"/>
      <c r="I66" s="1200"/>
      <c r="J66" s="1200"/>
      <c r="K66" s="1200"/>
      <c r="L66" s="1200"/>
      <c r="M66" s="1200"/>
    </row>
    <row r="67" spans="2:13" ht="16.5">
      <c r="B67" s="1201"/>
      <c r="C67" s="1200"/>
      <c r="D67" s="1200"/>
      <c r="E67" s="1200"/>
      <c r="F67" s="1200"/>
      <c r="G67" s="1200"/>
      <c r="H67" s="1200"/>
      <c r="I67" s="1200"/>
      <c r="J67" s="1200"/>
      <c r="K67" s="1200"/>
      <c r="L67" s="1200"/>
      <c r="M67" s="1200"/>
    </row>
    <row r="68" spans="2:13" ht="16.5">
      <c r="B68" s="1201"/>
      <c r="C68" s="1200"/>
      <c r="D68" s="1200"/>
      <c r="E68" s="1200"/>
      <c r="F68" s="1200"/>
      <c r="G68" s="1200"/>
      <c r="H68" s="1200"/>
      <c r="I68" s="1200"/>
      <c r="J68" s="1200"/>
      <c r="K68" s="1200"/>
      <c r="L68" s="1200"/>
      <c r="M68" s="1200"/>
    </row>
    <row r="69" spans="2:13" ht="16.5">
      <c r="B69" s="1201"/>
      <c r="C69" s="1200"/>
      <c r="D69" s="1200"/>
      <c r="E69" s="1200"/>
      <c r="F69" s="1200"/>
      <c r="G69" s="1200"/>
      <c r="H69" s="1200"/>
      <c r="I69" s="1200"/>
      <c r="J69" s="1200"/>
      <c r="K69" s="1200"/>
      <c r="L69" s="1200"/>
      <c r="M69" s="1200"/>
    </row>
    <row r="70" spans="2:13" ht="16.5">
      <c r="B70" s="1201"/>
      <c r="C70" s="1200"/>
      <c r="D70" s="1200"/>
      <c r="E70" s="1200"/>
      <c r="F70" s="1200"/>
      <c r="G70" s="1200"/>
      <c r="H70" s="1200"/>
      <c r="I70" s="1200"/>
      <c r="J70" s="1200"/>
      <c r="K70" s="1200"/>
      <c r="L70" s="1200"/>
      <c r="M70" s="1200"/>
    </row>
    <row r="71" spans="2:13" ht="16.5">
      <c r="B71" s="1201"/>
      <c r="C71" s="1200"/>
      <c r="D71" s="1200"/>
      <c r="E71" s="1200"/>
      <c r="F71" s="1200"/>
      <c r="G71" s="1200"/>
      <c r="H71" s="1200"/>
      <c r="I71" s="1200"/>
      <c r="J71" s="1200"/>
      <c r="K71" s="1200"/>
      <c r="L71" s="1200"/>
      <c r="M71" s="1200"/>
    </row>
    <row r="72" spans="2:13" ht="16.5">
      <c r="B72" s="1201"/>
      <c r="C72" s="1200"/>
      <c r="D72" s="1200"/>
      <c r="E72" s="1200"/>
      <c r="F72" s="1200"/>
      <c r="G72" s="1200"/>
      <c r="H72" s="1200"/>
      <c r="I72" s="1200"/>
      <c r="J72" s="1200"/>
      <c r="K72" s="1200"/>
      <c r="L72" s="1200"/>
      <c r="M72" s="1200"/>
    </row>
    <row r="73" spans="2:13" ht="16.5">
      <c r="B73" s="1201"/>
      <c r="C73" s="1200"/>
      <c r="D73" s="1200"/>
      <c r="E73" s="1200"/>
      <c r="F73" s="1200"/>
      <c r="G73" s="1200"/>
      <c r="H73" s="1200"/>
      <c r="I73" s="1200"/>
      <c r="J73" s="1200"/>
      <c r="K73" s="1200"/>
      <c r="L73" s="1200"/>
      <c r="M73" s="1200"/>
    </row>
    <row r="74" spans="2:13" ht="16.5">
      <c r="B74" s="1201"/>
      <c r="C74" s="1200"/>
      <c r="D74" s="1200"/>
      <c r="E74" s="1200"/>
      <c r="F74" s="1200"/>
      <c r="G74" s="1200"/>
      <c r="H74" s="1200"/>
      <c r="I74" s="1200"/>
      <c r="J74" s="1200"/>
      <c r="K74" s="1200"/>
      <c r="L74" s="1200"/>
      <c r="M74" s="1200"/>
    </row>
    <row r="75" spans="2:13" ht="16.5">
      <c r="B75" s="1201"/>
      <c r="C75" s="1200"/>
      <c r="D75" s="1200"/>
      <c r="E75" s="1200"/>
      <c r="F75" s="1200"/>
      <c r="G75" s="1200"/>
      <c r="H75" s="1200"/>
      <c r="I75" s="1200"/>
      <c r="J75" s="1200"/>
      <c r="K75" s="1200"/>
      <c r="L75" s="1200"/>
      <c r="M75" s="1200"/>
    </row>
    <row r="76" spans="2:13" ht="16.5">
      <c r="B76" s="1201"/>
      <c r="C76" s="1200"/>
      <c r="D76" s="1200"/>
      <c r="E76" s="1200"/>
      <c r="F76" s="1200"/>
      <c r="G76" s="1200"/>
      <c r="H76" s="1200"/>
      <c r="I76" s="1200"/>
      <c r="J76" s="1200"/>
      <c r="K76" s="1200"/>
      <c r="L76" s="1200"/>
      <c r="M76" s="1200"/>
    </row>
    <row r="77" spans="2:13" ht="16.5">
      <c r="B77" s="1201"/>
      <c r="C77" s="1200"/>
      <c r="D77" s="1200"/>
      <c r="E77" s="1200"/>
      <c r="F77" s="1200"/>
      <c r="G77" s="1200"/>
      <c r="H77" s="1200"/>
      <c r="I77" s="1200"/>
      <c r="J77" s="1200"/>
      <c r="K77" s="1200"/>
      <c r="L77" s="1200"/>
      <c r="M77" s="1200"/>
    </row>
    <row r="78" spans="2:13" ht="16.5">
      <c r="B78" s="1201"/>
      <c r="C78" s="1200"/>
      <c r="D78" s="1200"/>
      <c r="E78" s="1200"/>
      <c r="F78" s="1200"/>
      <c r="G78" s="1200"/>
      <c r="H78" s="1200"/>
      <c r="I78" s="1200"/>
      <c r="J78" s="1200"/>
      <c r="K78" s="1200"/>
      <c r="L78" s="1200"/>
      <c r="M78" s="1200"/>
    </row>
    <row r="79" spans="2:13" ht="16.5">
      <c r="B79" s="1201"/>
      <c r="C79" s="1200"/>
      <c r="D79" s="1200"/>
      <c r="E79" s="1200"/>
      <c r="F79" s="1200"/>
      <c r="G79" s="1200"/>
      <c r="H79" s="1200"/>
      <c r="I79" s="1200"/>
      <c r="J79" s="1200"/>
      <c r="K79" s="1200"/>
      <c r="L79" s="1200"/>
      <c r="M79" s="1200"/>
    </row>
    <row r="80" spans="2:13" ht="16.5">
      <c r="B80" s="1201"/>
      <c r="C80" s="1200"/>
      <c r="D80" s="1200"/>
      <c r="E80" s="1200"/>
      <c r="F80" s="1200"/>
      <c r="G80" s="1200"/>
      <c r="H80" s="1200"/>
      <c r="I80" s="1200"/>
      <c r="J80" s="1200"/>
      <c r="K80" s="1200"/>
      <c r="L80" s="1200"/>
      <c r="M80" s="1200"/>
    </row>
    <row r="81" spans="2:13" ht="16.5">
      <c r="B81" s="1201"/>
      <c r="C81" s="1200"/>
      <c r="D81" s="1200"/>
      <c r="E81" s="1200"/>
      <c r="F81" s="1200"/>
      <c r="G81" s="1200"/>
      <c r="H81" s="1200"/>
      <c r="I81" s="1200"/>
      <c r="J81" s="1200"/>
      <c r="K81" s="1200"/>
      <c r="L81" s="1200"/>
      <c r="M81" s="1200"/>
    </row>
    <row r="82" spans="2:13" ht="16.5">
      <c r="B82" s="1201"/>
      <c r="C82" s="1200"/>
      <c r="D82" s="1200"/>
      <c r="E82" s="1200"/>
      <c r="F82" s="1200"/>
      <c r="G82" s="1200"/>
      <c r="H82" s="1200"/>
      <c r="I82" s="1200"/>
      <c r="J82" s="1200"/>
      <c r="K82" s="1200"/>
      <c r="L82" s="1200"/>
      <c r="M82" s="1200"/>
    </row>
    <row r="83" spans="2:13" ht="16.5">
      <c r="B83" s="1201"/>
      <c r="C83" s="1200"/>
      <c r="D83" s="1200"/>
      <c r="E83" s="1200"/>
      <c r="F83" s="1200"/>
      <c r="G83" s="1200"/>
      <c r="H83" s="1200"/>
      <c r="I83" s="1200"/>
      <c r="J83" s="1200"/>
      <c r="K83" s="1200"/>
      <c r="L83" s="1200"/>
      <c r="M83" s="1200"/>
    </row>
    <row r="84" spans="2:13" ht="16.5">
      <c r="B84" s="1201"/>
      <c r="C84" s="1200"/>
      <c r="D84" s="1200"/>
      <c r="E84" s="1200"/>
      <c r="F84" s="1200"/>
      <c r="G84" s="1200"/>
      <c r="H84" s="1200"/>
      <c r="I84" s="1200"/>
      <c r="J84" s="1200"/>
      <c r="K84" s="1200"/>
      <c r="L84" s="1200"/>
      <c r="M84" s="1200"/>
    </row>
    <row r="85" spans="2:13" ht="16.5">
      <c r="B85" s="1201"/>
      <c r="C85" s="1200"/>
      <c r="D85" s="1200"/>
      <c r="E85" s="1200"/>
      <c r="F85" s="1200"/>
      <c r="G85" s="1200"/>
      <c r="H85" s="1200"/>
      <c r="I85" s="1200"/>
      <c r="J85" s="1200"/>
      <c r="K85" s="1200"/>
      <c r="L85" s="1200"/>
      <c r="M85" s="1200"/>
    </row>
    <row r="86" spans="2:13" ht="16.5">
      <c r="B86" s="1201"/>
      <c r="C86" s="1200"/>
      <c r="D86" s="1200"/>
      <c r="E86" s="1200"/>
      <c r="F86" s="1200"/>
      <c r="G86" s="1200"/>
      <c r="H86" s="1200"/>
      <c r="I86" s="1200"/>
      <c r="J86" s="1200"/>
      <c r="K86" s="1200"/>
      <c r="L86" s="1200"/>
      <c r="M86" s="1200"/>
    </row>
    <row r="87" spans="2:13" ht="16.5">
      <c r="B87" s="1201"/>
      <c r="C87" s="1200"/>
      <c r="D87" s="1200"/>
      <c r="E87" s="1200"/>
      <c r="F87" s="1200"/>
      <c r="G87" s="1200"/>
      <c r="H87" s="1200"/>
      <c r="I87" s="1200"/>
      <c r="J87" s="1200"/>
      <c r="K87" s="1200"/>
      <c r="L87" s="1200"/>
      <c r="M87" s="1200"/>
    </row>
    <row r="88" spans="2:13" ht="16.5">
      <c r="B88" s="1201"/>
      <c r="C88" s="1200"/>
      <c r="D88" s="1200"/>
      <c r="E88" s="1200"/>
      <c r="F88" s="1200"/>
      <c r="G88" s="1200"/>
      <c r="H88" s="1200"/>
      <c r="I88" s="1200"/>
      <c r="J88" s="1200"/>
      <c r="K88" s="1200"/>
      <c r="L88" s="1200"/>
      <c r="M88" s="1200"/>
    </row>
    <row r="89" spans="2:13" ht="16.5">
      <c r="B89" s="1201"/>
      <c r="C89" s="1200"/>
      <c r="D89" s="1200"/>
      <c r="E89" s="1200"/>
      <c r="F89" s="1200"/>
      <c r="G89" s="1200"/>
      <c r="H89" s="1200"/>
      <c r="I89" s="1200"/>
      <c r="J89" s="1200"/>
      <c r="K89" s="1200"/>
      <c r="L89" s="1200"/>
      <c r="M89" s="1200"/>
    </row>
    <row r="90" spans="2:13" ht="16.5">
      <c r="B90" s="1201"/>
      <c r="C90" s="1200"/>
      <c r="D90" s="1200"/>
      <c r="E90" s="1200"/>
      <c r="F90" s="1200"/>
      <c r="G90" s="1200"/>
      <c r="H90" s="1200"/>
      <c r="I90" s="1200"/>
      <c r="J90" s="1200"/>
      <c r="K90" s="1200"/>
      <c r="L90" s="1200"/>
      <c r="M90" s="1200"/>
    </row>
    <row r="91" spans="2:13" ht="16.5">
      <c r="B91" s="1201"/>
      <c r="C91" s="1200"/>
      <c r="D91" s="1200"/>
      <c r="E91" s="1200"/>
      <c r="F91" s="1200"/>
      <c r="G91" s="1200"/>
      <c r="H91" s="1200"/>
      <c r="I91" s="1200"/>
      <c r="J91" s="1200"/>
      <c r="K91" s="1200"/>
      <c r="L91" s="1200"/>
      <c r="M91" s="1200"/>
    </row>
    <row r="92" spans="2:13" ht="16.5">
      <c r="B92" s="1201"/>
      <c r="C92" s="1200"/>
      <c r="D92" s="1200"/>
      <c r="E92" s="1200"/>
      <c r="F92" s="1200"/>
      <c r="G92" s="1200"/>
      <c r="H92" s="1200"/>
      <c r="I92" s="1200"/>
      <c r="J92" s="1200"/>
      <c r="K92" s="1200"/>
      <c r="L92" s="1200"/>
      <c r="M92" s="1200"/>
    </row>
    <row r="93" spans="2:13" ht="16.5">
      <c r="B93" s="1201"/>
      <c r="C93" s="1200"/>
      <c r="D93" s="1200"/>
      <c r="E93" s="1200"/>
      <c r="F93" s="1200"/>
      <c r="G93" s="1200"/>
      <c r="H93" s="1200"/>
      <c r="I93" s="1200"/>
      <c r="J93" s="1200"/>
      <c r="K93" s="1200"/>
      <c r="L93" s="1200"/>
      <c r="M93" s="1200"/>
    </row>
    <row r="94" spans="2:13" ht="16.5">
      <c r="B94" s="1201"/>
      <c r="C94" s="1200"/>
      <c r="D94" s="1200"/>
      <c r="E94" s="1200"/>
      <c r="F94" s="1200"/>
      <c r="G94" s="1200"/>
      <c r="H94" s="1200"/>
      <c r="I94" s="1200"/>
      <c r="J94" s="1200"/>
      <c r="K94" s="1200"/>
      <c r="L94" s="1200"/>
      <c r="M94" s="1200"/>
    </row>
    <row r="95" spans="2:13" ht="16.5">
      <c r="B95" s="1201"/>
      <c r="C95" s="1200"/>
      <c r="D95" s="1200"/>
      <c r="E95" s="1200"/>
      <c r="F95" s="1200"/>
      <c r="G95" s="1200"/>
      <c r="H95" s="1200"/>
      <c r="I95" s="1200"/>
      <c r="J95" s="1200"/>
      <c r="K95" s="1200"/>
      <c r="L95" s="1200"/>
      <c r="M95" s="1200"/>
    </row>
    <row r="96" spans="2:13" ht="16.5">
      <c r="B96" s="1201"/>
      <c r="C96" s="1200"/>
      <c r="D96" s="1200"/>
      <c r="E96" s="1200"/>
      <c r="F96" s="1200"/>
      <c r="G96" s="1200"/>
      <c r="H96" s="1200"/>
      <c r="I96" s="1200"/>
      <c r="J96" s="1200"/>
      <c r="K96" s="1200"/>
      <c r="L96" s="1200"/>
      <c r="M96" s="1200"/>
    </row>
    <row r="97" spans="2:13" ht="16.5">
      <c r="B97" s="1201"/>
      <c r="C97" s="1200"/>
      <c r="D97" s="1200"/>
      <c r="E97" s="1200"/>
      <c r="F97" s="1200"/>
      <c r="G97" s="1200"/>
      <c r="H97" s="1200"/>
      <c r="I97" s="1200"/>
      <c r="J97" s="1200"/>
      <c r="K97" s="1200"/>
      <c r="L97" s="1200"/>
      <c r="M97" s="1200"/>
    </row>
    <row r="98" spans="2:13" ht="16.5">
      <c r="B98" s="1201"/>
      <c r="C98" s="1200"/>
      <c r="D98" s="1200"/>
      <c r="E98" s="1200"/>
      <c r="F98" s="1200"/>
      <c r="G98" s="1200"/>
      <c r="H98" s="1200"/>
      <c r="I98" s="1200"/>
      <c r="J98" s="1200"/>
      <c r="K98" s="1200"/>
      <c r="L98" s="1200"/>
      <c r="M98" s="1200"/>
    </row>
    <row r="99" spans="2:13" ht="16.5">
      <c r="B99" s="1201"/>
      <c r="C99" s="1200"/>
      <c r="D99" s="1200"/>
      <c r="E99" s="1200"/>
      <c r="F99" s="1200"/>
      <c r="G99" s="1200"/>
      <c r="H99" s="1200"/>
      <c r="I99" s="1200"/>
      <c r="J99" s="1200"/>
      <c r="K99" s="1200"/>
      <c r="L99" s="1200"/>
      <c r="M99" s="1200"/>
    </row>
    <row r="100" spans="2:13" ht="16.5">
      <c r="B100" s="1201"/>
      <c r="C100" s="1200"/>
      <c r="D100" s="1200"/>
      <c r="E100" s="1200"/>
      <c r="F100" s="1200"/>
      <c r="G100" s="1200"/>
      <c r="H100" s="1200"/>
      <c r="I100" s="1200"/>
      <c r="J100" s="1200"/>
      <c r="K100" s="1200"/>
      <c r="L100" s="1200"/>
      <c r="M100" s="1200"/>
    </row>
    <row r="101" spans="2:13" ht="16.5">
      <c r="B101" s="1201"/>
      <c r="C101" s="1200"/>
      <c r="D101" s="1200"/>
      <c r="E101" s="1200"/>
      <c r="F101" s="1200"/>
      <c r="G101" s="1200"/>
      <c r="H101" s="1200"/>
      <c r="I101" s="1200"/>
      <c r="J101" s="1200"/>
      <c r="K101" s="1200"/>
      <c r="L101" s="1200"/>
      <c r="M101" s="1200"/>
    </row>
    <row r="102" spans="2:13" ht="16.5">
      <c r="B102" s="1201"/>
      <c r="C102" s="1200"/>
      <c r="D102" s="1200"/>
      <c r="E102" s="1200"/>
      <c r="F102" s="1200"/>
      <c r="G102" s="1200"/>
      <c r="H102" s="1200"/>
      <c r="I102" s="1200"/>
      <c r="J102" s="1200"/>
      <c r="K102" s="1200"/>
      <c r="L102" s="1200"/>
      <c r="M102" s="1200"/>
    </row>
    <row r="103" spans="2:13" ht="16.5">
      <c r="B103" s="1201"/>
      <c r="C103" s="1200"/>
      <c r="D103" s="1200"/>
      <c r="E103" s="1200"/>
      <c r="F103" s="1200"/>
      <c r="G103" s="1200"/>
      <c r="H103" s="1200"/>
      <c r="I103" s="1200"/>
      <c r="J103" s="1200"/>
      <c r="K103" s="1200"/>
      <c r="L103" s="1200"/>
      <c r="M103" s="1200"/>
    </row>
    <row r="104" spans="2:13" ht="16.5">
      <c r="B104" s="1201"/>
      <c r="C104" s="1200"/>
      <c r="D104" s="1200"/>
      <c r="E104" s="1200"/>
      <c r="F104" s="1200"/>
      <c r="G104" s="1200"/>
      <c r="H104" s="1200"/>
      <c r="I104" s="1200"/>
      <c r="J104" s="1200"/>
      <c r="K104" s="1200"/>
      <c r="L104" s="1200"/>
      <c r="M104" s="1200"/>
    </row>
    <row r="105" spans="2:13" ht="16.5">
      <c r="B105" s="1201"/>
      <c r="C105" s="1200"/>
      <c r="D105" s="1200"/>
      <c r="E105" s="1200"/>
      <c r="F105" s="1200"/>
      <c r="G105" s="1200"/>
      <c r="H105" s="1200"/>
      <c r="I105" s="1200"/>
      <c r="J105" s="1200"/>
      <c r="K105" s="1200"/>
      <c r="L105" s="1200"/>
      <c r="M105" s="1200"/>
    </row>
    <row r="106" spans="2:13" ht="16.5">
      <c r="B106" s="1201"/>
      <c r="C106" s="1200"/>
      <c r="D106" s="1200"/>
      <c r="E106" s="1200"/>
      <c r="F106" s="1200"/>
      <c r="G106" s="1200"/>
      <c r="H106" s="1200"/>
      <c r="I106" s="1200"/>
      <c r="J106" s="1200"/>
      <c r="K106" s="1200"/>
      <c r="L106" s="1200"/>
      <c r="M106" s="1200"/>
    </row>
    <row r="107" spans="2:13" ht="16.5">
      <c r="B107" s="1201"/>
      <c r="C107" s="1200"/>
      <c r="D107" s="1200"/>
      <c r="E107" s="1200"/>
      <c r="F107" s="1200"/>
      <c r="G107" s="1200"/>
      <c r="H107" s="1200"/>
      <c r="I107" s="1200"/>
      <c r="J107" s="1200"/>
      <c r="K107" s="1200"/>
      <c r="L107" s="1200"/>
      <c r="M107" s="1200"/>
    </row>
    <row r="108" spans="2:13" ht="16.5">
      <c r="B108" s="1201"/>
      <c r="C108" s="1200"/>
      <c r="D108" s="1200"/>
      <c r="E108" s="1200"/>
      <c r="F108" s="1200"/>
      <c r="G108" s="1200"/>
      <c r="H108" s="1200"/>
      <c r="I108" s="1200"/>
      <c r="J108" s="1200"/>
      <c r="K108" s="1200"/>
      <c r="L108" s="1200"/>
      <c r="M108" s="1200"/>
    </row>
    <row r="109" spans="2:13" ht="16.5">
      <c r="B109" s="1201"/>
      <c r="C109" s="1200"/>
      <c r="D109" s="1200"/>
      <c r="E109" s="1200"/>
      <c r="F109" s="1200"/>
      <c r="G109" s="1200"/>
      <c r="H109" s="1200"/>
      <c r="I109" s="1200"/>
      <c r="J109" s="1200"/>
      <c r="K109" s="1200"/>
      <c r="L109" s="1200"/>
      <c r="M109" s="1200"/>
    </row>
    <row r="110" spans="2:13" ht="16.5">
      <c r="B110" s="1201"/>
      <c r="C110" s="1200"/>
      <c r="D110" s="1200"/>
      <c r="E110" s="1200"/>
      <c r="F110" s="1200"/>
      <c r="G110" s="1200"/>
      <c r="H110" s="1200"/>
      <c r="I110" s="1200"/>
      <c r="J110" s="1200"/>
      <c r="K110" s="1200"/>
      <c r="L110" s="1200"/>
      <c r="M110" s="1200"/>
    </row>
    <row r="111" spans="2:13" ht="16.5">
      <c r="B111" s="1201"/>
      <c r="C111" s="1200"/>
      <c r="D111" s="1200"/>
      <c r="E111" s="1200"/>
      <c r="F111" s="1200"/>
      <c r="G111" s="1200"/>
      <c r="H111" s="1200"/>
      <c r="I111" s="1200"/>
      <c r="J111" s="1200"/>
      <c r="K111" s="1200"/>
      <c r="L111" s="1200"/>
      <c r="M111" s="1200"/>
    </row>
    <row r="112" spans="2:13" ht="16.5">
      <c r="B112" s="1201"/>
      <c r="C112" s="1200"/>
      <c r="D112" s="1200"/>
      <c r="E112" s="1200"/>
      <c r="F112" s="1200"/>
      <c r="G112" s="1200"/>
      <c r="H112" s="1200"/>
      <c r="I112" s="1200"/>
      <c r="J112" s="1200"/>
      <c r="K112" s="1200"/>
      <c r="L112" s="1200"/>
      <c r="M112" s="1200"/>
    </row>
    <row r="113" spans="2:13" ht="16.5">
      <c r="B113" s="1201"/>
      <c r="C113" s="1200"/>
      <c r="D113" s="1200"/>
      <c r="E113" s="1200"/>
      <c r="F113" s="1200"/>
      <c r="G113" s="1200"/>
      <c r="H113" s="1200"/>
      <c r="I113" s="1200"/>
      <c r="J113" s="1200"/>
      <c r="K113" s="1200"/>
      <c r="L113" s="1200"/>
      <c r="M113" s="1200"/>
    </row>
    <row r="114" spans="2:13" ht="16.5">
      <c r="B114" s="1201"/>
      <c r="C114" s="1200"/>
      <c r="D114" s="1200"/>
      <c r="E114" s="1200"/>
      <c r="F114" s="1200"/>
      <c r="G114" s="1200"/>
      <c r="H114" s="1200"/>
      <c r="I114" s="1200"/>
      <c r="J114" s="1200"/>
      <c r="K114" s="1200"/>
      <c r="L114" s="1200"/>
      <c r="M114" s="1200"/>
    </row>
    <row r="115" spans="2:13" ht="16.5">
      <c r="B115" s="1201"/>
      <c r="C115" s="1200"/>
      <c r="D115" s="1200"/>
      <c r="E115" s="1200"/>
      <c r="F115" s="1200"/>
      <c r="G115" s="1200"/>
      <c r="H115" s="1200"/>
      <c r="I115" s="1200"/>
      <c r="J115" s="1200"/>
      <c r="K115" s="1200"/>
      <c r="L115" s="1200"/>
      <c r="M115" s="1200"/>
    </row>
    <row r="116" spans="2:13" ht="16.5">
      <c r="B116" s="1201"/>
      <c r="C116" s="1200"/>
      <c r="D116" s="1200"/>
      <c r="E116" s="1200"/>
      <c r="F116" s="1200"/>
      <c r="G116" s="1200"/>
      <c r="H116" s="1200"/>
      <c r="I116" s="1200"/>
      <c r="J116" s="1200"/>
      <c r="K116" s="1200"/>
      <c r="L116" s="1200"/>
      <c r="M116" s="1200"/>
    </row>
    <row r="117" spans="2:13" ht="16.5">
      <c r="B117" s="1201"/>
      <c r="C117" s="1200"/>
      <c r="D117" s="1200"/>
      <c r="E117" s="1200"/>
      <c r="F117" s="1200"/>
      <c r="G117" s="1200"/>
      <c r="H117" s="1200"/>
      <c r="I117" s="1200"/>
      <c r="J117" s="1200"/>
      <c r="K117" s="1200"/>
      <c r="L117" s="1200"/>
      <c r="M117" s="1200"/>
    </row>
    <row r="118" spans="2:13" ht="16.5">
      <c r="B118" s="1201"/>
      <c r="C118" s="1200"/>
      <c r="D118" s="1200"/>
      <c r="E118" s="1200"/>
      <c r="F118" s="1200"/>
      <c r="G118" s="1200"/>
      <c r="H118" s="1200"/>
      <c r="I118" s="1200"/>
      <c r="J118" s="1200"/>
      <c r="K118" s="1200"/>
      <c r="L118" s="1200"/>
      <c r="M118" s="1200"/>
    </row>
    <row r="119" spans="2:13" ht="16.5">
      <c r="B119" s="1201"/>
      <c r="C119" s="1200"/>
      <c r="D119" s="1200"/>
      <c r="E119" s="1200"/>
      <c r="F119" s="1200"/>
      <c r="G119" s="1200"/>
      <c r="H119" s="1200"/>
      <c r="I119" s="1200"/>
      <c r="J119" s="1200"/>
      <c r="K119" s="1200"/>
      <c r="L119" s="1200"/>
      <c r="M119" s="1200"/>
    </row>
    <row r="120" spans="2:13" ht="16.5">
      <c r="B120" s="1201"/>
      <c r="C120" s="1200"/>
      <c r="D120" s="1200"/>
      <c r="E120" s="1200"/>
      <c r="F120" s="1200"/>
      <c r="G120" s="1200"/>
      <c r="H120" s="1200"/>
      <c r="I120" s="1200"/>
      <c r="J120" s="1200"/>
      <c r="K120" s="1200"/>
      <c r="L120" s="1200"/>
      <c r="M120" s="1200"/>
    </row>
    <row r="121" spans="2:13" ht="16.5">
      <c r="B121" s="1201"/>
      <c r="C121" s="1200"/>
      <c r="D121" s="1200"/>
      <c r="E121" s="1200"/>
      <c r="F121" s="1200"/>
      <c r="G121" s="1200"/>
      <c r="H121" s="1200"/>
      <c r="I121" s="1200"/>
      <c r="J121" s="1200"/>
      <c r="K121" s="1200"/>
      <c r="L121" s="1200"/>
      <c r="M121" s="1200"/>
    </row>
    <row r="122" spans="2:13" ht="16.5">
      <c r="B122" s="1201"/>
      <c r="C122" s="1200"/>
      <c r="D122" s="1200"/>
      <c r="E122" s="1200"/>
      <c r="F122" s="1200"/>
      <c r="G122" s="1200"/>
      <c r="H122" s="1200"/>
      <c r="I122" s="1200"/>
      <c r="J122" s="1200"/>
      <c r="K122" s="1200"/>
      <c r="L122" s="1200"/>
      <c r="M122" s="1200"/>
    </row>
    <row r="123" spans="2:13" ht="16.5">
      <c r="B123" s="1201"/>
      <c r="C123" s="1200"/>
      <c r="D123" s="1200"/>
      <c r="E123" s="1200"/>
      <c r="F123" s="1200"/>
      <c r="G123" s="1200"/>
      <c r="H123" s="1200"/>
      <c r="I123" s="1200"/>
      <c r="J123" s="1200"/>
      <c r="K123" s="1200"/>
      <c r="L123" s="1200"/>
      <c r="M123" s="1200"/>
    </row>
    <row r="124" spans="2:13" ht="16.5">
      <c r="B124" s="1201"/>
      <c r="C124" s="1200"/>
      <c r="D124" s="1200"/>
      <c r="E124" s="1200"/>
      <c r="F124" s="1200"/>
      <c r="G124" s="1200"/>
      <c r="H124" s="1200"/>
      <c r="I124" s="1200"/>
      <c r="J124" s="1200"/>
      <c r="K124" s="1200"/>
      <c r="L124" s="1200"/>
      <c r="M124" s="1200"/>
    </row>
    <row r="125" spans="2:13" ht="16.5">
      <c r="B125" s="1201"/>
      <c r="C125" s="1200"/>
      <c r="D125" s="1200"/>
      <c r="E125" s="1200"/>
      <c r="F125" s="1200"/>
      <c r="G125" s="1200"/>
      <c r="H125" s="1200"/>
      <c r="I125" s="1200"/>
      <c r="J125" s="1200"/>
      <c r="K125" s="1200"/>
      <c r="L125" s="1200"/>
      <c r="M125" s="1200"/>
    </row>
    <row r="126" spans="2:13" ht="16.5">
      <c r="B126" s="1201"/>
      <c r="C126" s="1200"/>
      <c r="D126" s="1200"/>
      <c r="E126" s="1200"/>
      <c r="F126" s="1200"/>
      <c r="G126" s="1200"/>
      <c r="H126" s="1200"/>
      <c r="I126" s="1200"/>
      <c r="J126" s="1200"/>
      <c r="K126" s="1200"/>
      <c r="L126" s="1200"/>
      <c r="M126" s="1200"/>
    </row>
    <row r="127" spans="2:13" ht="16.5">
      <c r="B127" s="1201"/>
      <c r="C127" s="1200"/>
      <c r="D127" s="1200"/>
      <c r="E127" s="1200"/>
      <c r="F127" s="1200"/>
      <c r="G127" s="1200"/>
      <c r="H127" s="1200"/>
      <c r="I127" s="1200"/>
      <c r="J127" s="1200"/>
      <c r="K127" s="1200"/>
      <c r="L127" s="1200"/>
      <c r="M127" s="1200"/>
    </row>
    <row r="128" spans="2:13" ht="16.5">
      <c r="B128" s="1201"/>
      <c r="C128" s="1200"/>
      <c r="D128" s="1200"/>
      <c r="E128" s="1200"/>
      <c r="F128" s="1200"/>
      <c r="G128" s="1200"/>
      <c r="H128" s="1200"/>
      <c r="I128" s="1200"/>
      <c r="J128" s="1200"/>
      <c r="K128" s="1200"/>
      <c r="L128" s="1200"/>
      <c r="M128" s="1200"/>
    </row>
    <row r="129" spans="2:13" ht="16.5">
      <c r="B129" s="1201"/>
      <c r="C129" s="1200"/>
      <c r="D129" s="1200"/>
      <c r="E129" s="1200"/>
      <c r="F129" s="1200"/>
      <c r="G129" s="1200"/>
      <c r="H129" s="1200"/>
      <c r="I129" s="1200"/>
      <c r="J129" s="1200"/>
      <c r="K129" s="1200"/>
      <c r="L129" s="1200"/>
      <c r="M129" s="1200"/>
    </row>
    <row r="130" spans="2:13" ht="16.5">
      <c r="B130" s="1201"/>
      <c r="C130" s="1200"/>
      <c r="D130" s="1200"/>
      <c r="E130" s="1200"/>
      <c r="F130" s="1200"/>
      <c r="G130" s="1200"/>
      <c r="H130" s="1200"/>
      <c r="I130" s="1200"/>
      <c r="J130" s="1200"/>
      <c r="K130" s="1200"/>
      <c r="L130" s="1200"/>
      <c r="M130" s="1200"/>
    </row>
    <row r="131" spans="2:13" ht="16.5">
      <c r="B131" s="1201"/>
      <c r="C131" s="1200"/>
      <c r="D131" s="1200"/>
      <c r="E131" s="1200"/>
      <c r="F131" s="1200"/>
      <c r="G131" s="1200"/>
      <c r="H131" s="1200"/>
      <c r="I131" s="1200"/>
      <c r="J131" s="1200"/>
      <c r="K131" s="1200"/>
      <c r="L131" s="1200"/>
      <c r="M131" s="1200"/>
    </row>
    <row r="132" spans="2:13" ht="16.5">
      <c r="B132" s="1201"/>
      <c r="C132" s="1200"/>
      <c r="D132" s="1200"/>
      <c r="E132" s="1200"/>
      <c r="F132" s="1200"/>
      <c r="G132" s="1200"/>
      <c r="H132" s="1200"/>
      <c r="I132" s="1200"/>
      <c r="J132" s="1200"/>
      <c r="K132" s="1200"/>
      <c r="L132" s="1200"/>
      <c r="M132" s="1200"/>
    </row>
    <row r="133" spans="2:13" ht="16.5">
      <c r="B133" s="1201"/>
      <c r="C133" s="1200"/>
      <c r="D133" s="1200"/>
      <c r="E133" s="1200"/>
      <c r="F133" s="1200"/>
      <c r="G133" s="1200"/>
      <c r="H133" s="1200"/>
      <c r="I133" s="1200"/>
      <c r="J133" s="1200"/>
      <c r="K133" s="1200"/>
      <c r="L133" s="1200"/>
      <c r="M133" s="1200"/>
    </row>
    <row r="134" spans="2:13" ht="16.5">
      <c r="B134" s="1201"/>
      <c r="C134" s="1200"/>
      <c r="D134" s="1200"/>
      <c r="E134" s="1200"/>
      <c r="F134" s="1200"/>
      <c r="G134" s="1200"/>
      <c r="H134" s="1200"/>
      <c r="I134" s="1200"/>
      <c r="J134" s="1200"/>
      <c r="K134" s="1200"/>
      <c r="L134" s="1200"/>
      <c r="M134" s="1200"/>
    </row>
    <row r="135" spans="2:13" ht="16.5">
      <c r="B135" s="1201"/>
      <c r="C135" s="1200"/>
      <c r="D135" s="1200"/>
      <c r="E135" s="1200"/>
      <c r="F135" s="1200"/>
      <c r="G135" s="1200"/>
      <c r="H135" s="1200"/>
      <c r="I135" s="1200"/>
      <c r="J135" s="1200"/>
      <c r="K135" s="1200"/>
      <c r="L135" s="1200"/>
      <c r="M135" s="1200"/>
    </row>
    <row r="136" spans="2:13" ht="16.5">
      <c r="B136" s="1201"/>
      <c r="C136" s="1200"/>
      <c r="D136" s="1200"/>
      <c r="E136" s="1200"/>
      <c r="F136" s="1200"/>
      <c r="G136" s="1200"/>
      <c r="H136" s="1200"/>
      <c r="I136" s="1200"/>
      <c r="J136" s="1200"/>
      <c r="K136" s="1200"/>
      <c r="L136" s="1200"/>
      <c r="M136" s="1200"/>
    </row>
    <row r="137" spans="2:13" ht="16.5">
      <c r="B137" s="1201"/>
      <c r="C137" s="1200"/>
      <c r="D137" s="1200"/>
      <c r="E137" s="1200"/>
      <c r="F137" s="1200"/>
      <c r="G137" s="1200"/>
      <c r="H137" s="1200"/>
      <c r="I137" s="1200"/>
      <c r="J137" s="1200"/>
      <c r="K137" s="1200"/>
      <c r="L137" s="1200"/>
      <c r="M137" s="1200"/>
    </row>
    <row r="138" spans="2:13" ht="16.5">
      <c r="B138" s="1201"/>
      <c r="C138" s="1200"/>
      <c r="D138" s="1200"/>
      <c r="E138" s="1200"/>
      <c r="F138" s="1200"/>
      <c r="G138" s="1200"/>
      <c r="H138" s="1200"/>
      <c r="I138" s="1200"/>
      <c r="J138" s="1200"/>
      <c r="K138" s="1200"/>
      <c r="L138" s="1200"/>
      <c r="M138" s="1200"/>
    </row>
    <row r="139" spans="2:13" ht="16.5">
      <c r="B139" s="1201"/>
      <c r="C139" s="1200"/>
      <c r="D139" s="1200"/>
      <c r="E139" s="1200"/>
      <c r="F139" s="1200"/>
      <c r="G139" s="1200"/>
      <c r="H139" s="1200"/>
      <c r="I139" s="1200"/>
      <c r="J139" s="1200"/>
      <c r="K139" s="1200"/>
      <c r="L139" s="1200"/>
      <c r="M139" s="1200"/>
    </row>
    <row r="140" spans="2:13" ht="16.5">
      <c r="B140" s="1201"/>
      <c r="C140" s="1200"/>
      <c r="D140" s="1200"/>
      <c r="E140" s="1200"/>
      <c r="F140" s="1200"/>
      <c r="G140" s="1200"/>
      <c r="H140" s="1200"/>
      <c r="I140" s="1200"/>
      <c r="J140" s="1200"/>
      <c r="K140" s="1200"/>
      <c r="L140" s="1200"/>
      <c r="M140" s="1200"/>
    </row>
    <row r="141" spans="2:13" ht="16.5">
      <c r="B141" s="1201"/>
      <c r="C141" s="1200"/>
      <c r="D141" s="1200"/>
      <c r="E141" s="1200"/>
      <c r="F141" s="1200"/>
      <c r="G141" s="1200"/>
      <c r="H141" s="1200"/>
      <c r="I141" s="1200"/>
      <c r="J141" s="1200"/>
      <c r="K141" s="1200"/>
      <c r="L141" s="1200"/>
      <c r="M141" s="1200"/>
    </row>
    <row r="142" spans="2:13" ht="16.5">
      <c r="B142" s="1201"/>
      <c r="C142" s="1200"/>
      <c r="D142" s="1200"/>
      <c r="E142" s="1200"/>
      <c r="F142" s="1200"/>
      <c r="G142" s="1200"/>
      <c r="H142" s="1200"/>
      <c r="I142" s="1200"/>
      <c r="J142" s="1200"/>
      <c r="K142" s="1200"/>
      <c r="L142" s="1200"/>
      <c r="M142" s="1200"/>
    </row>
    <row r="143" spans="2:13" ht="16.5">
      <c r="B143" s="1201"/>
      <c r="C143" s="1200"/>
      <c r="D143" s="1200"/>
      <c r="E143" s="1200"/>
      <c r="F143" s="1200"/>
      <c r="G143" s="1200"/>
      <c r="H143" s="1200"/>
      <c r="I143" s="1200"/>
      <c r="J143" s="1200"/>
      <c r="K143" s="1200"/>
      <c r="L143" s="1200"/>
      <c r="M143" s="1200"/>
    </row>
    <row r="144" spans="2:13" ht="16.5">
      <c r="B144" s="1201"/>
      <c r="C144" s="1200"/>
      <c r="D144" s="1200"/>
      <c r="E144" s="1200"/>
      <c r="F144" s="1200"/>
      <c r="G144" s="1200"/>
      <c r="H144" s="1200"/>
      <c r="I144" s="1200"/>
      <c r="J144" s="1200"/>
      <c r="K144" s="1200"/>
      <c r="L144" s="1200"/>
      <c r="M144" s="1200"/>
    </row>
    <row r="145" spans="2:13" ht="16.5">
      <c r="B145" s="1201"/>
      <c r="C145" s="1200"/>
      <c r="D145" s="1200"/>
      <c r="E145" s="1200"/>
      <c r="F145" s="1200"/>
      <c r="G145" s="1200"/>
      <c r="H145" s="1200"/>
      <c r="I145" s="1200"/>
      <c r="J145" s="1200"/>
      <c r="K145" s="1200"/>
      <c r="L145" s="1200"/>
      <c r="M145" s="1200"/>
    </row>
    <row r="146" spans="2:13" ht="16.5">
      <c r="B146" s="1201"/>
      <c r="C146" s="1200"/>
      <c r="D146" s="1200"/>
      <c r="E146" s="1200"/>
      <c r="F146" s="1200"/>
      <c r="G146" s="1200"/>
      <c r="H146" s="1200"/>
      <c r="I146" s="1200"/>
      <c r="J146" s="1200"/>
      <c r="K146" s="1200"/>
      <c r="L146" s="1200"/>
      <c r="M146" s="1200"/>
    </row>
    <row r="147" spans="2:13" ht="16.5">
      <c r="B147" s="1201"/>
      <c r="C147" s="1200"/>
      <c r="D147" s="1200"/>
      <c r="E147" s="1200"/>
      <c r="F147" s="1200"/>
      <c r="G147" s="1200"/>
      <c r="H147" s="1200"/>
      <c r="I147" s="1200"/>
      <c r="J147" s="1200"/>
      <c r="K147" s="1200"/>
      <c r="L147" s="1200"/>
      <c r="M147" s="1200"/>
    </row>
    <row r="148" spans="2:13" ht="16.5">
      <c r="B148" s="1201"/>
      <c r="C148" s="1200"/>
      <c r="D148" s="1200"/>
      <c r="E148" s="1200"/>
      <c r="F148" s="1200"/>
      <c r="G148" s="1200"/>
      <c r="H148" s="1200"/>
      <c r="I148" s="1200"/>
      <c r="J148" s="1200"/>
      <c r="K148" s="1200"/>
      <c r="L148" s="1200"/>
      <c r="M148" s="1200"/>
    </row>
    <row r="149" spans="2:13" ht="16.5">
      <c r="B149" s="1201"/>
      <c r="C149" s="1200"/>
      <c r="D149" s="1200"/>
      <c r="E149" s="1200"/>
      <c r="F149" s="1200"/>
      <c r="G149" s="1200"/>
      <c r="H149" s="1200"/>
      <c r="I149" s="1200"/>
      <c r="J149" s="1200"/>
      <c r="K149" s="1200"/>
      <c r="L149" s="1200"/>
      <c r="M149" s="1200"/>
    </row>
    <row r="150" spans="2:13" ht="16.5">
      <c r="B150" s="1201"/>
      <c r="C150" s="1200"/>
      <c r="D150" s="1200"/>
      <c r="E150" s="1200"/>
      <c r="F150" s="1200"/>
      <c r="G150" s="1200"/>
      <c r="H150" s="1200"/>
      <c r="I150" s="1200"/>
      <c r="J150" s="1200"/>
      <c r="K150" s="1200"/>
      <c r="L150" s="1200"/>
      <c r="M150" s="1200"/>
    </row>
    <row r="151" spans="2:13" ht="16.5">
      <c r="B151" s="1201"/>
      <c r="C151" s="1200"/>
      <c r="D151" s="1200"/>
      <c r="E151" s="1200"/>
      <c r="F151" s="1200"/>
      <c r="G151" s="1200"/>
      <c r="H151" s="1200"/>
      <c r="I151" s="1200"/>
      <c r="J151" s="1200"/>
      <c r="K151" s="1200"/>
      <c r="L151" s="1200"/>
      <c r="M151" s="1200"/>
    </row>
    <row r="152" spans="2:13" ht="16.5">
      <c r="B152" s="1201"/>
      <c r="C152" s="1200"/>
      <c r="D152" s="1200"/>
      <c r="E152" s="1200"/>
      <c r="F152" s="1200"/>
      <c r="G152" s="1200"/>
      <c r="H152" s="1200"/>
      <c r="I152" s="1200"/>
      <c r="J152" s="1200"/>
      <c r="K152" s="1200"/>
      <c r="L152" s="1200"/>
      <c r="M152" s="1200"/>
    </row>
    <row r="153" spans="2:13" ht="16.5">
      <c r="B153" s="1201"/>
      <c r="C153" s="1200"/>
      <c r="D153" s="1200"/>
      <c r="E153" s="1200"/>
      <c r="F153" s="1200"/>
      <c r="G153" s="1200"/>
      <c r="H153" s="1200"/>
      <c r="I153" s="1200"/>
      <c r="J153" s="1200"/>
      <c r="K153" s="1200"/>
      <c r="L153" s="1200"/>
      <c r="M153" s="1200"/>
    </row>
    <row r="154" spans="2:13" ht="16.5">
      <c r="B154" s="1201"/>
      <c r="C154" s="1200"/>
      <c r="D154" s="1200"/>
      <c r="E154" s="1200"/>
      <c r="F154" s="1200"/>
      <c r="G154" s="1200"/>
      <c r="H154" s="1200"/>
      <c r="I154" s="1200"/>
      <c r="J154" s="1200"/>
      <c r="K154" s="1200"/>
      <c r="L154" s="1200"/>
      <c r="M154" s="1200"/>
    </row>
    <row r="155" spans="2:13" ht="16.5">
      <c r="B155" s="1201"/>
      <c r="C155" s="1200"/>
      <c r="D155" s="1200"/>
      <c r="E155" s="1200"/>
      <c r="F155" s="1200"/>
      <c r="G155" s="1200"/>
      <c r="H155" s="1200"/>
      <c r="I155" s="1200"/>
      <c r="J155" s="1200"/>
      <c r="K155" s="1200"/>
      <c r="L155" s="1200"/>
      <c r="M155" s="1200"/>
    </row>
    <row r="156" spans="2:13" ht="16.5">
      <c r="B156" s="1201"/>
      <c r="C156" s="1200"/>
      <c r="D156" s="1200"/>
      <c r="E156" s="1200"/>
      <c r="F156" s="1200"/>
      <c r="G156" s="1200"/>
      <c r="H156" s="1200"/>
      <c r="I156" s="1200"/>
      <c r="J156" s="1200"/>
      <c r="K156" s="1200"/>
      <c r="L156" s="1200"/>
      <c r="M156" s="1200"/>
    </row>
    <row r="157" spans="2:13" ht="16.5">
      <c r="B157" s="1201"/>
      <c r="C157" s="1200"/>
      <c r="D157" s="1200"/>
      <c r="E157" s="1200"/>
      <c r="F157" s="1200"/>
      <c r="G157" s="1200"/>
      <c r="H157" s="1200"/>
      <c r="I157" s="1200"/>
      <c r="J157" s="1200"/>
      <c r="K157" s="1200"/>
      <c r="L157" s="1200"/>
      <c r="M157" s="1200"/>
    </row>
    <row r="158" spans="2:13" ht="16.5">
      <c r="B158" s="1201"/>
      <c r="C158" s="1200"/>
      <c r="D158" s="1200"/>
      <c r="E158" s="1200"/>
      <c r="F158" s="1200"/>
      <c r="G158" s="1200"/>
      <c r="H158" s="1200"/>
      <c r="I158" s="1200"/>
      <c r="J158" s="1200"/>
      <c r="K158" s="1200"/>
      <c r="L158" s="1200"/>
      <c r="M158" s="1200"/>
    </row>
    <row r="159" spans="2:13" ht="16.5">
      <c r="B159" s="1201"/>
      <c r="C159" s="1200"/>
      <c r="D159" s="1200"/>
      <c r="E159" s="1200"/>
      <c r="F159" s="1200"/>
      <c r="G159" s="1200"/>
      <c r="H159" s="1200"/>
      <c r="I159" s="1200"/>
      <c r="J159" s="1200"/>
      <c r="K159" s="1200"/>
      <c r="L159" s="1200"/>
      <c r="M159" s="1200"/>
    </row>
    <row r="160" spans="2:13" ht="16.5">
      <c r="B160" s="1201"/>
      <c r="C160" s="1200"/>
      <c r="D160" s="1200"/>
      <c r="E160" s="1200"/>
      <c r="F160" s="1200"/>
      <c r="G160" s="1200"/>
      <c r="H160" s="1200"/>
      <c r="I160" s="1200"/>
      <c r="J160" s="1200"/>
      <c r="K160" s="1200"/>
      <c r="L160" s="1200"/>
      <c r="M160" s="1200"/>
    </row>
    <row r="161" spans="2:13" ht="16.5">
      <c r="B161" s="1201"/>
      <c r="C161" s="1200"/>
      <c r="D161" s="1200"/>
      <c r="E161" s="1200"/>
      <c r="F161" s="1200"/>
      <c r="G161" s="1200"/>
      <c r="H161" s="1200"/>
      <c r="I161" s="1200"/>
      <c r="J161" s="1200"/>
      <c r="K161" s="1200"/>
      <c r="L161" s="1200"/>
      <c r="M161" s="1200"/>
    </row>
    <row r="162" spans="2:13" ht="16.5">
      <c r="B162" s="1201"/>
      <c r="C162" s="1200"/>
      <c r="D162" s="1200"/>
      <c r="E162" s="1200"/>
      <c r="F162" s="1200"/>
      <c r="G162" s="1200"/>
      <c r="H162" s="1200"/>
      <c r="I162" s="1200"/>
      <c r="J162" s="1200"/>
      <c r="K162" s="1200"/>
      <c r="L162" s="1200"/>
      <c r="M162" s="1200"/>
    </row>
    <row r="163" spans="2:13" ht="16.5">
      <c r="B163" s="1201"/>
      <c r="C163" s="1200"/>
      <c r="D163" s="1200"/>
      <c r="E163" s="1200"/>
      <c r="F163" s="1200"/>
      <c r="G163" s="1200"/>
      <c r="H163" s="1200"/>
      <c r="I163" s="1200"/>
      <c r="J163" s="1200"/>
      <c r="K163" s="1200"/>
      <c r="L163" s="1200"/>
      <c r="M163" s="1200"/>
    </row>
    <row r="164" spans="2:13" ht="16.5">
      <c r="B164" s="1201"/>
      <c r="C164" s="1200"/>
      <c r="D164" s="1200"/>
      <c r="E164" s="1200"/>
      <c r="F164" s="1200"/>
      <c r="G164" s="1200"/>
      <c r="H164" s="1200"/>
      <c r="I164" s="1200"/>
      <c r="J164" s="1200"/>
      <c r="K164" s="1200"/>
      <c r="L164" s="1200"/>
      <c r="M164" s="1200"/>
    </row>
    <row r="165" spans="2:13" ht="16.5">
      <c r="B165" s="1201"/>
      <c r="C165" s="1200"/>
      <c r="D165" s="1200"/>
      <c r="E165" s="1200"/>
      <c r="F165" s="1200"/>
      <c r="G165" s="1200"/>
      <c r="H165" s="1200"/>
      <c r="I165" s="1200"/>
      <c r="J165" s="1200"/>
      <c r="K165" s="1200"/>
      <c r="L165" s="1200"/>
      <c r="M165" s="1200"/>
    </row>
    <row r="166" spans="2:13" ht="16.5">
      <c r="B166" s="1201"/>
      <c r="C166" s="1200"/>
      <c r="D166" s="1200"/>
      <c r="E166" s="1200"/>
      <c r="F166" s="1200"/>
      <c r="G166" s="1200"/>
      <c r="H166" s="1200"/>
      <c r="I166" s="1200"/>
      <c r="J166" s="1200"/>
      <c r="K166" s="1200"/>
      <c r="L166" s="1200"/>
      <c r="M166" s="1200"/>
    </row>
    <row r="167" spans="2:13" ht="16.5">
      <c r="B167" s="1201"/>
      <c r="C167" s="1200"/>
      <c r="D167" s="1200"/>
      <c r="E167" s="1200"/>
      <c r="F167" s="1200"/>
      <c r="G167" s="1200"/>
      <c r="H167" s="1200"/>
      <c r="I167" s="1200"/>
      <c r="J167" s="1200"/>
      <c r="K167" s="1200"/>
      <c r="L167" s="1200"/>
      <c r="M167" s="1200"/>
    </row>
    <row r="168" spans="2:13" ht="16.5">
      <c r="B168" s="1201"/>
      <c r="C168" s="1200"/>
      <c r="D168" s="1200"/>
      <c r="E168" s="1200"/>
      <c r="F168" s="1200"/>
      <c r="G168" s="1200"/>
      <c r="H168" s="1200"/>
      <c r="I168" s="1200"/>
      <c r="J168" s="1200"/>
      <c r="K168" s="1200"/>
      <c r="L168" s="1200"/>
      <c r="M168" s="1200"/>
    </row>
    <row r="169" spans="2:13" ht="16.5">
      <c r="B169" s="1201"/>
      <c r="C169" s="1200"/>
      <c r="D169" s="1200"/>
      <c r="E169" s="1200"/>
      <c r="F169" s="1200"/>
      <c r="G169" s="1200"/>
      <c r="H169" s="1200"/>
      <c r="I169" s="1200"/>
      <c r="J169" s="1200"/>
      <c r="K169" s="1200"/>
      <c r="L169" s="1200"/>
      <c r="M169" s="1200"/>
    </row>
    <row r="170" spans="2:13" ht="16.5">
      <c r="B170" s="1201"/>
      <c r="C170" s="1200"/>
      <c r="D170" s="1200"/>
      <c r="E170" s="1200"/>
      <c r="F170" s="1200"/>
      <c r="G170" s="1200"/>
      <c r="H170" s="1200"/>
      <c r="I170" s="1200"/>
      <c r="J170" s="1200"/>
      <c r="K170" s="1200"/>
      <c r="L170" s="1200"/>
      <c r="M170" s="1200"/>
    </row>
    <row r="171" spans="2:13" ht="16.5">
      <c r="B171" s="1201"/>
      <c r="C171" s="1200"/>
      <c r="D171" s="1200"/>
      <c r="E171" s="1200"/>
      <c r="F171" s="1200"/>
      <c r="G171" s="1200"/>
      <c r="H171" s="1200"/>
      <c r="I171" s="1200"/>
      <c r="J171" s="1200"/>
      <c r="K171" s="1200"/>
      <c r="L171" s="1200"/>
      <c r="M171" s="1200"/>
    </row>
    <row r="172" spans="2:13" ht="16.5">
      <c r="B172" s="1201"/>
      <c r="C172" s="1200"/>
      <c r="D172" s="1200"/>
      <c r="E172" s="1200"/>
      <c r="F172" s="1200"/>
      <c r="G172" s="1200"/>
      <c r="H172" s="1200"/>
      <c r="I172" s="1200"/>
      <c r="J172" s="1200"/>
      <c r="K172" s="1200"/>
      <c r="L172" s="1200"/>
      <c r="M172" s="1200"/>
    </row>
    <row r="173" spans="2:13" ht="16.5">
      <c r="B173" s="1201"/>
      <c r="C173" s="1200"/>
      <c r="D173" s="1200"/>
      <c r="E173" s="1200"/>
      <c r="F173" s="1200"/>
      <c r="G173" s="1200"/>
      <c r="H173" s="1200"/>
      <c r="I173" s="1200"/>
      <c r="J173" s="1200"/>
      <c r="K173" s="1200"/>
      <c r="L173" s="1200"/>
      <c r="M173" s="1200"/>
    </row>
    <row r="174" spans="2:13" ht="16.5">
      <c r="B174" s="1201"/>
      <c r="C174" s="1200"/>
      <c r="D174" s="1200"/>
      <c r="E174" s="1200"/>
      <c r="F174" s="1200"/>
      <c r="G174" s="1200"/>
      <c r="H174" s="1200"/>
      <c r="I174" s="1200"/>
      <c r="J174" s="1200"/>
      <c r="K174" s="1200"/>
      <c r="L174" s="1200"/>
      <c r="M174" s="1200"/>
    </row>
    <row r="175" spans="2:13" ht="16.5">
      <c r="B175" s="1201"/>
      <c r="C175" s="1200"/>
      <c r="D175" s="1200"/>
      <c r="E175" s="1200"/>
      <c r="F175" s="1200"/>
      <c r="G175" s="1200"/>
      <c r="H175" s="1200"/>
      <c r="I175" s="1200"/>
      <c r="J175" s="1200"/>
      <c r="K175" s="1200"/>
      <c r="L175" s="1200"/>
      <c r="M175" s="1200"/>
    </row>
    <row r="176" spans="2:13" ht="16.5">
      <c r="B176" s="1201"/>
      <c r="C176" s="1200"/>
      <c r="D176" s="1200"/>
      <c r="E176" s="1200"/>
      <c r="F176" s="1200"/>
      <c r="G176" s="1200"/>
      <c r="H176" s="1200"/>
      <c r="I176" s="1200"/>
      <c r="J176" s="1200"/>
      <c r="K176" s="1200"/>
      <c r="L176" s="1200"/>
      <c r="M176" s="1200"/>
    </row>
    <row r="177" spans="2:13" ht="16.5">
      <c r="B177" s="1201"/>
      <c r="C177" s="1200"/>
      <c r="D177" s="1200"/>
      <c r="E177" s="1200"/>
      <c r="F177" s="1200"/>
      <c r="G177" s="1200"/>
      <c r="H177" s="1200"/>
      <c r="I177" s="1200"/>
      <c r="J177" s="1200"/>
      <c r="K177" s="1200"/>
      <c r="L177" s="1200"/>
      <c r="M177" s="1200"/>
    </row>
    <row r="178" spans="2:13" ht="16.5">
      <c r="B178" s="1201"/>
      <c r="C178" s="1200"/>
      <c r="D178" s="1200"/>
      <c r="E178" s="1200"/>
      <c r="F178" s="1200"/>
      <c r="G178" s="1200"/>
      <c r="H178" s="1200"/>
      <c r="I178" s="1200"/>
      <c r="J178" s="1200"/>
      <c r="K178" s="1200"/>
      <c r="L178" s="1200"/>
      <c r="M178" s="1200"/>
    </row>
    <row r="179" spans="2:13" ht="16.5">
      <c r="B179" s="1201"/>
      <c r="C179" s="1200"/>
      <c r="D179" s="1200"/>
      <c r="E179" s="1200"/>
      <c r="F179" s="1200"/>
      <c r="G179" s="1200"/>
      <c r="H179" s="1200"/>
      <c r="I179" s="1200"/>
      <c r="J179" s="1200"/>
      <c r="K179" s="1200"/>
      <c r="L179" s="1200"/>
      <c r="M179" s="1200"/>
    </row>
    <row r="180" spans="2:13" ht="16.5">
      <c r="B180" s="1201"/>
      <c r="C180" s="1200"/>
      <c r="D180" s="1200"/>
      <c r="E180" s="1200"/>
      <c r="F180" s="1200"/>
      <c r="G180" s="1200"/>
      <c r="H180" s="1200"/>
      <c r="I180" s="1200"/>
      <c r="J180" s="1200"/>
      <c r="K180" s="1200"/>
      <c r="L180" s="1200"/>
      <c r="M180" s="1200"/>
    </row>
    <row r="181" spans="2:13" ht="16.5">
      <c r="B181" s="1201"/>
      <c r="C181" s="1200"/>
      <c r="D181" s="1200"/>
      <c r="E181" s="1200"/>
      <c r="F181" s="1200"/>
      <c r="G181" s="1200"/>
      <c r="H181" s="1200"/>
      <c r="I181" s="1200"/>
      <c r="J181" s="1200"/>
      <c r="K181" s="1200"/>
      <c r="L181" s="1200"/>
      <c r="M181" s="1200"/>
    </row>
    <row r="182" spans="2:13" ht="16.5">
      <c r="B182" s="1201"/>
      <c r="C182" s="1200"/>
      <c r="D182" s="1200"/>
      <c r="E182" s="1200"/>
      <c r="F182" s="1200"/>
      <c r="G182" s="1200"/>
      <c r="H182" s="1200"/>
      <c r="I182" s="1200"/>
      <c r="J182" s="1200"/>
      <c r="K182" s="1200"/>
      <c r="L182" s="1200"/>
      <c r="M182" s="1200"/>
    </row>
    <row r="183" spans="2:13" ht="16.5">
      <c r="B183" s="1201"/>
      <c r="C183" s="1200"/>
      <c r="D183" s="1200"/>
      <c r="E183" s="1200"/>
      <c r="F183" s="1200"/>
      <c r="G183" s="1200"/>
      <c r="H183" s="1200"/>
      <c r="I183" s="1200"/>
      <c r="J183" s="1200"/>
      <c r="K183" s="1200"/>
      <c r="L183" s="1200"/>
      <c r="M183" s="1200"/>
    </row>
    <row r="184" spans="2:13" ht="16.5">
      <c r="B184" s="1201"/>
      <c r="C184" s="1200"/>
      <c r="D184" s="1200"/>
      <c r="E184" s="1200"/>
      <c r="F184" s="1200"/>
      <c r="G184" s="1200"/>
      <c r="H184" s="1200"/>
      <c r="I184" s="1200"/>
      <c r="J184" s="1200"/>
      <c r="K184" s="1200"/>
      <c r="L184" s="1200"/>
      <c r="M184" s="1200"/>
    </row>
    <row r="185" spans="2:13" ht="16.5">
      <c r="B185" s="1201"/>
      <c r="C185" s="1200"/>
      <c r="D185" s="1200"/>
      <c r="E185" s="1200"/>
      <c r="F185" s="1200"/>
      <c r="G185" s="1200"/>
      <c r="H185" s="1200"/>
      <c r="I185" s="1200"/>
      <c r="J185" s="1200"/>
      <c r="K185" s="1200"/>
      <c r="L185" s="1200"/>
      <c r="M185" s="1200"/>
    </row>
    <row r="186" spans="2:13" ht="16.5">
      <c r="B186" s="1201"/>
      <c r="C186" s="1200"/>
      <c r="D186" s="1200"/>
      <c r="E186" s="1200"/>
      <c r="F186" s="1200"/>
      <c r="G186" s="1200"/>
      <c r="H186" s="1200"/>
      <c r="I186" s="1200"/>
      <c r="J186" s="1200"/>
      <c r="K186" s="1200"/>
      <c r="L186" s="1200"/>
      <c r="M186" s="1200"/>
    </row>
    <row r="187" spans="2:13" ht="16.5">
      <c r="B187" s="1201"/>
      <c r="C187" s="1200"/>
      <c r="D187" s="1200"/>
      <c r="E187" s="1200"/>
      <c r="F187" s="1200"/>
      <c r="G187" s="1200"/>
      <c r="H187" s="1200"/>
      <c r="I187" s="1200"/>
      <c r="J187" s="1200"/>
      <c r="K187" s="1200"/>
      <c r="L187" s="1200"/>
      <c r="M187" s="1200"/>
    </row>
    <row r="188" spans="2:13" ht="16.5">
      <c r="B188" s="1201"/>
      <c r="C188" s="1200"/>
      <c r="D188" s="1200"/>
      <c r="E188" s="1200"/>
      <c r="F188" s="1200"/>
      <c r="G188" s="1200"/>
      <c r="H188" s="1200"/>
      <c r="I188" s="1200"/>
      <c r="J188" s="1200"/>
      <c r="K188" s="1200"/>
      <c r="L188" s="1200"/>
      <c r="M188" s="1200"/>
    </row>
    <row r="189" spans="2:13" ht="16.5">
      <c r="B189" s="1201"/>
      <c r="C189" s="1200"/>
      <c r="D189" s="1200"/>
      <c r="E189" s="1200"/>
      <c r="F189" s="1200"/>
      <c r="G189" s="1200"/>
      <c r="H189" s="1200"/>
      <c r="I189" s="1200"/>
      <c r="J189" s="1200"/>
      <c r="K189" s="1200"/>
      <c r="L189" s="1200"/>
      <c r="M189" s="1200"/>
    </row>
    <row r="190" spans="2:13" ht="16.5">
      <c r="B190" s="1201"/>
      <c r="C190" s="1200"/>
      <c r="D190" s="1200"/>
      <c r="E190" s="1200"/>
      <c r="F190" s="1200"/>
      <c r="G190" s="1200"/>
      <c r="H190" s="1200"/>
      <c r="I190" s="1200"/>
      <c r="J190" s="1200"/>
      <c r="K190" s="1200"/>
      <c r="L190" s="1200"/>
      <c r="M190" s="1200"/>
    </row>
    <row r="191" spans="2:13" ht="16.5">
      <c r="B191" s="1201"/>
      <c r="C191" s="1200"/>
      <c r="D191" s="1200"/>
      <c r="E191" s="1200"/>
      <c r="F191" s="1200"/>
      <c r="G191" s="1200"/>
      <c r="H191" s="1200"/>
      <c r="I191" s="1200"/>
      <c r="J191" s="1200"/>
      <c r="K191" s="1200"/>
      <c r="L191" s="1200"/>
      <c r="M191" s="1200"/>
    </row>
    <row r="192" spans="2:13" ht="16.5">
      <c r="B192" s="1201"/>
      <c r="C192" s="1200"/>
      <c r="D192" s="1200"/>
      <c r="E192" s="1200"/>
      <c r="F192" s="1200"/>
      <c r="G192" s="1200"/>
      <c r="H192" s="1200"/>
      <c r="I192" s="1200"/>
      <c r="J192" s="1200"/>
      <c r="K192" s="1200"/>
      <c r="L192" s="1200"/>
      <c r="M192" s="1200"/>
    </row>
    <row r="193" spans="2:13" ht="16.5">
      <c r="B193" s="1201"/>
      <c r="C193" s="1200"/>
      <c r="D193" s="1200"/>
      <c r="E193" s="1200"/>
      <c r="F193" s="1200"/>
      <c r="G193" s="1200"/>
      <c r="H193" s="1200"/>
      <c r="I193" s="1200"/>
      <c r="J193" s="1200"/>
      <c r="K193" s="1200"/>
      <c r="L193" s="1200"/>
      <c r="M193" s="1200"/>
    </row>
    <row r="194" spans="2:13" ht="16.5">
      <c r="B194" s="1201"/>
      <c r="C194" s="1200"/>
      <c r="D194" s="1200"/>
      <c r="E194" s="1200"/>
      <c r="F194" s="1200"/>
      <c r="G194" s="1200"/>
      <c r="H194" s="1200"/>
      <c r="I194" s="1200"/>
      <c r="J194" s="1200"/>
      <c r="K194" s="1200"/>
      <c r="L194" s="1200"/>
      <c r="M194" s="1200"/>
    </row>
    <row r="195" spans="2:13" ht="16.5">
      <c r="B195" s="1201"/>
      <c r="C195" s="1200"/>
      <c r="D195" s="1200"/>
      <c r="E195" s="1200"/>
      <c r="F195" s="1200"/>
      <c r="G195" s="1200"/>
      <c r="H195" s="1200"/>
      <c r="I195" s="1200"/>
      <c r="J195" s="1200"/>
      <c r="K195" s="1200"/>
      <c r="L195" s="1200"/>
      <c r="M195" s="1200"/>
    </row>
    <row r="196" spans="2:13" ht="16.5">
      <c r="B196" s="1201"/>
      <c r="C196" s="1200"/>
      <c r="D196" s="1200"/>
      <c r="E196" s="1200"/>
      <c r="F196" s="1200"/>
      <c r="G196" s="1200"/>
      <c r="H196" s="1200"/>
      <c r="I196" s="1200"/>
      <c r="J196" s="1200"/>
      <c r="K196" s="1200"/>
      <c r="L196" s="1200"/>
      <c r="M196" s="1200"/>
    </row>
    <row r="197" spans="2:13" ht="16.5">
      <c r="B197" s="1201"/>
      <c r="C197" s="1200"/>
      <c r="D197" s="1200"/>
      <c r="E197" s="1200"/>
      <c r="F197" s="1200"/>
      <c r="G197" s="1200"/>
      <c r="H197" s="1200"/>
      <c r="I197" s="1200"/>
      <c r="J197" s="1200"/>
      <c r="K197" s="1200"/>
      <c r="L197" s="1200"/>
      <c r="M197" s="1200"/>
    </row>
    <row r="198" spans="2:13" ht="16.5">
      <c r="B198" s="1201"/>
      <c r="C198" s="1200"/>
      <c r="D198" s="1200"/>
      <c r="E198" s="1200"/>
      <c r="F198" s="1200"/>
      <c r="G198" s="1200"/>
      <c r="H198" s="1200"/>
      <c r="I198" s="1200"/>
      <c r="J198" s="1200"/>
      <c r="K198" s="1200"/>
      <c r="L198" s="1200"/>
      <c r="M198" s="1200"/>
    </row>
    <row r="199" spans="2:13" ht="16.5">
      <c r="B199" s="1201"/>
      <c r="C199" s="1200"/>
      <c r="D199" s="1200"/>
      <c r="E199" s="1200"/>
      <c r="F199" s="1200"/>
      <c r="G199" s="1200"/>
      <c r="H199" s="1200"/>
      <c r="I199" s="1200"/>
      <c r="J199" s="1200"/>
      <c r="K199" s="1200"/>
      <c r="L199" s="1200"/>
      <c r="M199" s="1200"/>
    </row>
    <row r="200" spans="2:13" ht="16.5">
      <c r="B200" s="1201"/>
      <c r="C200" s="1200"/>
      <c r="D200" s="1200"/>
      <c r="E200" s="1200"/>
      <c r="F200" s="1200"/>
      <c r="G200" s="1200"/>
      <c r="H200" s="1200"/>
      <c r="I200" s="1200"/>
      <c r="J200" s="1200"/>
      <c r="K200" s="1200"/>
      <c r="L200" s="1200"/>
      <c r="M200" s="1200"/>
    </row>
    <row r="201" spans="2:13" ht="16.5">
      <c r="B201" s="1201"/>
      <c r="C201" s="1200"/>
      <c r="D201" s="1200"/>
      <c r="E201" s="1200"/>
      <c r="F201" s="1200"/>
      <c r="G201" s="1200"/>
      <c r="H201" s="1200"/>
      <c r="I201" s="1200"/>
      <c r="J201" s="1200"/>
      <c r="K201" s="1200"/>
      <c r="L201" s="1200"/>
      <c r="M201" s="1200"/>
    </row>
    <row r="202" spans="2:13" ht="16.5">
      <c r="B202" s="1201"/>
      <c r="C202" s="1200"/>
      <c r="D202" s="1200"/>
      <c r="E202" s="1200"/>
      <c r="F202" s="1200"/>
      <c r="G202" s="1200"/>
      <c r="H202" s="1200"/>
      <c r="I202" s="1200"/>
      <c r="J202" s="1200"/>
      <c r="K202" s="1200"/>
      <c r="L202" s="1200"/>
      <c r="M202" s="1200"/>
    </row>
    <row r="203" spans="2:13" ht="16.5">
      <c r="B203" s="1201"/>
      <c r="C203" s="1200"/>
      <c r="D203" s="1200"/>
      <c r="E203" s="1200"/>
      <c r="F203" s="1200"/>
      <c r="G203" s="1200"/>
      <c r="H203" s="1200"/>
      <c r="I203" s="1200"/>
      <c r="J203" s="1200"/>
      <c r="K203" s="1200"/>
      <c r="L203" s="1200"/>
      <c r="M203" s="1200"/>
    </row>
    <row r="204" spans="2:13" ht="16.5">
      <c r="B204" s="1201"/>
      <c r="C204" s="1200"/>
      <c r="D204" s="1200"/>
      <c r="E204" s="1200"/>
      <c r="F204" s="1200"/>
      <c r="G204" s="1200"/>
      <c r="H204" s="1200"/>
      <c r="I204" s="1200"/>
      <c r="J204" s="1200"/>
      <c r="K204" s="1200"/>
      <c r="L204" s="1200"/>
      <c r="M204" s="1200"/>
    </row>
    <row r="205" spans="2:13" ht="16.5">
      <c r="B205" s="1201"/>
      <c r="C205" s="1200"/>
      <c r="D205" s="1200"/>
      <c r="E205" s="1200"/>
      <c r="F205" s="1200"/>
      <c r="G205" s="1200"/>
      <c r="H205" s="1200"/>
      <c r="I205" s="1200"/>
      <c r="J205" s="1200"/>
      <c r="K205" s="1200"/>
      <c r="L205" s="1200"/>
      <c r="M205" s="1200"/>
    </row>
    <row r="206" spans="2:13" ht="16.5">
      <c r="B206" s="1201"/>
      <c r="C206" s="1200"/>
      <c r="D206" s="1200"/>
      <c r="E206" s="1200"/>
      <c r="F206" s="1200"/>
      <c r="G206" s="1200"/>
      <c r="H206" s="1200"/>
      <c r="I206" s="1200"/>
      <c r="J206" s="1200"/>
      <c r="K206" s="1200"/>
      <c r="L206" s="1200"/>
      <c r="M206" s="1200"/>
    </row>
    <row r="207" spans="2:13" ht="16.5">
      <c r="B207" s="1201"/>
      <c r="C207" s="1200"/>
      <c r="D207" s="1200"/>
      <c r="E207" s="1200"/>
      <c r="F207" s="1200"/>
      <c r="G207" s="1200"/>
      <c r="H207" s="1200"/>
      <c r="I207" s="1200"/>
      <c r="J207" s="1200"/>
      <c r="K207" s="1200"/>
      <c r="L207" s="1200"/>
      <c r="M207" s="1200"/>
    </row>
    <row r="208" spans="2:13" ht="16.5">
      <c r="B208" s="1201"/>
      <c r="C208" s="1200"/>
      <c r="D208" s="1200"/>
      <c r="E208" s="1200"/>
      <c r="F208" s="1200"/>
      <c r="G208" s="1200"/>
      <c r="H208" s="1200"/>
      <c r="I208" s="1200"/>
      <c r="J208" s="1200"/>
      <c r="K208" s="1200"/>
      <c r="L208" s="1200"/>
      <c r="M208" s="1200"/>
    </row>
    <row r="209" spans="2:13" ht="16.5">
      <c r="B209" s="1201"/>
      <c r="C209" s="1200"/>
      <c r="D209" s="1200"/>
      <c r="E209" s="1200"/>
      <c r="F209" s="1200"/>
      <c r="G209" s="1200"/>
      <c r="H209" s="1200"/>
      <c r="I209" s="1200"/>
      <c r="J209" s="1200"/>
      <c r="K209" s="1200"/>
      <c r="L209" s="1200"/>
      <c r="M209" s="1200"/>
    </row>
    <row r="210" spans="2:13" ht="16.5">
      <c r="B210" s="1201"/>
      <c r="C210" s="1200"/>
      <c r="D210" s="1200"/>
      <c r="E210" s="1200"/>
      <c r="F210" s="1200"/>
      <c r="G210" s="1200"/>
      <c r="H210" s="1200"/>
      <c r="I210" s="1200"/>
      <c r="J210" s="1200"/>
      <c r="K210" s="1200"/>
      <c r="L210" s="1200"/>
      <c r="M210" s="1200"/>
    </row>
    <row r="211" spans="2:13" ht="16.5">
      <c r="B211" s="1201"/>
      <c r="C211" s="1200"/>
      <c r="D211" s="1200"/>
      <c r="E211" s="1200"/>
      <c r="F211" s="1200"/>
      <c r="G211" s="1200"/>
      <c r="H211" s="1200"/>
      <c r="I211" s="1200"/>
      <c r="J211" s="1200"/>
      <c r="K211" s="1200"/>
      <c r="L211" s="1200"/>
      <c r="M211" s="1200"/>
    </row>
    <row r="212" spans="2:13" ht="16.5">
      <c r="B212" s="1201"/>
      <c r="C212" s="1200"/>
      <c r="D212" s="1200"/>
      <c r="E212" s="1200"/>
      <c r="F212" s="1200"/>
      <c r="G212" s="1200"/>
      <c r="H212" s="1200"/>
      <c r="I212" s="1200"/>
      <c r="J212" s="1200"/>
      <c r="K212" s="1200"/>
      <c r="L212" s="1200"/>
      <c r="M212" s="1200"/>
    </row>
    <row r="213" spans="2:13" ht="16.5">
      <c r="B213" s="1201"/>
      <c r="C213" s="1200"/>
      <c r="D213" s="1200"/>
      <c r="E213" s="1200"/>
      <c r="F213" s="1200"/>
      <c r="G213" s="1200"/>
      <c r="H213" s="1200"/>
      <c r="I213" s="1200"/>
      <c r="J213" s="1200"/>
      <c r="K213" s="1200"/>
      <c r="L213" s="1200"/>
      <c r="M213" s="1200"/>
    </row>
    <row r="214" spans="2:13" ht="16.5">
      <c r="B214" s="1201"/>
      <c r="C214" s="1200"/>
      <c r="D214" s="1200"/>
      <c r="E214" s="1200"/>
      <c r="F214" s="1200"/>
      <c r="G214" s="1200"/>
      <c r="H214" s="1200"/>
      <c r="I214" s="1200"/>
      <c r="J214" s="1200"/>
      <c r="K214" s="1200"/>
      <c r="L214" s="1200"/>
      <c r="M214" s="1200"/>
    </row>
    <row r="215" spans="2:13" ht="16.5">
      <c r="B215" s="1201"/>
      <c r="C215" s="1200"/>
      <c r="D215" s="1200"/>
      <c r="E215" s="1200"/>
      <c r="F215" s="1200"/>
      <c r="G215" s="1200"/>
      <c r="H215" s="1200"/>
      <c r="I215" s="1200"/>
      <c r="J215" s="1200"/>
      <c r="K215" s="1200"/>
      <c r="L215" s="1200"/>
      <c r="M215" s="1200"/>
    </row>
    <row r="216" spans="2:13" ht="16.5">
      <c r="B216" s="1201"/>
      <c r="C216" s="1200"/>
      <c r="D216" s="1200"/>
      <c r="E216" s="1200"/>
      <c r="F216" s="1200"/>
      <c r="G216" s="1200"/>
      <c r="H216" s="1200"/>
      <c r="I216" s="1200"/>
      <c r="J216" s="1200"/>
      <c r="K216" s="1200"/>
      <c r="L216" s="1200"/>
      <c r="M216" s="1200"/>
    </row>
    <row r="217" spans="2:13" ht="16.5">
      <c r="B217" s="1201"/>
      <c r="C217" s="1200"/>
      <c r="D217" s="1200"/>
      <c r="E217" s="1200"/>
      <c r="F217" s="1200"/>
      <c r="G217" s="1200"/>
      <c r="H217" s="1200"/>
      <c r="I217" s="1200"/>
      <c r="J217" s="1200"/>
      <c r="K217" s="1200"/>
      <c r="L217" s="1200"/>
      <c r="M217" s="1200"/>
    </row>
    <row r="218" spans="2:13" ht="16.5">
      <c r="B218" s="1201"/>
      <c r="C218" s="1200"/>
      <c r="D218" s="1200"/>
      <c r="E218" s="1200"/>
      <c r="F218" s="1200"/>
      <c r="G218" s="1200"/>
      <c r="H218" s="1200"/>
      <c r="I218" s="1200"/>
      <c r="J218" s="1200"/>
      <c r="K218" s="1200"/>
      <c r="L218" s="1200"/>
      <c r="M218" s="1200"/>
    </row>
    <row r="219" spans="2:13" ht="16.5">
      <c r="B219" s="1201"/>
      <c r="C219" s="1200"/>
      <c r="D219" s="1200"/>
      <c r="E219" s="1200"/>
      <c r="F219" s="1200"/>
      <c r="G219" s="1200"/>
      <c r="H219" s="1200"/>
      <c r="I219" s="1200"/>
      <c r="J219" s="1200"/>
      <c r="K219" s="1200"/>
      <c r="L219" s="1200"/>
      <c r="M219" s="1200"/>
    </row>
    <row r="220" spans="2:13" ht="16.5">
      <c r="B220" s="1201"/>
      <c r="C220" s="1200"/>
      <c r="D220" s="1200"/>
      <c r="E220" s="1200"/>
      <c r="F220" s="1200"/>
      <c r="G220" s="1200"/>
      <c r="H220" s="1200"/>
      <c r="I220" s="1200"/>
      <c r="J220" s="1200"/>
      <c r="K220" s="1200"/>
      <c r="L220" s="1200"/>
      <c r="M220" s="1200"/>
    </row>
    <row r="221" spans="2:13" ht="16.5">
      <c r="B221" s="1201"/>
      <c r="C221" s="1200"/>
      <c r="D221" s="1200"/>
      <c r="E221" s="1200"/>
      <c r="F221" s="1200"/>
      <c r="G221" s="1200"/>
      <c r="H221" s="1200"/>
      <c r="I221" s="1200"/>
      <c r="J221" s="1200"/>
      <c r="K221" s="1200"/>
      <c r="L221" s="1200"/>
      <c r="M221" s="1200"/>
    </row>
    <row r="222" spans="2:13" ht="16.5">
      <c r="B222" s="1201"/>
      <c r="C222" s="1200"/>
      <c r="D222" s="1200"/>
      <c r="E222" s="1200"/>
      <c r="F222" s="1200"/>
      <c r="G222" s="1200"/>
      <c r="H222" s="1200"/>
      <c r="I222" s="1200"/>
      <c r="J222" s="1200"/>
      <c r="K222" s="1200"/>
      <c r="L222" s="1200"/>
      <c r="M222" s="1200"/>
    </row>
    <row r="223" spans="2:13" ht="16.5">
      <c r="B223" s="1201"/>
      <c r="C223" s="1200"/>
      <c r="D223" s="1200"/>
      <c r="E223" s="1200"/>
      <c r="F223" s="1200"/>
      <c r="G223" s="1200"/>
      <c r="H223" s="1200"/>
      <c r="I223" s="1200"/>
      <c r="J223" s="1200"/>
      <c r="K223" s="1200"/>
      <c r="L223" s="1200"/>
      <c r="M223" s="1200"/>
    </row>
    <row r="224" spans="2:13" ht="16.5">
      <c r="B224" s="1201"/>
      <c r="C224" s="1200"/>
      <c r="D224" s="1200"/>
      <c r="E224" s="1200"/>
      <c r="F224" s="1200"/>
      <c r="G224" s="1200"/>
      <c r="H224" s="1200"/>
      <c r="I224" s="1200"/>
      <c r="J224" s="1200"/>
      <c r="K224" s="1200"/>
      <c r="L224" s="1200"/>
      <c r="M224" s="1200"/>
    </row>
    <row r="225" spans="2:13" ht="16.5">
      <c r="B225" s="1201"/>
      <c r="C225" s="1200"/>
      <c r="D225" s="1200"/>
      <c r="E225" s="1200"/>
      <c r="F225" s="1200"/>
      <c r="G225" s="1200"/>
      <c r="H225" s="1200"/>
      <c r="I225" s="1200"/>
      <c r="J225" s="1200"/>
      <c r="K225" s="1200"/>
      <c r="L225" s="1200"/>
      <c r="M225" s="1200"/>
    </row>
    <row r="226" spans="2:13" ht="16.5">
      <c r="B226" s="1201"/>
      <c r="C226" s="1200"/>
      <c r="D226" s="1200"/>
      <c r="E226" s="1200"/>
      <c r="F226" s="1200"/>
      <c r="G226" s="1200"/>
      <c r="H226" s="1200"/>
      <c r="I226" s="1200"/>
      <c r="J226" s="1200"/>
      <c r="K226" s="1200"/>
      <c r="L226" s="1200"/>
      <c r="M226" s="1200"/>
    </row>
    <row r="227" spans="2:13" ht="16.5">
      <c r="B227" s="1201"/>
      <c r="C227" s="1200"/>
      <c r="D227" s="1200"/>
      <c r="E227" s="1200"/>
      <c r="F227" s="1200"/>
      <c r="G227" s="1200"/>
      <c r="H227" s="1200"/>
      <c r="I227" s="1200"/>
      <c r="J227" s="1200"/>
      <c r="K227" s="1200"/>
      <c r="L227" s="1200"/>
      <c r="M227" s="1200"/>
    </row>
    <row r="228" spans="2:13" ht="16.5">
      <c r="B228" s="1201"/>
      <c r="C228" s="1200"/>
      <c r="D228" s="1200"/>
      <c r="E228" s="1200"/>
      <c r="F228" s="1200"/>
      <c r="G228" s="1200"/>
      <c r="H228" s="1200"/>
      <c r="I228" s="1200"/>
      <c r="J228" s="1200"/>
      <c r="K228" s="1200"/>
      <c r="L228" s="1200"/>
      <c r="M228" s="1200"/>
    </row>
    <row r="229" spans="2:13" ht="16.5">
      <c r="B229" s="1201"/>
      <c r="C229" s="1200"/>
      <c r="D229" s="1200"/>
      <c r="E229" s="1200"/>
      <c r="F229" s="1200"/>
      <c r="G229" s="1200"/>
      <c r="H229" s="1200"/>
      <c r="I229" s="1200"/>
      <c r="J229" s="1200"/>
      <c r="K229" s="1200"/>
      <c r="L229" s="1200"/>
      <c r="M229" s="1200"/>
    </row>
    <row r="230" spans="2:13" ht="16.5">
      <c r="B230" s="1201"/>
      <c r="C230" s="1200"/>
      <c r="D230" s="1200"/>
      <c r="E230" s="1200"/>
      <c r="F230" s="1200"/>
      <c r="G230" s="1200"/>
      <c r="H230" s="1200"/>
      <c r="I230" s="1200"/>
      <c r="J230" s="1200"/>
      <c r="K230" s="1200"/>
      <c r="L230" s="1200"/>
      <c r="M230" s="1200"/>
    </row>
    <row r="231" spans="2:13" ht="16.5">
      <c r="B231" s="1201"/>
      <c r="C231" s="1200"/>
      <c r="D231" s="1200"/>
      <c r="E231" s="1200"/>
      <c r="F231" s="1200"/>
      <c r="G231" s="1200"/>
      <c r="H231" s="1200"/>
      <c r="I231" s="1200"/>
      <c r="J231" s="1200"/>
      <c r="K231" s="1200"/>
      <c r="L231" s="1200"/>
      <c r="M231" s="1200"/>
    </row>
    <row r="232" spans="2:13" ht="16.5">
      <c r="B232" s="1201"/>
      <c r="C232" s="1200"/>
      <c r="D232" s="1200"/>
      <c r="E232" s="1200"/>
      <c r="F232" s="1200"/>
      <c r="G232" s="1200"/>
      <c r="H232" s="1200"/>
      <c r="I232" s="1200"/>
      <c r="J232" s="1200"/>
      <c r="K232" s="1200"/>
      <c r="L232" s="1200"/>
      <c r="M232" s="1200"/>
    </row>
    <row r="233" spans="2:13" ht="16.5">
      <c r="B233" s="1201"/>
      <c r="C233" s="1200"/>
      <c r="D233" s="1200"/>
      <c r="E233" s="1200"/>
      <c r="F233" s="1200"/>
      <c r="G233" s="1200"/>
      <c r="H233" s="1200"/>
      <c r="I233" s="1200"/>
      <c r="J233" s="1200"/>
      <c r="K233" s="1200"/>
      <c r="L233" s="1200"/>
      <c r="M233" s="1200"/>
    </row>
    <row r="234" spans="2:13" ht="16.5">
      <c r="B234" s="1201"/>
      <c r="C234" s="1200"/>
      <c r="D234" s="1200"/>
      <c r="E234" s="1200"/>
      <c r="F234" s="1200"/>
      <c r="G234" s="1200"/>
      <c r="H234" s="1200"/>
      <c r="I234" s="1200"/>
      <c r="J234" s="1200"/>
      <c r="K234" s="1200"/>
      <c r="L234" s="1200"/>
      <c r="M234" s="1200"/>
    </row>
    <row r="235" spans="2:13" ht="16.5">
      <c r="B235" s="1201"/>
      <c r="C235" s="1200"/>
      <c r="D235" s="1200"/>
      <c r="E235" s="1200"/>
      <c r="F235" s="1200"/>
      <c r="G235" s="1200"/>
      <c r="H235" s="1200"/>
      <c r="I235" s="1200"/>
      <c r="J235" s="1200"/>
      <c r="K235" s="1200"/>
      <c r="L235" s="1200"/>
      <c r="M235" s="1200"/>
    </row>
    <row r="236" spans="2:13" ht="16.5">
      <c r="B236" s="1201"/>
      <c r="C236" s="1200"/>
      <c r="D236" s="1200"/>
      <c r="E236" s="1200"/>
      <c r="F236" s="1200"/>
      <c r="G236" s="1200"/>
      <c r="H236" s="1200"/>
      <c r="I236" s="1200"/>
      <c r="J236" s="1200"/>
      <c r="K236" s="1200"/>
      <c r="L236" s="1200"/>
      <c r="M236" s="1200"/>
    </row>
    <row r="237" spans="2:13" ht="16.5">
      <c r="B237" s="1201"/>
      <c r="C237" s="1200"/>
      <c r="D237" s="1200"/>
      <c r="E237" s="1200"/>
      <c r="F237" s="1200"/>
      <c r="G237" s="1200"/>
      <c r="H237" s="1200"/>
      <c r="I237" s="1200"/>
      <c r="J237" s="1200"/>
      <c r="K237" s="1200"/>
      <c r="L237" s="1200"/>
      <c r="M237" s="1200"/>
    </row>
    <row r="238" spans="2:13" ht="16.5">
      <c r="B238" s="1201"/>
      <c r="C238" s="1200"/>
      <c r="D238" s="1200"/>
      <c r="E238" s="1200"/>
      <c r="F238" s="1200"/>
      <c r="G238" s="1200"/>
      <c r="H238" s="1200"/>
      <c r="I238" s="1200"/>
      <c r="J238" s="1200"/>
      <c r="K238" s="1200"/>
      <c r="L238" s="1200"/>
      <c r="M238" s="1200"/>
    </row>
    <row r="239" spans="2:13" ht="16.5">
      <c r="B239" s="1201"/>
      <c r="C239" s="1200"/>
      <c r="D239" s="1200"/>
      <c r="E239" s="1200"/>
      <c r="F239" s="1200"/>
      <c r="G239" s="1200"/>
      <c r="H239" s="1200"/>
      <c r="I239" s="1200"/>
      <c r="J239" s="1200"/>
      <c r="K239" s="1200"/>
      <c r="L239" s="1200"/>
      <c r="M239" s="1200"/>
    </row>
    <row r="240" spans="2:13" ht="16.5">
      <c r="B240" s="1201"/>
      <c r="C240" s="1200"/>
      <c r="D240" s="1200"/>
      <c r="E240" s="1200"/>
      <c r="F240" s="1200"/>
      <c r="G240" s="1200"/>
      <c r="H240" s="1200"/>
      <c r="I240" s="1200"/>
      <c r="J240" s="1200"/>
      <c r="K240" s="1200"/>
      <c r="L240" s="1200"/>
      <c r="M240" s="1200"/>
    </row>
    <row r="241" spans="2:13" ht="16.5">
      <c r="B241" s="1201"/>
      <c r="C241" s="1200"/>
      <c r="D241" s="1200"/>
      <c r="E241" s="1200"/>
      <c r="F241" s="1200"/>
      <c r="G241" s="1200"/>
      <c r="H241" s="1200"/>
      <c r="I241" s="1200"/>
      <c r="J241" s="1200"/>
      <c r="K241" s="1200"/>
      <c r="L241" s="1200"/>
      <c r="M241" s="1200"/>
    </row>
    <row r="242" spans="2:13" ht="16.5">
      <c r="B242" s="1201"/>
      <c r="C242" s="1200"/>
      <c r="D242" s="1200"/>
      <c r="E242" s="1200"/>
      <c r="F242" s="1200"/>
      <c r="G242" s="1200"/>
      <c r="H242" s="1200"/>
      <c r="I242" s="1200"/>
      <c r="J242" s="1200"/>
      <c r="K242" s="1200"/>
      <c r="L242" s="1200"/>
      <c r="M242" s="1200"/>
    </row>
    <row r="243" spans="2:13" ht="16.5">
      <c r="B243" s="1201"/>
      <c r="C243" s="1200"/>
      <c r="D243" s="1200"/>
      <c r="E243" s="1200"/>
      <c r="F243" s="1200"/>
      <c r="G243" s="1200"/>
      <c r="H243" s="1200"/>
      <c r="I243" s="1200"/>
      <c r="J243" s="1200"/>
      <c r="K243" s="1200"/>
      <c r="L243" s="1200"/>
      <c r="M243" s="1200"/>
    </row>
    <row r="244" spans="2:13" ht="16.5">
      <c r="B244" s="1201"/>
      <c r="C244" s="1200"/>
      <c r="D244" s="1200"/>
      <c r="E244" s="1200"/>
      <c r="F244" s="1200"/>
      <c r="G244" s="1200"/>
      <c r="H244" s="1200"/>
      <c r="I244" s="1200"/>
      <c r="J244" s="1200"/>
      <c r="K244" s="1200"/>
      <c r="L244" s="1200"/>
      <c r="M244" s="1200"/>
    </row>
    <row r="245" spans="2:13" ht="16.5">
      <c r="B245" s="1201"/>
      <c r="C245" s="1200"/>
      <c r="D245" s="1200"/>
      <c r="E245" s="1200"/>
      <c r="F245" s="1200"/>
      <c r="G245" s="1200"/>
      <c r="H245" s="1200"/>
      <c r="I245" s="1200"/>
      <c r="J245" s="1200"/>
      <c r="K245" s="1200"/>
      <c r="L245" s="1200"/>
      <c r="M245" s="1200"/>
    </row>
    <row r="246" spans="2:13" ht="16.5">
      <c r="B246" s="1201"/>
      <c r="C246" s="1200"/>
      <c r="D246" s="1200"/>
      <c r="E246" s="1200"/>
      <c r="F246" s="1200"/>
      <c r="G246" s="1200"/>
      <c r="H246" s="1200"/>
      <c r="I246" s="1200"/>
      <c r="J246" s="1200"/>
      <c r="K246" s="1200"/>
      <c r="L246" s="1200"/>
      <c r="M246" s="1200"/>
    </row>
    <row r="247" spans="2:13" ht="16.5">
      <c r="B247" s="1201"/>
      <c r="C247" s="1200"/>
      <c r="D247" s="1200"/>
      <c r="E247" s="1200"/>
      <c r="F247" s="1200"/>
      <c r="G247" s="1200"/>
      <c r="H247" s="1200"/>
      <c r="I247" s="1200"/>
      <c r="J247" s="1200"/>
      <c r="K247" s="1200"/>
      <c r="L247" s="1200"/>
      <c r="M247" s="1200"/>
    </row>
    <row r="248" spans="2:13" ht="16.5">
      <c r="B248" s="1201"/>
      <c r="C248" s="1200"/>
      <c r="D248" s="1200"/>
      <c r="E248" s="1200"/>
      <c r="F248" s="1200"/>
      <c r="G248" s="1200"/>
      <c r="H248" s="1200"/>
      <c r="I248" s="1200"/>
      <c r="J248" s="1200"/>
      <c r="K248" s="1200"/>
      <c r="L248" s="1200"/>
      <c r="M248" s="1200"/>
    </row>
    <row r="249" spans="2:13" ht="16.5">
      <c r="B249" s="1201"/>
      <c r="C249" s="1200"/>
      <c r="D249" s="1200"/>
      <c r="E249" s="1200"/>
      <c r="F249" s="1200"/>
      <c r="G249" s="1200"/>
      <c r="H249" s="1200"/>
      <c r="I249" s="1200"/>
      <c r="J249" s="1200"/>
      <c r="K249" s="1200"/>
      <c r="L249" s="1200"/>
      <c r="M249" s="1200"/>
    </row>
    <row r="250" spans="2:13" ht="16.5">
      <c r="B250" s="1201"/>
      <c r="C250" s="1200"/>
      <c r="D250" s="1200"/>
      <c r="E250" s="1200"/>
      <c r="F250" s="1200"/>
      <c r="G250" s="1200"/>
      <c r="H250" s="1200"/>
      <c r="I250" s="1200"/>
      <c r="J250" s="1200"/>
      <c r="K250" s="1200"/>
      <c r="L250" s="1200"/>
      <c r="M250" s="1200"/>
    </row>
    <row r="251" spans="2:13" ht="16.5">
      <c r="B251" s="1201"/>
      <c r="C251" s="1200"/>
      <c r="D251" s="1200"/>
      <c r="E251" s="1200"/>
      <c r="F251" s="1200"/>
      <c r="G251" s="1200"/>
      <c r="H251" s="1200"/>
      <c r="I251" s="1200"/>
      <c r="J251" s="1200"/>
      <c r="K251" s="1200"/>
      <c r="L251" s="1200"/>
      <c r="M251" s="1200"/>
    </row>
    <row r="252" spans="2:13" ht="16.5">
      <c r="B252" s="1201"/>
      <c r="C252" s="1200"/>
      <c r="D252" s="1200"/>
      <c r="E252" s="1200"/>
      <c r="F252" s="1200"/>
      <c r="G252" s="1200"/>
      <c r="H252" s="1200"/>
      <c r="I252" s="1200"/>
      <c r="J252" s="1200"/>
      <c r="K252" s="1200"/>
      <c r="L252" s="1200"/>
      <c r="M252" s="1200"/>
    </row>
    <row r="253" spans="2:13" ht="16.5">
      <c r="B253" s="1201"/>
      <c r="C253" s="1200"/>
      <c r="D253" s="1200"/>
      <c r="E253" s="1200"/>
      <c r="F253" s="1200"/>
      <c r="G253" s="1200"/>
      <c r="H253" s="1200"/>
      <c r="I253" s="1200"/>
      <c r="J253" s="1200"/>
      <c r="K253" s="1200"/>
      <c r="L253" s="1200"/>
      <c r="M253" s="1200"/>
    </row>
    <row r="254" spans="2:13" ht="16.5">
      <c r="B254" s="1201"/>
      <c r="C254" s="1200"/>
      <c r="D254" s="1200"/>
      <c r="E254" s="1200"/>
      <c r="F254" s="1200"/>
      <c r="G254" s="1200"/>
      <c r="H254" s="1200"/>
      <c r="I254" s="1200"/>
      <c r="J254" s="1200"/>
      <c r="K254" s="1200"/>
      <c r="L254" s="1200"/>
      <c r="M254" s="1200"/>
    </row>
    <row r="255" spans="2:13" ht="16.5">
      <c r="B255" s="1201"/>
      <c r="C255" s="1200"/>
      <c r="D255" s="1200"/>
      <c r="E255" s="1200"/>
      <c r="F255" s="1200"/>
      <c r="G255" s="1200"/>
      <c r="H255" s="1200"/>
      <c r="I255" s="1200"/>
      <c r="J255" s="1200"/>
      <c r="K255" s="1200"/>
      <c r="L255" s="1200"/>
      <c r="M255" s="1200"/>
    </row>
    <row r="256" spans="2:13" ht="16.5">
      <c r="B256" s="1201"/>
      <c r="C256" s="1200"/>
      <c r="D256" s="1200"/>
      <c r="E256" s="1200"/>
      <c r="F256" s="1200"/>
      <c r="G256" s="1200"/>
      <c r="H256" s="1200"/>
      <c r="I256" s="1200"/>
      <c r="J256" s="1200"/>
      <c r="K256" s="1200"/>
      <c r="L256" s="1200"/>
      <c r="M256" s="1200"/>
    </row>
    <row r="257" spans="2:13" ht="16.5">
      <c r="B257" s="1201"/>
      <c r="C257" s="1200"/>
      <c r="D257" s="1200"/>
      <c r="E257" s="1200"/>
      <c r="F257" s="1200"/>
      <c r="G257" s="1200"/>
      <c r="H257" s="1200"/>
      <c r="I257" s="1200"/>
      <c r="J257" s="1200"/>
      <c r="K257" s="1200"/>
      <c r="L257" s="1200"/>
      <c r="M257" s="1200"/>
    </row>
    <row r="258" spans="2:13" ht="16.5">
      <c r="B258" s="1201"/>
      <c r="C258" s="1200"/>
      <c r="D258" s="1200"/>
      <c r="E258" s="1200"/>
      <c r="F258" s="1200"/>
      <c r="G258" s="1200"/>
      <c r="H258" s="1200"/>
      <c r="I258" s="1200"/>
      <c r="J258" s="1200"/>
      <c r="K258" s="1200"/>
      <c r="L258" s="1200"/>
      <c r="M258" s="1200"/>
    </row>
    <row r="259" spans="2:13" ht="16.5">
      <c r="B259" s="1201"/>
      <c r="C259" s="1200"/>
      <c r="D259" s="1200"/>
      <c r="E259" s="1200"/>
      <c r="F259" s="1200"/>
      <c r="G259" s="1200"/>
      <c r="H259" s="1200"/>
      <c r="I259" s="1200"/>
      <c r="J259" s="1200"/>
      <c r="K259" s="1200"/>
      <c r="L259" s="1200"/>
      <c r="M259" s="1200"/>
    </row>
    <row r="260" spans="2:13" ht="16.5">
      <c r="B260" s="1201"/>
      <c r="C260" s="1200"/>
      <c r="D260" s="1200"/>
      <c r="E260" s="1200"/>
      <c r="F260" s="1200"/>
      <c r="G260" s="1200"/>
      <c r="H260" s="1200"/>
      <c r="I260" s="1200"/>
      <c r="J260" s="1200"/>
      <c r="K260" s="1200"/>
      <c r="L260" s="1200"/>
      <c r="M260" s="1200"/>
    </row>
    <row r="261" spans="2:13" ht="16.5">
      <c r="B261" s="1201"/>
      <c r="C261" s="1200"/>
      <c r="D261" s="1200"/>
      <c r="E261" s="1200"/>
      <c r="F261" s="1200"/>
      <c r="G261" s="1200"/>
      <c r="H261" s="1200"/>
      <c r="I261" s="1200"/>
      <c r="J261" s="1200"/>
      <c r="K261" s="1200"/>
      <c r="L261" s="1200"/>
      <c r="M261" s="1200"/>
    </row>
    <row r="262" spans="2:13" ht="16.5">
      <c r="B262" s="1201"/>
      <c r="C262" s="1200"/>
      <c r="D262" s="1200"/>
      <c r="E262" s="1200"/>
      <c r="F262" s="1200"/>
      <c r="G262" s="1200"/>
      <c r="H262" s="1200"/>
      <c r="I262" s="1200"/>
      <c r="J262" s="1200"/>
      <c r="K262" s="1200"/>
      <c r="L262" s="1200"/>
      <c r="M262" s="1200"/>
    </row>
    <row r="263" spans="2:13" ht="16.5">
      <c r="B263" s="1201"/>
      <c r="C263" s="1200"/>
      <c r="D263" s="1200"/>
      <c r="E263" s="1200"/>
      <c r="F263" s="1200"/>
      <c r="G263" s="1200"/>
      <c r="H263" s="1200"/>
      <c r="I263" s="1200"/>
      <c r="J263" s="1200"/>
      <c r="K263" s="1200"/>
      <c r="L263" s="1200"/>
      <c r="M263" s="1200"/>
    </row>
    <row r="264" spans="2:13" ht="16.5">
      <c r="B264" s="1201"/>
      <c r="C264" s="1200"/>
      <c r="D264" s="1200"/>
      <c r="E264" s="1200"/>
      <c r="F264" s="1200"/>
      <c r="G264" s="1200"/>
      <c r="H264" s="1200"/>
      <c r="I264" s="1200"/>
      <c r="J264" s="1200"/>
      <c r="K264" s="1200"/>
      <c r="L264" s="1200"/>
      <c r="M264" s="1200"/>
    </row>
    <row r="265" spans="2:13" ht="16.5">
      <c r="B265" s="1201"/>
      <c r="C265" s="1200"/>
      <c r="D265" s="1200"/>
      <c r="E265" s="1200"/>
      <c r="F265" s="1200"/>
      <c r="G265" s="1200"/>
      <c r="H265" s="1200"/>
      <c r="I265" s="1200"/>
      <c r="J265" s="1200"/>
      <c r="K265" s="1200"/>
      <c r="L265" s="1200"/>
      <c r="M265" s="1200"/>
    </row>
    <row r="266" spans="2:13" ht="16.5">
      <c r="B266" s="1201"/>
      <c r="C266" s="1200"/>
      <c r="D266" s="1200"/>
      <c r="E266" s="1200"/>
      <c r="F266" s="1200"/>
      <c r="G266" s="1200"/>
      <c r="H266" s="1200"/>
      <c r="I266" s="1200"/>
      <c r="J266" s="1200"/>
      <c r="K266" s="1200"/>
      <c r="L266" s="1200"/>
      <c r="M266" s="1200"/>
    </row>
    <row r="267" spans="2:13" ht="16.5">
      <c r="B267" s="1201"/>
      <c r="C267" s="1200"/>
      <c r="D267" s="1200"/>
      <c r="E267" s="1200"/>
      <c r="F267" s="1200"/>
      <c r="G267" s="1200"/>
      <c r="H267" s="1200"/>
      <c r="I267" s="1200"/>
      <c r="J267" s="1200"/>
      <c r="K267" s="1200"/>
      <c r="L267" s="1200"/>
      <c r="M267" s="1200"/>
    </row>
    <row r="268" spans="2:13" ht="16.5">
      <c r="B268" s="1201"/>
      <c r="C268" s="1200"/>
      <c r="D268" s="1200"/>
      <c r="E268" s="1200"/>
      <c r="F268" s="1200"/>
      <c r="G268" s="1200"/>
      <c r="H268" s="1200"/>
      <c r="I268" s="1200"/>
      <c r="J268" s="1200"/>
      <c r="K268" s="1200"/>
      <c r="L268" s="1200"/>
      <c r="M268" s="1200"/>
    </row>
    <row r="269" spans="2:13" ht="16.5">
      <c r="B269" s="1201"/>
      <c r="C269" s="1200"/>
      <c r="D269" s="1200"/>
      <c r="E269" s="1200"/>
      <c r="F269" s="1200"/>
      <c r="G269" s="1200"/>
      <c r="H269" s="1200"/>
      <c r="I269" s="1200"/>
      <c r="J269" s="1200"/>
      <c r="K269" s="1200"/>
      <c r="L269" s="1200"/>
      <c r="M269" s="1200"/>
    </row>
    <row r="270" spans="2:13" ht="16.5">
      <c r="B270" s="1201"/>
      <c r="C270" s="1200"/>
      <c r="D270" s="1200"/>
      <c r="E270" s="1200"/>
      <c r="F270" s="1200"/>
      <c r="G270" s="1200"/>
      <c r="H270" s="1200"/>
      <c r="I270" s="1200"/>
      <c r="J270" s="1200"/>
      <c r="K270" s="1200"/>
      <c r="L270" s="1200"/>
      <c r="M270" s="1200"/>
    </row>
    <row r="271" spans="2:13" ht="16.5">
      <c r="B271" s="1201"/>
      <c r="C271" s="1200"/>
      <c r="D271" s="1200"/>
      <c r="E271" s="1200"/>
      <c r="F271" s="1200"/>
      <c r="G271" s="1200"/>
      <c r="H271" s="1200"/>
      <c r="I271" s="1200"/>
      <c r="J271" s="1200"/>
      <c r="K271" s="1200"/>
      <c r="L271" s="1200"/>
      <c r="M271" s="1200"/>
    </row>
    <row r="272" spans="2:13" ht="16.5">
      <c r="B272" s="1201"/>
      <c r="C272" s="1200"/>
      <c r="D272" s="1200"/>
      <c r="E272" s="1200"/>
      <c r="F272" s="1200"/>
      <c r="G272" s="1200"/>
      <c r="H272" s="1200"/>
      <c r="I272" s="1200"/>
      <c r="J272" s="1200"/>
      <c r="K272" s="1200"/>
      <c r="L272" s="1200"/>
      <c r="M272" s="1200"/>
    </row>
    <row r="273" spans="2:13" ht="16.5">
      <c r="B273" s="1201"/>
      <c r="C273" s="1200"/>
      <c r="D273" s="1200"/>
      <c r="E273" s="1200"/>
      <c r="F273" s="1200"/>
      <c r="G273" s="1200"/>
      <c r="H273" s="1200"/>
      <c r="I273" s="1200"/>
      <c r="J273" s="1200"/>
      <c r="K273" s="1200"/>
      <c r="L273" s="1200"/>
      <c r="M273" s="1200"/>
    </row>
    <row r="274" spans="2:13" ht="16.5">
      <c r="B274" s="1201"/>
      <c r="C274" s="1200"/>
      <c r="D274" s="1200"/>
      <c r="E274" s="1200"/>
      <c r="F274" s="1200"/>
      <c r="G274" s="1200"/>
      <c r="H274" s="1200"/>
      <c r="I274" s="1200"/>
      <c r="J274" s="1200"/>
      <c r="K274" s="1200"/>
      <c r="L274" s="1200"/>
      <c r="M274" s="1200"/>
    </row>
    <row r="275" spans="2:13" ht="16.5">
      <c r="B275" s="1201"/>
      <c r="C275" s="1200"/>
      <c r="D275" s="1200"/>
      <c r="E275" s="1200"/>
      <c r="F275" s="1200"/>
      <c r="G275" s="1200"/>
      <c r="H275" s="1200"/>
      <c r="I275" s="1200"/>
      <c r="J275" s="1200"/>
      <c r="K275" s="1200"/>
      <c r="L275" s="1200"/>
      <c r="M275" s="1200"/>
    </row>
    <row r="276" spans="2:13" ht="16.5">
      <c r="B276" s="1201"/>
      <c r="C276" s="1200"/>
      <c r="D276" s="1200"/>
      <c r="E276" s="1200"/>
      <c r="F276" s="1200"/>
      <c r="G276" s="1200"/>
      <c r="H276" s="1200"/>
      <c r="I276" s="1200"/>
      <c r="J276" s="1200"/>
      <c r="K276" s="1200"/>
      <c r="L276" s="1200"/>
      <c r="M276" s="1200"/>
    </row>
    <row r="277" spans="2:13" ht="16.5">
      <c r="B277" s="1201"/>
      <c r="C277" s="1200"/>
      <c r="D277" s="1200"/>
      <c r="E277" s="1200"/>
      <c r="F277" s="1200"/>
      <c r="G277" s="1200"/>
      <c r="H277" s="1200"/>
      <c r="I277" s="1200"/>
      <c r="J277" s="1200"/>
      <c r="K277" s="1200"/>
      <c r="L277" s="1200"/>
      <c r="M277" s="1200"/>
    </row>
    <row r="278" spans="2:13" ht="16.5">
      <c r="B278" s="1201"/>
      <c r="C278" s="1200"/>
      <c r="D278" s="1200"/>
      <c r="E278" s="1200"/>
      <c r="F278" s="1200"/>
      <c r="G278" s="1200"/>
      <c r="H278" s="1200"/>
      <c r="I278" s="1200"/>
      <c r="J278" s="1200"/>
      <c r="K278" s="1200"/>
      <c r="L278" s="1200"/>
      <c r="M278" s="1200"/>
    </row>
    <row r="279" spans="2:13" ht="16.5">
      <c r="B279" s="1201"/>
      <c r="C279" s="1200"/>
      <c r="D279" s="1200"/>
      <c r="E279" s="1200"/>
      <c r="F279" s="1200"/>
      <c r="G279" s="1200"/>
      <c r="H279" s="1200"/>
      <c r="I279" s="1200"/>
      <c r="J279" s="1200"/>
      <c r="K279" s="1200"/>
      <c r="L279" s="1200"/>
      <c r="M279" s="1200"/>
    </row>
    <row r="280" spans="2:13" ht="16.5">
      <c r="B280" s="1201"/>
      <c r="C280" s="1200"/>
      <c r="D280" s="1200"/>
      <c r="E280" s="1200"/>
      <c r="F280" s="1200"/>
      <c r="G280" s="1200"/>
      <c r="H280" s="1200"/>
      <c r="I280" s="1200"/>
      <c r="J280" s="1200"/>
      <c r="K280" s="1200"/>
      <c r="L280" s="1200"/>
      <c r="M280" s="1200"/>
    </row>
    <row r="281" spans="2:13" ht="16.5">
      <c r="B281" s="1201"/>
      <c r="C281" s="1200"/>
      <c r="D281" s="1200"/>
      <c r="E281" s="1200"/>
      <c r="F281" s="1200"/>
      <c r="G281" s="1200"/>
      <c r="H281" s="1200"/>
      <c r="I281" s="1200"/>
      <c r="J281" s="1200"/>
      <c r="K281" s="1200"/>
      <c r="L281" s="1200"/>
      <c r="M281" s="1200"/>
    </row>
    <row r="282" spans="2:13" ht="16.5">
      <c r="B282" s="1201"/>
      <c r="C282" s="1200"/>
      <c r="D282" s="1200"/>
      <c r="E282" s="1200"/>
      <c r="F282" s="1200"/>
      <c r="G282" s="1200"/>
      <c r="H282" s="1200"/>
      <c r="I282" s="1200"/>
      <c r="J282" s="1200"/>
      <c r="K282" s="1200"/>
      <c r="L282" s="1200"/>
      <c r="M282" s="1200"/>
    </row>
    <row r="283" spans="2:13" ht="16.5">
      <c r="B283" s="1201"/>
      <c r="C283" s="1200"/>
      <c r="D283" s="1200"/>
      <c r="E283" s="1200"/>
      <c r="F283" s="1200"/>
      <c r="G283" s="1200"/>
      <c r="H283" s="1200"/>
      <c r="I283" s="1200"/>
      <c r="J283" s="1200"/>
      <c r="K283" s="1200"/>
      <c r="L283" s="1200"/>
      <c r="M283" s="1200"/>
    </row>
    <row r="284" spans="2:13" ht="16.5">
      <c r="B284" s="1201"/>
      <c r="C284" s="1200"/>
      <c r="D284" s="1200"/>
      <c r="E284" s="1200"/>
      <c r="F284" s="1200"/>
      <c r="G284" s="1200"/>
      <c r="H284" s="1200"/>
      <c r="I284" s="1200"/>
      <c r="J284" s="1200"/>
      <c r="K284" s="1200"/>
      <c r="L284" s="1200"/>
      <c r="M284" s="1200"/>
    </row>
    <row r="285" spans="2:13" ht="16.5">
      <c r="B285" s="1201"/>
      <c r="C285" s="1200"/>
      <c r="D285" s="1200"/>
      <c r="E285" s="1200"/>
      <c r="F285" s="1200"/>
      <c r="G285" s="1200"/>
      <c r="H285" s="1200"/>
      <c r="I285" s="1200"/>
      <c r="J285" s="1200"/>
      <c r="K285" s="1200"/>
      <c r="L285" s="1200"/>
      <c r="M285" s="1200"/>
    </row>
    <row r="286" spans="2:13" ht="16.5">
      <c r="B286" s="1201"/>
      <c r="C286" s="1200"/>
      <c r="D286" s="1200"/>
      <c r="E286" s="1200"/>
      <c r="F286" s="1200"/>
      <c r="G286" s="1200"/>
      <c r="H286" s="1200"/>
      <c r="I286" s="1200"/>
      <c r="J286" s="1200"/>
      <c r="K286" s="1200"/>
      <c r="L286" s="1200"/>
      <c r="M286" s="1200"/>
    </row>
    <row r="287" spans="2:13" ht="16.5">
      <c r="B287" s="1201"/>
      <c r="C287" s="1200"/>
      <c r="D287" s="1200"/>
      <c r="E287" s="1200"/>
      <c r="F287" s="1200"/>
      <c r="G287" s="1200"/>
      <c r="H287" s="1200"/>
      <c r="I287" s="1200"/>
      <c r="J287" s="1200"/>
      <c r="K287" s="1200"/>
      <c r="L287" s="1200"/>
      <c r="M287" s="1200"/>
    </row>
    <row r="288" spans="2:13" ht="16.5">
      <c r="B288" s="1201"/>
      <c r="C288" s="1200"/>
      <c r="D288" s="1200"/>
      <c r="E288" s="1200"/>
      <c r="F288" s="1200"/>
      <c r="G288" s="1200"/>
      <c r="H288" s="1200"/>
      <c r="I288" s="1200"/>
      <c r="J288" s="1200"/>
      <c r="K288" s="1200"/>
      <c r="L288" s="1200"/>
      <c r="M288" s="1200"/>
    </row>
    <row r="289" spans="2:13" ht="16.5">
      <c r="B289" s="1201"/>
      <c r="C289" s="1200"/>
      <c r="D289" s="1200"/>
      <c r="E289" s="1200"/>
      <c r="F289" s="1200"/>
      <c r="G289" s="1200"/>
      <c r="H289" s="1200"/>
      <c r="I289" s="1200"/>
      <c r="J289" s="1200"/>
      <c r="K289" s="1200"/>
      <c r="L289" s="1200"/>
      <c r="M289" s="1200"/>
    </row>
    <row r="290" spans="2:13" ht="16.5">
      <c r="B290" s="1201"/>
      <c r="C290" s="1200"/>
      <c r="D290" s="1200"/>
      <c r="E290" s="1200"/>
      <c r="F290" s="1200"/>
      <c r="G290" s="1200"/>
      <c r="H290" s="1200"/>
      <c r="I290" s="1200"/>
      <c r="J290" s="1200"/>
      <c r="K290" s="1200"/>
      <c r="L290" s="1200"/>
      <c r="M290" s="1200"/>
    </row>
    <row r="291" spans="2:13" ht="16.5">
      <c r="B291" s="1201"/>
      <c r="C291" s="1200"/>
      <c r="D291" s="1200"/>
      <c r="E291" s="1200"/>
      <c r="F291" s="1200"/>
      <c r="G291" s="1200"/>
      <c r="H291" s="1200"/>
      <c r="I291" s="1200"/>
      <c r="J291" s="1200"/>
      <c r="K291" s="1200"/>
      <c r="L291" s="1200"/>
      <c r="M291" s="1200"/>
    </row>
    <row r="292" spans="2:13" ht="16.5">
      <c r="B292" s="1201"/>
      <c r="C292" s="1200"/>
      <c r="D292" s="1200"/>
      <c r="E292" s="1200"/>
      <c r="F292" s="1200"/>
      <c r="G292" s="1200"/>
      <c r="H292" s="1200"/>
      <c r="I292" s="1200"/>
      <c r="J292" s="1200"/>
      <c r="K292" s="1200"/>
      <c r="L292" s="1200"/>
      <c r="M292" s="1200"/>
    </row>
    <row r="293" spans="2:13" ht="16.5">
      <c r="B293" s="1201"/>
      <c r="C293" s="1200"/>
      <c r="D293" s="1200"/>
      <c r="E293" s="1200"/>
      <c r="F293" s="1200"/>
      <c r="G293" s="1200"/>
      <c r="H293" s="1200"/>
      <c r="I293" s="1200"/>
      <c r="J293" s="1200"/>
      <c r="K293" s="1200"/>
      <c r="L293" s="1200"/>
      <c r="M293" s="1200"/>
    </row>
    <row r="294" spans="2:13" ht="16.5">
      <c r="B294" s="1201"/>
      <c r="C294" s="1200"/>
      <c r="D294" s="1200"/>
      <c r="E294" s="1200"/>
      <c r="F294" s="1200"/>
      <c r="G294" s="1200"/>
      <c r="H294" s="1200"/>
      <c r="I294" s="1200"/>
      <c r="J294" s="1200"/>
      <c r="K294" s="1200"/>
      <c r="L294" s="1200"/>
      <c r="M294" s="1200"/>
    </row>
    <row r="295" spans="2:13" ht="16.5">
      <c r="B295" s="1201"/>
      <c r="C295" s="1200"/>
      <c r="D295" s="1200"/>
      <c r="E295" s="1200"/>
      <c r="F295" s="1200"/>
      <c r="G295" s="1200"/>
      <c r="H295" s="1200"/>
      <c r="I295" s="1200"/>
      <c r="J295" s="1200"/>
      <c r="K295" s="1200"/>
      <c r="L295" s="1200"/>
      <c r="M295" s="1200"/>
    </row>
    <row r="296" spans="2:13" ht="16.5">
      <c r="B296" s="1201"/>
      <c r="C296" s="1200"/>
      <c r="D296" s="1200"/>
      <c r="E296" s="1200"/>
      <c r="F296" s="1200"/>
      <c r="G296" s="1200"/>
      <c r="H296" s="1200"/>
      <c r="I296" s="1200"/>
      <c r="J296" s="1200"/>
      <c r="K296" s="1200"/>
      <c r="L296" s="1200"/>
      <c r="M296" s="1200"/>
    </row>
    <row r="297" spans="2:13" ht="16.5">
      <c r="B297" s="1201"/>
      <c r="C297" s="1200"/>
      <c r="D297" s="1200"/>
      <c r="E297" s="1200"/>
      <c r="F297" s="1200"/>
      <c r="G297" s="1200"/>
      <c r="H297" s="1200"/>
      <c r="I297" s="1200"/>
      <c r="J297" s="1200"/>
      <c r="K297" s="1200"/>
      <c r="L297" s="1200"/>
      <c r="M297" s="1200"/>
    </row>
    <row r="298" spans="2:13" ht="16.5">
      <c r="B298" s="1201"/>
      <c r="C298" s="1200"/>
      <c r="D298" s="1200"/>
      <c r="E298" s="1200"/>
      <c r="F298" s="1200"/>
      <c r="G298" s="1200"/>
      <c r="H298" s="1200"/>
      <c r="I298" s="1200"/>
      <c r="J298" s="1200"/>
      <c r="K298" s="1200"/>
      <c r="L298" s="1200"/>
      <c r="M298" s="1200"/>
    </row>
    <row r="299" spans="2:13" ht="16.5">
      <c r="B299" s="1201"/>
      <c r="C299" s="1200"/>
      <c r="D299" s="1200"/>
      <c r="E299" s="1200"/>
      <c r="F299" s="1200"/>
      <c r="G299" s="1200"/>
      <c r="H299" s="1200"/>
      <c r="I299" s="1200"/>
      <c r="J299" s="1200"/>
      <c r="K299" s="1200"/>
      <c r="L299" s="1200"/>
      <c r="M299" s="1200"/>
    </row>
    <row r="300" spans="2:13" ht="16.5">
      <c r="B300" s="1201"/>
      <c r="C300" s="1200"/>
      <c r="D300" s="1200"/>
      <c r="E300" s="1200"/>
      <c r="F300" s="1200"/>
      <c r="G300" s="1200"/>
      <c r="H300" s="1200"/>
      <c r="I300" s="1200"/>
      <c r="J300" s="1200"/>
      <c r="K300" s="1200"/>
      <c r="L300" s="1200"/>
      <c r="M300" s="1200"/>
    </row>
    <row r="301" spans="2:13" ht="16.5">
      <c r="B301" s="1201"/>
      <c r="C301" s="1200"/>
      <c r="D301" s="1200"/>
      <c r="E301" s="1200"/>
      <c r="F301" s="1200"/>
      <c r="G301" s="1200"/>
      <c r="H301" s="1200"/>
      <c r="I301" s="1200"/>
      <c r="J301" s="1200"/>
      <c r="K301" s="1200"/>
      <c r="L301" s="1200"/>
      <c r="M301" s="1200"/>
    </row>
    <row r="302" spans="2:13" ht="16.5">
      <c r="B302" s="1201"/>
      <c r="C302" s="1200"/>
      <c r="D302" s="1200"/>
      <c r="E302" s="1200"/>
      <c r="F302" s="1200"/>
      <c r="G302" s="1200"/>
      <c r="H302" s="1200"/>
      <c r="I302" s="1200"/>
      <c r="J302" s="1200"/>
      <c r="K302" s="1200"/>
      <c r="L302" s="1200"/>
      <c r="M302" s="1200"/>
    </row>
    <row r="303" spans="2:13" ht="16.5">
      <c r="B303" s="1201"/>
      <c r="C303" s="1200"/>
      <c r="D303" s="1200"/>
      <c r="E303" s="1200"/>
      <c r="F303" s="1200"/>
      <c r="G303" s="1200"/>
      <c r="H303" s="1200"/>
      <c r="I303" s="1200"/>
      <c r="J303" s="1200"/>
      <c r="K303" s="1200"/>
      <c r="L303" s="1200"/>
      <c r="M303" s="1200"/>
    </row>
    <row r="304" spans="2:13" ht="16.5">
      <c r="B304" s="1201"/>
      <c r="C304" s="1200"/>
      <c r="D304" s="1200"/>
      <c r="E304" s="1200"/>
      <c r="F304" s="1200"/>
      <c r="G304" s="1200"/>
      <c r="H304" s="1200"/>
      <c r="I304" s="1200"/>
      <c r="J304" s="1200"/>
      <c r="K304" s="1200"/>
      <c r="L304" s="1200"/>
      <c r="M304" s="1200"/>
    </row>
    <row r="305" spans="2:13" ht="16.5">
      <c r="B305" s="1201"/>
      <c r="C305" s="1200"/>
      <c r="D305" s="1200"/>
      <c r="E305" s="1200"/>
      <c r="F305" s="1200"/>
      <c r="G305" s="1200"/>
      <c r="H305" s="1200"/>
      <c r="I305" s="1200"/>
      <c r="J305" s="1200"/>
      <c r="K305" s="1200"/>
      <c r="L305" s="1200"/>
      <c r="M305" s="1200"/>
    </row>
    <row r="306" spans="2:13" ht="16.5">
      <c r="B306" s="1201"/>
      <c r="C306" s="1200"/>
      <c r="D306" s="1200"/>
      <c r="E306" s="1200"/>
      <c r="F306" s="1200"/>
      <c r="G306" s="1200"/>
      <c r="H306" s="1200"/>
      <c r="I306" s="1200"/>
      <c r="J306" s="1200"/>
      <c r="K306" s="1200"/>
      <c r="L306" s="1200"/>
      <c r="M306" s="1200"/>
    </row>
    <row r="307" spans="2:13" ht="16.5">
      <c r="B307" s="1201"/>
      <c r="C307" s="1200"/>
      <c r="D307" s="1200"/>
      <c r="E307" s="1200"/>
      <c r="F307" s="1200"/>
      <c r="G307" s="1200"/>
      <c r="H307" s="1200"/>
      <c r="I307" s="1200"/>
      <c r="J307" s="1200"/>
      <c r="K307" s="1200"/>
      <c r="L307" s="1200"/>
      <c r="M307" s="1200"/>
    </row>
    <row r="308" spans="2:13" ht="16.5">
      <c r="B308" s="1201"/>
      <c r="C308" s="1200"/>
      <c r="D308" s="1200"/>
      <c r="E308" s="1200"/>
      <c r="F308" s="1200"/>
      <c r="G308" s="1200"/>
      <c r="H308" s="1200"/>
      <c r="I308" s="1200"/>
      <c r="J308" s="1200"/>
      <c r="K308" s="1200"/>
      <c r="L308" s="1200"/>
      <c r="M308" s="1200"/>
    </row>
    <row r="309" spans="2:13" ht="16.5">
      <c r="B309" s="1201"/>
      <c r="C309" s="1200"/>
      <c r="D309" s="1200"/>
      <c r="E309" s="1200"/>
      <c r="F309" s="1200"/>
      <c r="G309" s="1200"/>
      <c r="H309" s="1200"/>
      <c r="I309" s="1200"/>
      <c r="J309" s="1200"/>
      <c r="K309" s="1200"/>
      <c r="L309" s="1200"/>
      <c r="M309" s="1200"/>
    </row>
    <row r="310" spans="2:13" ht="16.5">
      <c r="B310" s="1201"/>
      <c r="C310" s="1200"/>
      <c r="D310" s="1200"/>
      <c r="E310" s="1200"/>
      <c r="F310" s="1200"/>
      <c r="G310" s="1200"/>
      <c r="H310" s="1200"/>
      <c r="I310" s="1200"/>
      <c r="J310" s="1200"/>
      <c r="K310" s="1200"/>
      <c r="L310" s="1200"/>
      <c r="M310" s="1200"/>
    </row>
    <row r="311" spans="2:13" ht="16.5">
      <c r="B311" s="1201"/>
      <c r="C311" s="1200"/>
      <c r="D311" s="1200"/>
      <c r="E311" s="1200"/>
      <c r="F311" s="1200"/>
      <c r="G311" s="1200"/>
      <c r="H311" s="1200"/>
      <c r="I311" s="1200"/>
      <c r="J311" s="1200"/>
      <c r="K311" s="1200"/>
      <c r="L311" s="1200"/>
      <c r="M311" s="1200"/>
    </row>
    <row r="312" spans="2:13" ht="16.5">
      <c r="B312" s="1201"/>
      <c r="C312" s="1200"/>
      <c r="D312" s="1200"/>
      <c r="E312" s="1200"/>
      <c r="F312" s="1200"/>
      <c r="G312" s="1200"/>
      <c r="H312" s="1200"/>
      <c r="I312" s="1200"/>
      <c r="J312" s="1200"/>
      <c r="K312" s="1200"/>
      <c r="L312" s="1200"/>
      <c r="M312" s="1200"/>
    </row>
    <row r="313" spans="2:13" ht="16.5">
      <c r="B313" s="1201"/>
      <c r="C313" s="1200"/>
      <c r="D313" s="1200"/>
      <c r="E313" s="1200"/>
      <c r="F313" s="1200"/>
      <c r="G313" s="1200"/>
      <c r="H313" s="1200"/>
      <c r="I313" s="1200"/>
      <c r="J313" s="1200"/>
      <c r="K313" s="1200"/>
      <c r="L313" s="1200"/>
      <c r="M313" s="1200"/>
    </row>
    <row r="314" spans="2:13" ht="16.5">
      <c r="B314" s="1201"/>
      <c r="C314" s="1200"/>
      <c r="D314" s="1200"/>
      <c r="E314" s="1200"/>
      <c r="F314" s="1200"/>
      <c r="G314" s="1200"/>
      <c r="H314" s="1200"/>
      <c r="I314" s="1200"/>
      <c r="J314" s="1200"/>
      <c r="K314" s="1200"/>
      <c r="L314" s="1200"/>
      <c r="M314" s="1200"/>
    </row>
    <row r="315" spans="2:13" ht="16.5">
      <c r="B315" s="1201"/>
      <c r="C315" s="1200"/>
      <c r="D315" s="1200"/>
      <c r="E315" s="1200"/>
      <c r="F315" s="1200"/>
      <c r="G315" s="1200"/>
      <c r="H315" s="1200"/>
      <c r="I315" s="1200"/>
      <c r="J315" s="1200"/>
      <c r="K315" s="1200"/>
      <c r="L315" s="1200"/>
      <c r="M315" s="1200"/>
    </row>
    <row r="316" spans="2:13" ht="16.5">
      <c r="B316" s="1201"/>
      <c r="C316" s="1200"/>
      <c r="D316" s="1200"/>
      <c r="E316" s="1200"/>
      <c r="F316" s="1200"/>
      <c r="G316" s="1200"/>
      <c r="H316" s="1200"/>
      <c r="I316" s="1200"/>
      <c r="J316" s="1200"/>
      <c r="K316" s="1200"/>
      <c r="L316" s="1200"/>
      <c r="M316" s="1200"/>
    </row>
    <row r="317" spans="2:13" ht="16.5">
      <c r="B317" s="1201"/>
      <c r="C317" s="1200"/>
      <c r="D317" s="1200"/>
      <c r="E317" s="1200"/>
      <c r="F317" s="1200"/>
      <c r="G317" s="1200"/>
      <c r="H317" s="1200"/>
      <c r="I317" s="1200"/>
      <c r="J317" s="1200"/>
      <c r="K317" s="1200"/>
      <c r="L317" s="1200"/>
      <c r="M317" s="1200"/>
    </row>
    <row r="318" spans="2:13" ht="16.5">
      <c r="B318" s="1201"/>
      <c r="C318" s="1200"/>
      <c r="D318" s="1200"/>
      <c r="E318" s="1200"/>
      <c r="F318" s="1200"/>
      <c r="G318" s="1200"/>
      <c r="H318" s="1200"/>
      <c r="I318" s="1200"/>
      <c r="J318" s="1200"/>
      <c r="K318" s="1200"/>
      <c r="L318" s="1200"/>
      <c r="M318" s="1200"/>
    </row>
    <row r="319" spans="2:13" ht="16.5">
      <c r="B319" s="1201"/>
      <c r="C319" s="1200"/>
      <c r="D319" s="1200"/>
      <c r="E319" s="1200"/>
      <c r="F319" s="1200"/>
      <c r="G319" s="1200"/>
      <c r="H319" s="1200"/>
      <c r="I319" s="1200"/>
      <c r="J319" s="1200"/>
      <c r="K319" s="1200"/>
      <c r="L319" s="1200"/>
      <c r="M319" s="1200"/>
    </row>
    <row r="320" spans="2:13" ht="16.5">
      <c r="B320" s="1201"/>
      <c r="C320" s="1200"/>
      <c r="D320" s="1200"/>
      <c r="E320" s="1200"/>
      <c r="F320" s="1200"/>
      <c r="G320" s="1200"/>
      <c r="H320" s="1200"/>
      <c r="I320" s="1200"/>
      <c r="J320" s="1200"/>
      <c r="K320" s="1200"/>
      <c r="L320" s="1200"/>
      <c r="M320" s="1200"/>
    </row>
    <row r="321" spans="2:13" ht="16.5">
      <c r="B321" s="1201"/>
      <c r="C321" s="1200"/>
      <c r="D321" s="1200"/>
      <c r="E321" s="1200"/>
      <c r="F321" s="1200"/>
      <c r="G321" s="1200"/>
      <c r="H321" s="1200"/>
      <c r="I321" s="1200"/>
      <c r="J321" s="1200"/>
      <c r="K321" s="1200"/>
      <c r="L321" s="1200"/>
      <c r="M321" s="1200"/>
    </row>
    <row r="322" spans="2:13" ht="16.5">
      <c r="B322" s="1201"/>
      <c r="C322" s="1200"/>
      <c r="D322" s="1200"/>
      <c r="E322" s="1200"/>
      <c r="F322" s="1200"/>
      <c r="G322" s="1200"/>
      <c r="H322" s="1200"/>
      <c r="I322" s="1200"/>
      <c r="J322" s="1200"/>
      <c r="K322" s="1200"/>
      <c r="L322" s="1200"/>
      <c r="M322" s="1200"/>
    </row>
    <row r="323" spans="2:13" ht="16.5">
      <c r="B323" s="1201"/>
      <c r="C323" s="1200"/>
      <c r="D323" s="1200"/>
      <c r="E323" s="1200"/>
      <c r="F323" s="1200"/>
      <c r="G323" s="1200"/>
      <c r="H323" s="1200"/>
      <c r="I323" s="1200"/>
      <c r="J323" s="1200"/>
      <c r="K323" s="1200"/>
      <c r="L323" s="1200"/>
      <c r="M323" s="1200"/>
    </row>
    <row r="324" spans="2:13" ht="16.5">
      <c r="B324" s="1201"/>
      <c r="C324" s="1200"/>
      <c r="D324" s="1200"/>
      <c r="E324" s="1200"/>
      <c r="F324" s="1200"/>
      <c r="G324" s="1200"/>
      <c r="H324" s="1200"/>
      <c r="I324" s="1200"/>
      <c r="J324" s="1200"/>
      <c r="K324" s="1200"/>
      <c r="L324" s="1200"/>
      <c r="M324" s="1200"/>
    </row>
    <row r="325" spans="2:13" ht="16.5">
      <c r="B325" s="1201"/>
      <c r="C325" s="1200"/>
      <c r="D325" s="1200"/>
      <c r="E325" s="1200"/>
      <c r="F325" s="1200"/>
      <c r="G325" s="1200"/>
      <c r="H325" s="1200"/>
      <c r="I325" s="1200"/>
      <c r="J325" s="1200"/>
      <c r="K325" s="1200"/>
      <c r="L325" s="1200"/>
      <c r="M325" s="1200"/>
    </row>
    <row r="326" spans="2:13" ht="16.5">
      <c r="B326" s="1201"/>
      <c r="C326" s="1200"/>
      <c r="D326" s="1200"/>
      <c r="E326" s="1200"/>
      <c r="F326" s="1200"/>
      <c r="G326" s="1200"/>
      <c r="H326" s="1200"/>
      <c r="I326" s="1200"/>
      <c r="J326" s="1200"/>
      <c r="K326" s="1200"/>
      <c r="L326" s="1200"/>
      <c r="M326" s="1200"/>
    </row>
    <row r="327" spans="2:13" ht="16.5">
      <c r="B327" s="1201"/>
      <c r="C327" s="1200"/>
      <c r="D327" s="1200"/>
      <c r="E327" s="1200"/>
      <c r="F327" s="1200"/>
      <c r="G327" s="1200"/>
      <c r="H327" s="1200"/>
      <c r="I327" s="1200"/>
      <c r="J327" s="1200"/>
      <c r="K327" s="1200"/>
      <c r="L327" s="1200"/>
      <c r="M327" s="1200"/>
    </row>
    <row r="328" spans="2:13" ht="16.5">
      <c r="B328" s="1201"/>
      <c r="C328" s="1200"/>
      <c r="D328" s="1200"/>
      <c r="E328" s="1200"/>
      <c r="F328" s="1200"/>
      <c r="G328" s="1200"/>
      <c r="H328" s="1200"/>
      <c r="I328" s="1200"/>
      <c r="J328" s="1200"/>
      <c r="K328" s="1200"/>
      <c r="L328" s="1200"/>
      <c r="M328" s="1200"/>
    </row>
    <row r="329" spans="2:13" ht="16.5">
      <c r="B329" s="1201"/>
      <c r="C329" s="1200"/>
      <c r="D329" s="1200"/>
      <c r="E329" s="1200"/>
      <c r="F329" s="1200"/>
      <c r="G329" s="1200"/>
      <c r="H329" s="1200"/>
      <c r="I329" s="1200"/>
      <c r="J329" s="1200"/>
      <c r="K329" s="1200"/>
      <c r="L329" s="1200"/>
      <c r="M329" s="1200"/>
    </row>
    <row r="330" spans="2:13" ht="16.5">
      <c r="B330" s="1201"/>
      <c r="C330" s="1200"/>
      <c r="D330" s="1200"/>
      <c r="E330" s="1200"/>
      <c r="F330" s="1200"/>
      <c r="G330" s="1200"/>
      <c r="H330" s="1200"/>
      <c r="I330" s="1200"/>
      <c r="J330" s="1200"/>
      <c r="K330" s="1200"/>
      <c r="L330" s="1200"/>
      <c r="M330" s="1200"/>
    </row>
    <row r="331" spans="2:13" ht="16.5">
      <c r="B331" s="1201"/>
      <c r="C331" s="1200"/>
      <c r="D331" s="1200"/>
      <c r="E331" s="1200"/>
      <c r="F331" s="1200"/>
      <c r="G331" s="1200"/>
      <c r="H331" s="1200"/>
      <c r="I331" s="1200"/>
      <c r="J331" s="1200"/>
      <c r="K331" s="1200"/>
      <c r="L331" s="1200"/>
      <c r="M331" s="1200"/>
    </row>
    <row r="332" spans="2:13" ht="16.5">
      <c r="B332" s="1201"/>
      <c r="C332" s="1200"/>
      <c r="D332" s="1200"/>
      <c r="E332" s="1200"/>
      <c r="F332" s="1200"/>
      <c r="G332" s="1200"/>
      <c r="H332" s="1200"/>
      <c r="I332" s="1200"/>
      <c r="J332" s="1200"/>
      <c r="K332" s="1200"/>
      <c r="L332" s="1200"/>
      <c r="M332" s="1200"/>
    </row>
    <row r="333" spans="2:13" ht="16.5">
      <c r="B333" s="1201"/>
      <c r="C333" s="1200"/>
      <c r="D333" s="1200"/>
      <c r="E333" s="1200"/>
      <c r="F333" s="1200"/>
      <c r="G333" s="1200"/>
      <c r="H333" s="1200"/>
      <c r="I333" s="1200"/>
      <c r="J333" s="1200"/>
      <c r="K333" s="1200"/>
      <c r="L333" s="1200"/>
      <c r="M333" s="1200"/>
    </row>
    <row r="334" spans="2:13" ht="16.5">
      <c r="B334" s="1201"/>
      <c r="C334" s="1200"/>
      <c r="D334" s="1200"/>
      <c r="E334" s="1200"/>
      <c r="F334" s="1200"/>
      <c r="G334" s="1200"/>
      <c r="H334" s="1200"/>
      <c r="I334" s="1200"/>
      <c r="J334" s="1200"/>
      <c r="K334" s="1200"/>
      <c r="L334" s="1200"/>
      <c r="M334" s="1200"/>
    </row>
    <row r="335" spans="2:13" ht="16.5">
      <c r="B335" s="1201"/>
      <c r="C335" s="1200"/>
      <c r="D335" s="1200"/>
      <c r="E335" s="1200"/>
      <c r="F335" s="1200"/>
      <c r="G335" s="1200"/>
      <c r="H335" s="1200"/>
      <c r="I335" s="1200"/>
      <c r="J335" s="1200"/>
      <c r="K335" s="1200"/>
      <c r="L335" s="1200"/>
      <c r="M335" s="1200"/>
    </row>
    <row r="336" spans="2:13" ht="16.5">
      <c r="B336" s="1201"/>
      <c r="C336" s="1200"/>
      <c r="D336" s="1200"/>
      <c r="E336" s="1200"/>
      <c r="F336" s="1200"/>
      <c r="G336" s="1200"/>
      <c r="H336" s="1200"/>
      <c r="I336" s="1200"/>
      <c r="J336" s="1200"/>
      <c r="K336" s="1200"/>
      <c r="L336" s="1200"/>
      <c r="M336" s="1200"/>
    </row>
    <row r="337" spans="2:13" ht="16.5">
      <c r="B337" s="1201"/>
      <c r="C337" s="1200"/>
      <c r="D337" s="1200"/>
      <c r="E337" s="1200"/>
      <c r="F337" s="1200"/>
      <c r="G337" s="1200"/>
      <c r="H337" s="1200"/>
      <c r="I337" s="1200"/>
      <c r="J337" s="1200"/>
      <c r="K337" s="1200"/>
      <c r="L337" s="1200"/>
      <c r="M337" s="1200"/>
    </row>
    <row r="338" spans="2:13" ht="16.5">
      <c r="B338" s="1201"/>
      <c r="C338" s="1200"/>
      <c r="D338" s="1200"/>
      <c r="E338" s="1200"/>
      <c r="F338" s="1200"/>
      <c r="G338" s="1200"/>
      <c r="H338" s="1200"/>
      <c r="I338" s="1200"/>
      <c r="J338" s="1200"/>
      <c r="K338" s="1200"/>
      <c r="L338" s="1200"/>
      <c r="M338" s="1200"/>
    </row>
    <row r="339" spans="2:13" ht="16.5">
      <c r="B339" s="1201"/>
      <c r="C339" s="1200"/>
      <c r="D339" s="1200"/>
      <c r="E339" s="1200"/>
      <c r="F339" s="1200"/>
      <c r="G339" s="1200"/>
      <c r="H339" s="1200"/>
      <c r="I339" s="1200"/>
      <c r="J339" s="1200"/>
      <c r="K339" s="1200"/>
      <c r="L339" s="1200"/>
      <c r="M339" s="1200"/>
    </row>
    <row r="340" spans="2:13" ht="16.5">
      <c r="B340" s="1201"/>
      <c r="C340" s="1200"/>
      <c r="D340" s="1200"/>
      <c r="E340" s="1200"/>
      <c r="F340" s="1200"/>
      <c r="G340" s="1200"/>
      <c r="H340" s="1200"/>
      <c r="I340" s="1200"/>
      <c r="J340" s="1200"/>
      <c r="K340" s="1200"/>
      <c r="L340" s="1200"/>
      <c r="M340" s="1200"/>
    </row>
    <row r="341" spans="2:13" ht="16.5">
      <c r="B341" s="1201"/>
      <c r="C341" s="1200"/>
      <c r="D341" s="1200"/>
      <c r="E341" s="1200"/>
      <c r="F341" s="1200"/>
      <c r="G341" s="1200"/>
      <c r="H341" s="1200"/>
      <c r="I341" s="1200"/>
      <c r="J341" s="1200"/>
      <c r="K341" s="1200"/>
      <c r="L341" s="1200"/>
      <c r="M341" s="1200"/>
    </row>
    <row r="342" spans="2:13" ht="16.5">
      <c r="B342" s="1201"/>
      <c r="C342" s="1200"/>
      <c r="D342" s="1200"/>
      <c r="E342" s="1200"/>
      <c r="F342" s="1200"/>
      <c r="G342" s="1200"/>
      <c r="H342" s="1200"/>
      <c r="I342" s="1200"/>
      <c r="J342" s="1200"/>
      <c r="K342" s="1200"/>
      <c r="L342" s="1200"/>
      <c r="M342" s="1200"/>
    </row>
    <row r="343" spans="2:13" ht="16.5">
      <c r="B343" s="1201"/>
      <c r="C343" s="1200"/>
      <c r="D343" s="1200"/>
      <c r="E343" s="1200"/>
      <c r="F343" s="1200"/>
      <c r="G343" s="1200"/>
      <c r="H343" s="1200"/>
      <c r="I343" s="1200"/>
      <c r="J343" s="1200"/>
      <c r="K343" s="1200"/>
      <c r="L343" s="1200"/>
      <c r="M343" s="1200"/>
    </row>
    <row r="344" spans="2:13" ht="16.5">
      <c r="B344" s="1201"/>
      <c r="C344" s="1200"/>
      <c r="D344" s="1200"/>
      <c r="E344" s="1200"/>
      <c r="F344" s="1200"/>
      <c r="G344" s="1200"/>
      <c r="H344" s="1200"/>
      <c r="I344" s="1200"/>
      <c r="J344" s="1200"/>
      <c r="K344" s="1200"/>
      <c r="L344" s="1200"/>
      <c r="M344" s="1200"/>
    </row>
    <row r="345" spans="2:13" ht="16.5">
      <c r="B345" s="1201"/>
      <c r="C345" s="1200"/>
      <c r="D345" s="1200"/>
      <c r="E345" s="1200"/>
      <c r="F345" s="1200"/>
      <c r="G345" s="1200"/>
      <c r="H345" s="1200"/>
      <c r="I345" s="1200"/>
      <c r="J345" s="1200"/>
      <c r="K345" s="1200"/>
      <c r="L345" s="1200"/>
      <c r="M345" s="1200"/>
    </row>
    <row r="346" spans="2:13" ht="16.5">
      <c r="B346" s="1201"/>
      <c r="C346" s="1200"/>
      <c r="D346" s="1200"/>
      <c r="E346" s="1200"/>
      <c r="F346" s="1200"/>
      <c r="G346" s="1200"/>
      <c r="H346" s="1200"/>
      <c r="I346" s="1200"/>
      <c r="J346" s="1200"/>
      <c r="K346" s="1200"/>
      <c r="L346" s="1200"/>
      <c r="M346" s="1200"/>
    </row>
    <row r="347" spans="2:13" ht="16.5">
      <c r="B347" s="1201"/>
      <c r="C347" s="1200"/>
      <c r="D347" s="1200"/>
      <c r="E347" s="1200"/>
      <c r="F347" s="1200"/>
      <c r="G347" s="1200"/>
      <c r="H347" s="1200"/>
      <c r="I347" s="1200"/>
      <c r="J347" s="1200"/>
      <c r="K347" s="1200"/>
      <c r="L347" s="1200"/>
      <c r="M347" s="1200"/>
    </row>
    <row r="348" spans="2:13" ht="16.5">
      <c r="B348" s="1201"/>
      <c r="C348" s="1200"/>
      <c r="D348" s="1200"/>
      <c r="E348" s="1200"/>
      <c r="F348" s="1200"/>
      <c r="G348" s="1200"/>
      <c r="H348" s="1200"/>
      <c r="I348" s="1200"/>
      <c r="J348" s="1200"/>
      <c r="K348" s="1200"/>
      <c r="L348" s="1200"/>
      <c r="M348" s="1200"/>
    </row>
    <row r="349" spans="2:13" ht="16.5">
      <c r="B349" s="1201"/>
      <c r="C349" s="1200"/>
      <c r="D349" s="1200"/>
      <c r="E349" s="1200"/>
      <c r="F349" s="1200"/>
      <c r="G349" s="1200"/>
      <c r="H349" s="1200"/>
      <c r="I349" s="1200"/>
      <c r="J349" s="1200"/>
      <c r="K349" s="1200"/>
      <c r="L349" s="1200"/>
      <c r="M349" s="1200"/>
    </row>
    <row r="350" spans="2:13" ht="16.5">
      <c r="B350" s="1201"/>
      <c r="C350" s="1200"/>
      <c r="D350" s="1200"/>
      <c r="E350" s="1200"/>
      <c r="F350" s="1200"/>
      <c r="G350" s="1200"/>
      <c r="H350" s="1200"/>
      <c r="I350" s="1200"/>
      <c r="J350" s="1200"/>
      <c r="K350" s="1200"/>
      <c r="L350" s="1200"/>
      <c r="M350" s="1200"/>
    </row>
    <row r="351" spans="2:13" ht="16.5">
      <c r="B351" s="1201"/>
      <c r="C351" s="1200"/>
      <c r="D351" s="1200"/>
      <c r="E351" s="1200"/>
      <c r="F351" s="1200"/>
      <c r="G351" s="1200"/>
      <c r="H351" s="1200"/>
      <c r="I351" s="1200"/>
      <c r="J351" s="1200"/>
      <c r="K351" s="1200"/>
      <c r="L351" s="1200"/>
      <c r="M351" s="1200"/>
    </row>
    <row r="352" spans="2:13" ht="16.5">
      <c r="B352" s="1201"/>
      <c r="C352" s="1200"/>
      <c r="D352" s="1200"/>
      <c r="E352" s="1200"/>
      <c r="F352" s="1200"/>
      <c r="G352" s="1200"/>
      <c r="H352" s="1200"/>
      <c r="I352" s="1200"/>
      <c r="J352" s="1200"/>
      <c r="K352" s="1200"/>
      <c r="L352" s="1200"/>
      <c r="M352" s="1200"/>
    </row>
    <row r="353" spans="2:13" ht="16.5">
      <c r="B353" s="1201"/>
      <c r="C353" s="1200"/>
      <c r="D353" s="1200"/>
      <c r="E353" s="1200"/>
      <c r="F353" s="1200"/>
      <c r="G353" s="1200"/>
      <c r="H353" s="1200"/>
      <c r="I353" s="1200"/>
      <c r="J353" s="1200"/>
      <c r="K353" s="1200"/>
      <c r="L353" s="1200"/>
      <c r="M353" s="1200"/>
    </row>
    <row r="354" spans="2:13" ht="16.5">
      <c r="B354" s="1201"/>
      <c r="C354" s="1200"/>
      <c r="D354" s="1200"/>
      <c r="E354" s="1200"/>
      <c r="F354" s="1200"/>
      <c r="G354" s="1200"/>
      <c r="H354" s="1200"/>
      <c r="I354" s="1200"/>
      <c r="J354" s="1200"/>
      <c r="K354" s="1200"/>
      <c r="L354" s="1200"/>
      <c r="M354" s="1200"/>
    </row>
    <row r="355" spans="2:13" ht="16.5">
      <c r="B355" s="1201"/>
      <c r="C355" s="1200"/>
      <c r="D355" s="1200"/>
      <c r="E355" s="1200"/>
      <c r="F355" s="1200"/>
      <c r="G355" s="1200"/>
      <c r="H355" s="1200"/>
      <c r="I355" s="1200"/>
      <c r="J355" s="1200"/>
      <c r="K355" s="1200"/>
      <c r="L355" s="1200"/>
      <c r="M355" s="1200"/>
    </row>
    <row r="356" spans="2:13" ht="16.5">
      <c r="B356" s="1201"/>
      <c r="C356" s="1200"/>
      <c r="D356" s="1200"/>
      <c r="E356" s="1200"/>
      <c r="F356" s="1200"/>
      <c r="G356" s="1200"/>
      <c r="H356" s="1200"/>
      <c r="I356" s="1200"/>
      <c r="J356" s="1200"/>
      <c r="K356" s="1200"/>
      <c r="L356" s="1200"/>
      <c r="M356" s="1200"/>
    </row>
    <row r="357" spans="2:13" ht="16.5">
      <c r="B357" s="1201"/>
      <c r="C357" s="1200"/>
      <c r="D357" s="1200"/>
      <c r="E357" s="1200"/>
      <c r="F357" s="1200"/>
      <c r="G357" s="1200"/>
      <c r="H357" s="1200"/>
      <c r="I357" s="1200"/>
      <c r="J357" s="1200"/>
      <c r="K357" s="1200"/>
      <c r="L357" s="1200"/>
      <c r="M357" s="1200"/>
    </row>
    <row r="358" spans="2:13" ht="16.5">
      <c r="B358" s="1201"/>
      <c r="C358" s="1200"/>
      <c r="D358" s="1200"/>
      <c r="E358" s="1200"/>
      <c r="F358" s="1200"/>
      <c r="G358" s="1200"/>
      <c r="H358" s="1200"/>
      <c r="I358" s="1200"/>
      <c r="J358" s="1200"/>
      <c r="K358" s="1200"/>
      <c r="L358" s="1200"/>
      <c r="M358" s="1200"/>
    </row>
    <row r="359" spans="2:13" ht="16.5">
      <c r="B359" s="1201"/>
      <c r="C359" s="1200"/>
      <c r="D359" s="1200"/>
      <c r="E359" s="1200"/>
      <c r="F359" s="1200"/>
      <c r="G359" s="1200"/>
      <c r="H359" s="1200"/>
      <c r="I359" s="1200"/>
      <c r="J359" s="1200"/>
      <c r="K359" s="1200"/>
      <c r="L359" s="1200"/>
      <c r="M359" s="1200"/>
    </row>
    <row r="360" spans="2:13" ht="16.5">
      <c r="B360" s="1201"/>
      <c r="C360" s="1200"/>
      <c r="D360" s="1200"/>
      <c r="E360" s="1200"/>
      <c r="F360" s="1200"/>
      <c r="G360" s="1200"/>
      <c r="H360" s="1200"/>
      <c r="I360" s="1200"/>
      <c r="J360" s="1200"/>
      <c r="K360" s="1200"/>
      <c r="L360" s="1200"/>
      <c r="M360" s="1200"/>
    </row>
    <row r="361" spans="2:13" ht="16.5">
      <c r="B361" s="1201"/>
      <c r="C361" s="1200"/>
      <c r="D361" s="1200"/>
      <c r="E361" s="1200"/>
      <c r="F361" s="1200"/>
      <c r="G361" s="1200"/>
      <c r="H361" s="1200"/>
      <c r="I361" s="1200"/>
      <c r="J361" s="1200"/>
      <c r="K361" s="1200"/>
      <c r="L361" s="1200"/>
      <c r="M361" s="1200"/>
    </row>
    <row r="362" spans="2:13" ht="16.5">
      <c r="B362" s="1201"/>
      <c r="C362" s="1200"/>
      <c r="D362" s="1200"/>
      <c r="E362" s="1200"/>
      <c r="F362" s="1200"/>
      <c r="G362" s="1200"/>
      <c r="H362" s="1200"/>
      <c r="I362" s="1200"/>
      <c r="J362" s="1200"/>
      <c r="K362" s="1200"/>
      <c r="L362" s="1200"/>
      <c r="M362" s="1200"/>
    </row>
    <row r="363" spans="2:13" ht="16.5">
      <c r="B363" s="1201"/>
      <c r="C363" s="1200"/>
      <c r="D363" s="1200"/>
      <c r="E363" s="1200"/>
      <c r="F363" s="1200"/>
      <c r="G363" s="1200"/>
      <c r="H363" s="1200"/>
      <c r="I363" s="1200"/>
      <c r="J363" s="1200"/>
      <c r="K363" s="1200"/>
      <c r="L363" s="1200"/>
      <c r="M363" s="1200"/>
    </row>
    <row r="364" spans="2:13" ht="16.5">
      <c r="B364" s="1201"/>
      <c r="C364" s="1200"/>
      <c r="D364" s="1200"/>
      <c r="E364" s="1200"/>
      <c r="F364" s="1200"/>
      <c r="G364" s="1200"/>
      <c r="H364" s="1200"/>
      <c r="I364" s="1200"/>
      <c r="J364" s="1200"/>
      <c r="K364" s="1200"/>
      <c r="L364" s="1200"/>
      <c r="M364" s="1200"/>
    </row>
    <row r="365" spans="2:13" ht="16.5">
      <c r="B365" s="1201"/>
      <c r="C365" s="1200"/>
      <c r="D365" s="1200"/>
      <c r="E365" s="1200"/>
      <c r="F365" s="1200"/>
      <c r="G365" s="1200"/>
      <c r="H365" s="1200"/>
      <c r="I365" s="1200"/>
      <c r="J365" s="1200"/>
      <c r="K365" s="1200"/>
      <c r="L365" s="1200"/>
      <c r="M365" s="1200"/>
    </row>
    <row r="366" spans="2:13" ht="16.5">
      <c r="B366" s="1201"/>
      <c r="C366" s="1200"/>
      <c r="D366" s="1200"/>
      <c r="E366" s="1200"/>
      <c r="F366" s="1200"/>
      <c r="G366" s="1200"/>
      <c r="H366" s="1200"/>
      <c r="I366" s="1200"/>
      <c r="J366" s="1200"/>
      <c r="K366" s="1200"/>
      <c r="L366" s="1200"/>
      <c r="M366" s="1200"/>
    </row>
    <row r="367" spans="2:13" ht="16.5">
      <c r="B367" s="1201"/>
      <c r="C367" s="1200"/>
      <c r="D367" s="1200"/>
      <c r="E367" s="1200"/>
      <c r="F367" s="1200"/>
      <c r="G367" s="1200"/>
      <c r="H367" s="1200"/>
      <c r="I367" s="1200"/>
      <c r="J367" s="1200"/>
      <c r="K367" s="1200"/>
      <c r="L367" s="1200"/>
      <c r="M367" s="1200"/>
    </row>
    <row r="368" spans="2:13" ht="16.5">
      <c r="B368" s="1201"/>
      <c r="C368" s="1200"/>
      <c r="D368" s="1200"/>
      <c r="E368" s="1200"/>
      <c r="F368" s="1200"/>
      <c r="G368" s="1200"/>
      <c r="H368" s="1200"/>
      <c r="I368" s="1200"/>
      <c r="J368" s="1200"/>
      <c r="K368" s="1200"/>
      <c r="L368" s="1200"/>
      <c r="M368" s="1200"/>
    </row>
    <row r="369" spans="2:13" ht="16.5">
      <c r="B369" s="1201"/>
      <c r="C369" s="1200"/>
      <c r="D369" s="1200"/>
      <c r="E369" s="1200"/>
      <c r="F369" s="1200"/>
      <c r="G369" s="1200"/>
      <c r="H369" s="1200"/>
      <c r="I369" s="1200"/>
      <c r="J369" s="1200"/>
      <c r="K369" s="1200"/>
      <c r="L369" s="1200"/>
      <c r="M369" s="1200"/>
    </row>
    <row r="370" spans="2:13" ht="16.5">
      <c r="B370" s="1201"/>
      <c r="C370" s="1200"/>
      <c r="D370" s="1200"/>
      <c r="E370" s="1200"/>
      <c r="F370" s="1200"/>
      <c r="G370" s="1200"/>
      <c r="H370" s="1200"/>
      <c r="I370" s="1200"/>
      <c r="J370" s="1200"/>
      <c r="K370" s="1200"/>
      <c r="L370" s="1200"/>
      <c r="M370" s="1200"/>
    </row>
    <row r="371" spans="2:13" ht="16.5">
      <c r="B371" s="1201"/>
      <c r="C371" s="1200"/>
      <c r="D371" s="1200"/>
      <c r="E371" s="1200"/>
      <c r="F371" s="1200"/>
      <c r="G371" s="1200"/>
      <c r="H371" s="1200"/>
      <c r="I371" s="1200"/>
      <c r="J371" s="1200"/>
      <c r="K371" s="1200"/>
      <c r="L371" s="1200"/>
      <c r="M371" s="1200"/>
    </row>
    <row r="372" spans="2:13" ht="16.5">
      <c r="B372" s="1201"/>
      <c r="C372" s="1200"/>
      <c r="D372" s="1200"/>
      <c r="E372" s="1200"/>
      <c r="F372" s="1200"/>
      <c r="G372" s="1200"/>
      <c r="H372" s="1200"/>
      <c r="I372" s="1200"/>
      <c r="J372" s="1200"/>
      <c r="K372" s="1200"/>
      <c r="L372" s="1200"/>
      <c r="M372" s="1200"/>
    </row>
    <row r="373" spans="2:13" ht="16.5">
      <c r="B373" s="1201"/>
      <c r="C373" s="1200"/>
      <c r="D373" s="1200"/>
      <c r="E373" s="1200"/>
      <c r="F373" s="1200"/>
      <c r="G373" s="1200"/>
      <c r="H373" s="1200"/>
      <c r="I373" s="1200"/>
      <c r="J373" s="1200"/>
      <c r="K373" s="1200"/>
      <c r="L373" s="1200"/>
      <c r="M373" s="1200"/>
    </row>
    <row r="374" spans="2:13" ht="16.5">
      <c r="B374" s="1201"/>
      <c r="C374" s="1200"/>
      <c r="D374" s="1200"/>
      <c r="E374" s="1200"/>
      <c r="F374" s="1200"/>
      <c r="G374" s="1200"/>
      <c r="H374" s="1200"/>
      <c r="I374" s="1200"/>
      <c r="J374" s="1200"/>
      <c r="K374" s="1200"/>
      <c r="L374" s="1200"/>
      <c r="M374" s="1200"/>
    </row>
    <row r="375" spans="2:13" ht="16.5">
      <c r="B375" s="1201"/>
      <c r="C375" s="1200"/>
      <c r="D375" s="1200"/>
      <c r="E375" s="1200"/>
      <c r="F375" s="1200"/>
      <c r="G375" s="1200"/>
      <c r="H375" s="1200"/>
      <c r="I375" s="1200"/>
      <c r="J375" s="1200"/>
      <c r="K375" s="1200"/>
      <c r="L375" s="1200"/>
      <c r="M375" s="1200"/>
    </row>
    <row r="376" spans="2:13" ht="16.5">
      <c r="B376" s="1201"/>
      <c r="C376" s="1200"/>
      <c r="D376" s="1200"/>
      <c r="E376" s="1200"/>
      <c r="F376" s="1200"/>
      <c r="G376" s="1200"/>
      <c r="H376" s="1200"/>
      <c r="I376" s="1200"/>
      <c r="J376" s="1200"/>
      <c r="K376" s="1200"/>
      <c r="L376" s="1200"/>
      <c r="M376" s="1200"/>
    </row>
    <row r="377" spans="2:13" ht="16.5">
      <c r="B377" s="1201"/>
      <c r="C377" s="1200"/>
      <c r="D377" s="1200"/>
      <c r="E377" s="1200"/>
      <c r="F377" s="1200"/>
      <c r="G377" s="1200"/>
      <c r="H377" s="1200"/>
      <c r="I377" s="1200"/>
      <c r="J377" s="1200"/>
      <c r="K377" s="1200"/>
      <c r="L377" s="1200"/>
      <c r="M377" s="1200"/>
    </row>
    <row r="378" spans="2:13" ht="16.5">
      <c r="B378" s="1201"/>
      <c r="C378" s="1200"/>
      <c r="D378" s="1200"/>
      <c r="E378" s="1200"/>
      <c r="F378" s="1200"/>
      <c r="G378" s="1200"/>
      <c r="H378" s="1200"/>
      <c r="I378" s="1200"/>
      <c r="J378" s="1200"/>
      <c r="K378" s="1200"/>
      <c r="L378" s="1200"/>
      <c r="M378" s="1200"/>
    </row>
    <row r="379" spans="2:13" ht="16.5">
      <c r="B379" s="1201"/>
      <c r="C379" s="1200"/>
      <c r="D379" s="1200"/>
      <c r="E379" s="1200"/>
      <c r="F379" s="1200"/>
      <c r="G379" s="1200"/>
      <c r="H379" s="1200"/>
      <c r="I379" s="1200"/>
      <c r="J379" s="1200"/>
      <c r="K379" s="1200"/>
      <c r="L379" s="1200"/>
      <c r="M379" s="1200"/>
    </row>
    <row r="380" spans="2:13" ht="16.5">
      <c r="B380" s="1201"/>
      <c r="C380" s="1200"/>
      <c r="D380" s="1200"/>
      <c r="E380" s="1200"/>
      <c r="F380" s="1200"/>
      <c r="G380" s="1200"/>
      <c r="H380" s="1200"/>
      <c r="I380" s="1200"/>
      <c r="J380" s="1200"/>
      <c r="K380" s="1200"/>
      <c r="L380" s="1200"/>
      <c r="M380" s="1200"/>
    </row>
    <row r="381" spans="2:13" ht="16.5">
      <c r="B381" s="1201"/>
      <c r="C381" s="1200"/>
      <c r="D381" s="1200"/>
      <c r="E381" s="1200"/>
      <c r="F381" s="1200"/>
      <c r="G381" s="1200"/>
      <c r="H381" s="1200"/>
      <c r="I381" s="1200"/>
      <c r="J381" s="1200"/>
      <c r="K381" s="1200"/>
      <c r="L381" s="1200"/>
      <c r="M381" s="1200"/>
    </row>
    <row r="382" spans="2:13" ht="16.5">
      <c r="B382" s="1201"/>
      <c r="C382" s="1200"/>
      <c r="D382" s="1200"/>
      <c r="E382" s="1200"/>
      <c r="F382" s="1200"/>
      <c r="G382" s="1200"/>
      <c r="H382" s="1200"/>
      <c r="I382" s="1200"/>
      <c r="J382" s="1200"/>
      <c r="K382" s="1200"/>
      <c r="L382" s="1200"/>
      <c r="M382" s="1200"/>
    </row>
    <row r="383" spans="2:13" ht="16.5">
      <c r="B383" s="1201"/>
      <c r="C383" s="1200"/>
      <c r="D383" s="1200"/>
      <c r="E383" s="1200"/>
      <c r="F383" s="1200"/>
      <c r="G383" s="1200"/>
      <c r="H383" s="1200"/>
      <c r="I383" s="1200"/>
      <c r="J383" s="1200"/>
      <c r="K383" s="1200"/>
      <c r="L383" s="1200"/>
      <c r="M383" s="1200"/>
    </row>
    <row r="384" spans="2:13" ht="16.5">
      <c r="B384" s="1201"/>
      <c r="C384" s="1200"/>
      <c r="D384" s="1200"/>
      <c r="E384" s="1200"/>
      <c r="F384" s="1200"/>
      <c r="G384" s="1200"/>
      <c r="H384" s="1200"/>
      <c r="I384" s="1200"/>
      <c r="J384" s="1200"/>
      <c r="K384" s="1200"/>
      <c r="L384" s="1200"/>
      <c r="M384" s="1200"/>
    </row>
    <row r="385" spans="2:13" ht="16.5">
      <c r="B385" s="1201"/>
      <c r="C385" s="1200"/>
      <c r="D385" s="1200"/>
      <c r="E385" s="1200"/>
      <c r="F385" s="1200"/>
      <c r="G385" s="1200"/>
      <c r="H385" s="1200"/>
      <c r="I385" s="1200"/>
      <c r="J385" s="1200"/>
      <c r="K385" s="1200"/>
      <c r="L385" s="1200"/>
      <c r="M385" s="1200"/>
    </row>
    <row r="386" spans="2:13" ht="16.5">
      <c r="B386" s="1201"/>
      <c r="C386" s="1200"/>
      <c r="D386" s="1200"/>
      <c r="E386" s="1200"/>
      <c r="F386" s="1200"/>
      <c r="G386" s="1200"/>
      <c r="H386" s="1200"/>
      <c r="I386" s="1200"/>
      <c r="J386" s="1200"/>
      <c r="K386" s="1200"/>
      <c r="L386" s="1200"/>
      <c r="M386" s="1200"/>
    </row>
    <row r="387" spans="2:13" ht="16.5">
      <c r="B387" s="1201"/>
      <c r="C387" s="1200"/>
      <c r="D387" s="1200"/>
      <c r="E387" s="1200"/>
      <c r="F387" s="1200"/>
      <c r="G387" s="1200"/>
      <c r="H387" s="1200"/>
      <c r="I387" s="1200"/>
      <c r="J387" s="1200"/>
      <c r="K387" s="1200"/>
      <c r="L387" s="1200"/>
      <c r="M387" s="1200"/>
    </row>
    <row r="388" spans="2:13" ht="16.5">
      <c r="B388" s="1201"/>
      <c r="C388" s="1200"/>
      <c r="D388" s="1200"/>
      <c r="E388" s="1200"/>
      <c r="F388" s="1200"/>
      <c r="G388" s="1200"/>
      <c r="H388" s="1200"/>
      <c r="I388" s="1200"/>
      <c r="J388" s="1200"/>
      <c r="K388" s="1200"/>
      <c r="L388" s="1200"/>
      <c r="M388" s="1200"/>
    </row>
    <row r="389" spans="2:13" ht="16.5">
      <c r="B389" s="1201"/>
      <c r="C389" s="1200"/>
      <c r="D389" s="1200"/>
      <c r="E389" s="1200"/>
      <c r="F389" s="1200"/>
      <c r="G389" s="1200"/>
      <c r="H389" s="1200"/>
      <c r="I389" s="1200"/>
      <c r="J389" s="1200"/>
      <c r="K389" s="1200"/>
      <c r="L389" s="1200"/>
      <c r="M389" s="1200"/>
    </row>
    <row r="390" spans="2:13" ht="16.5">
      <c r="B390" s="1201"/>
      <c r="C390" s="1200"/>
      <c r="D390" s="1200"/>
      <c r="E390" s="1200"/>
      <c r="F390" s="1200"/>
      <c r="G390" s="1200"/>
      <c r="H390" s="1200"/>
      <c r="I390" s="1200"/>
      <c r="J390" s="1200"/>
      <c r="K390" s="1200"/>
      <c r="L390" s="1200"/>
      <c r="M390" s="1200"/>
    </row>
    <row r="391" spans="2:13" ht="16.5">
      <c r="B391" s="1201"/>
      <c r="C391" s="1200"/>
      <c r="D391" s="1200"/>
      <c r="E391" s="1200"/>
      <c r="F391" s="1200"/>
      <c r="G391" s="1200"/>
      <c r="H391" s="1200"/>
      <c r="I391" s="1200"/>
      <c r="J391" s="1200"/>
      <c r="K391" s="1200"/>
      <c r="L391" s="1200"/>
      <c r="M391" s="1200"/>
    </row>
    <row r="392" spans="2:13" ht="16.5">
      <c r="B392" s="1201"/>
      <c r="C392" s="1200"/>
      <c r="D392" s="1200"/>
      <c r="E392" s="1200"/>
      <c r="F392" s="1200"/>
      <c r="G392" s="1200"/>
      <c r="H392" s="1200"/>
      <c r="I392" s="1200"/>
      <c r="J392" s="1200"/>
      <c r="K392" s="1200"/>
      <c r="L392" s="1200"/>
      <c r="M392" s="1200"/>
    </row>
    <row r="393" spans="2:13" ht="16.5">
      <c r="B393" s="1201"/>
      <c r="C393" s="1200"/>
      <c r="D393" s="1200"/>
      <c r="E393" s="1200"/>
      <c r="F393" s="1200"/>
      <c r="G393" s="1200"/>
      <c r="H393" s="1200"/>
      <c r="I393" s="1200"/>
      <c r="J393" s="1200"/>
      <c r="K393" s="1200"/>
      <c r="L393" s="1200"/>
      <c r="M393" s="1200"/>
    </row>
    <row r="394" spans="2:13" ht="16.5">
      <c r="B394" s="1201"/>
      <c r="C394" s="1200"/>
      <c r="D394" s="1200"/>
      <c r="E394" s="1200"/>
      <c r="F394" s="1200"/>
      <c r="G394" s="1200"/>
      <c r="H394" s="1200"/>
      <c r="I394" s="1200"/>
      <c r="J394" s="1200"/>
      <c r="K394" s="1200"/>
      <c r="L394" s="1200"/>
      <c r="M394" s="1200"/>
    </row>
    <row r="395" spans="2:13" ht="16.5">
      <c r="B395" s="1201"/>
      <c r="C395" s="1200"/>
      <c r="D395" s="1200"/>
      <c r="E395" s="1200"/>
      <c r="F395" s="1200"/>
      <c r="G395" s="1200"/>
      <c r="H395" s="1200"/>
      <c r="I395" s="1200"/>
      <c r="J395" s="1200"/>
      <c r="K395" s="1200"/>
      <c r="L395" s="1200"/>
      <c r="M395" s="1200"/>
    </row>
    <row r="396" spans="2:13" ht="16.5">
      <c r="B396" s="1201"/>
      <c r="C396" s="1200"/>
      <c r="D396" s="1200"/>
      <c r="E396" s="1200"/>
      <c r="F396" s="1200"/>
      <c r="G396" s="1200"/>
      <c r="H396" s="1200"/>
      <c r="I396" s="1200"/>
      <c r="J396" s="1200"/>
      <c r="K396" s="1200"/>
      <c r="L396" s="1200"/>
      <c r="M396" s="1200"/>
    </row>
    <row r="397" spans="2:13" ht="16.5">
      <c r="B397" s="1201"/>
      <c r="C397" s="1200"/>
      <c r="D397" s="1200"/>
      <c r="E397" s="1200"/>
      <c r="F397" s="1200"/>
      <c r="G397" s="1200"/>
      <c r="H397" s="1200"/>
      <c r="I397" s="1200"/>
      <c r="J397" s="1200"/>
      <c r="K397" s="1200"/>
      <c r="L397" s="1200"/>
      <c r="M397" s="1200"/>
    </row>
    <row r="398" spans="2:13" ht="16.5">
      <c r="B398" s="1201"/>
      <c r="C398" s="1200"/>
      <c r="D398" s="1200"/>
      <c r="E398" s="1200"/>
      <c r="F398" s="1200"/>
      <c r="G398" s="1200"/>
      <c r="H398" s="1200"/>
      <c r="I398" s="1200"/>
      <c r="J398" s="1200"/>
      <c r="K398" s="1200"/>
      <c r="L398" s="1200"/>
      <c r="M398" s="1200"/>
    </row>
    <row r="399" spans="2:13" ht="16.5">
      <c r="B399" s="1201"/>
      <c r="C399" s="1200"/>
      <c r="D399" s="1200"/>
      <c r="E399" s="1200"/>
      <c r="F399" s="1200"/>
      <c r="G399" s="1200"/>
      <c r="H399" s="1200"/>
      <c r="I399" s="1200"/>
      <c r="J399" s="1200"/>
      <c r="K399" s="1200"/>
      <c r="L399" s="1200"/>
      <c r="M399" s="1200"/>
    </row>
    <row r="400" spans="2:13" ht="16.5">
      <c r="B400" s="1201"/>
      <c r="C400" s="1200"/>
      <c r="D400" s="1200"/>
      <c r="E400" s="1200"/>
      <c r="F400" s="1200"/>
      <c r="G400" s="1200"/>
      <c r="H400" s="1200"/>
      <c r="I400" s="1200"/>
      <c r="J400" s="1200"/>
      <c r="K400" s="1200"/>
      <c r="L400" s="1200"/>
      <c r="M400" s="1200"/>
    </row>
    <row r="401" spans="2:13" ht="16.5">
      <c r="B401" s="1201"/>
      <c r="C401" s="1200"/>
      <c r="D401" s="1200"/>
      <c r="E401" s="1200"/>
      <c r="F401" s="1200"/>
      <c r="G401" s="1200"/>
      <c r="H401" s="1200"/>
      <c r="I401" s="1200"/>
      <c r="J401" s="1200"/>
      <c r="K401" s="1200"/>
      <c r="L401" s="1200"/>
      <c r="M401" s="1200"/>
    </row>
    <row r="402" spans="2:13" ht="16.5">
      <c r="B402" s="1201"/>
      <c r="C402" s="1200"/>
      <c r="D402" s="1200"/>
      <c r="E402" s="1200"/>
      <c r="F402" s="1200"/>
      <c r="G402" s="1200"/>
      <c r="H402" s="1200"/>
      <c r="I402" s="1200"/>
      <c r="J402" s="1200"/>
      <c r="K402" s="1200"/>
      <c r="L402" s="1200"/>
      <c r="M402" s="1200"/>
    </row>
    <row r="403" spans="2:13" ht="16.5">
      <c r="B403" s="1201"/>
      <c r="C403" s="1200"/>
      <c r="D403" s="1200"/>
      <c r="E403" s="1200"/>
      <c r="F403" s="1200"/>
      <c r="G403" s="1200"/>
      <c r="H403" s="1200"/>
      <c r="I403" s="1200"/>
      <c r="J403" s="1200"/>
      <c r="K403" s="1200"/>
      <c r="L403" s="1200"/>
      <c r="M403" s="1200"/>
    </row>
    <row r="404" spans="2:13" ht="16.5">
      <c r="B404" s="1201"/>
      <c r="C404" s="1200"/>
      <c r="D404" s="1200"/>
      <c r="E404" s="1200"/>
      <c r="F404" s="1200"/>
      <c r="G404" s="1200"/>
      <c r="H404" s="1200"/>
      <c r="I404" s="1200"/>
      <c r="J404" s="1200"/>
      <c r="K404" s="1200"/>
      <c r="L404" s="1200"/>
      <c r="M404" s="1200"/>
    </row>
    <row r="405" spans="2:13" ht="16.5">
      <c r="B405" s="1201"/>
      <c r="C405" s="1200"/>
      <c r="D405" s="1200"/>
      <c r="E405" s="1200"/>
      <c r="F405" s="1200"/>
      <c r="G405" s="1200"/>
      <c r="H405" s="1200"/>
      <c r="I405" s="1200"/>
      <c r="J405" s="1200"/>
      <c r="K405" s="1200"/>
      <c r="L405" s="1200"/>
      <c r="M405" s="1200"/>
    </row>
    <row r="406" spans="2:13" ht="16.5">
      <c r="B406" s="1201"/>
      <c r="C406" s="1200"/>
      <c r="D406" s="1200"/>
      <c r="E406" s="1200"/>
      <c r="F406" s="1200"/>
      <c r="G406" s="1200"/>
      <c r="H406" s="1200"/>
      <c r="I406" s="1200"/>
      <c r="J406" s="1200"/>
      <c r="K406" s="1200"/>
      <c r="L406" s="1200"/>
      <c r="M406" s="1200"/>
    </row>
    <row r="407" spans="2:13" ht="16.5">
      <c r="B407" s="1201"/>
      <c r="C407" s="1200"/>
      <c r="D407" s="1200"/>
      <c r="E407" s="1200"/>
      <c r="F407" s="1200"/>
      <c r="G407" s="1200"/>
      <c r="H407" s="1200"/>
      <c r="I407" s="1200"/>
      <c r="J407" s="1200"/>
      <c r="K407" s="1200"/>
      <c r="L407" s="1200"/>
      <c r="M407" s="1200"/>
    </row>
    <row r="408" spans="2:13" ht="16.5">
      <c r="B408" s="1201"/>
      <c r="C408" s="1200"/>
      <c r="D408" s="1200"/>
      <c r="E408" s="1200"/>
      <c r="F408" s="1200"/>
      <c r="G408" s="1200"/>
      <c r="H408" s="1200"/>
      <c r="I408" s="1200"/>
      <c r="J408" s="1200"/>
      <c r="K408" s="1200"/>
      <c r="L408" s="1200"/>
      <c r="M408" s="1200"/>
    </row>
    <row r="409" spans="2:13" ht="16.5">
      <c r="B409" s="1201"/>
      <c r="C409" s="1200"/>
      <c r="D409" s="1200"/>
      <c r="E409" s="1200"/>
      <c r="F409" s="1200"/>
      <c r="G409" s="1200"/>
      <c r="H409" s="1200"/>
      <c r="I409" s="1200"/>
      <c r="J409" s="1200"/>
      <c r="K409" s="1200"/>
      <c r="L409" s="1200"/>
      <c r="M409" s="1200"/>
    </row>
    <row r="410" spans="2:13" ht="16.5">
      <c r="B410" s="1201"/>
      <c r="C410" s="1200"/>
      <c r="D410" s="1200"/>
      <c r="E410" s="1200"/>
      <c r="F410" s="1200"/>
      <c r="G410" s="1200"/>
      <c r="H410" s="1200"/>
      <c r="I410" s="1200"/>
      <c r="J410" s="1200"/>
      <c r="K410" s="1200"/>
      <c r="L410" s="1200"/>
      <c r="M410" s="1200"/>
    </row>
    <row r="411" spans="2:13" ht="16.5">
      <c r="B411" s="1201"/>
      <c r="C411" s="1200"/>
      <c r="D411" s="1200"/>
      <c r="E411" s="1200"/>
      <c r="F411" s="1200"/>
      <c r="G411" s="1200"/>
      <c r="H411" s="1200"/>
      <c r="I411" s="1200"/>
      <c r="J411" s="1200"/>
      <c r="K411" s="1200"/>
      <c r="L411" s="1200"/>
      <c r="M411" s="1200"/>
    </row>
    <row r="412" spans="2:13" ht="16.5">
      <c r="B412" s="1201"/>
      <c r="C412" s="1200"/>
      <c r="D412" s="1200"/>
      <c r="E412" s="1200"/>
      <c r="F412" s="1200"/>
      <c r="G412" s="1200"/>
      <c r="H412" s="1200"/>
      <c r="I412" s="1200"/>
      <c r="J412" s="1200"/>
      <c r="K412" s="1200"/>
      <c r="L412" s="1200"/>
      <c r="M412" s="1200"/>
    </row>
    <row r="413" spans="2:13" ht="16.5">
      <c r="B413" s="1201"/>
      <c r="C413" s="1200"/>
      <c r="D413" s="1200"/>
      <c r="E413" s="1200"/>
      <c r="F413" s="1200"/>
      <c r="G413" s="1200"/>
      <c r="H413" s="1200"/>
      <c r="I413" s="1200"/>
      <c r="J413" s="1200"/>
      <c r="K413" s="1200"/>
      <c r="L413" s="1200"/>
      <c r="M413" s="1200"/>
    </row>
    <row r="414" spans="2:13" ht="16.5">
      <c r="B414" s="1201"/>
      <c r="C414" s="1200"/>
      <c r="D414" s="1200"/>
      <c r="E414" s="1200"/>
      <c r="F414" s="1200"/>
      <c r="G414" s="1200"/>
      <c r="H414" s="1200"/>
      <c r="I414" s="1200"/>
      <c r="J414" s="1200"/>
      <c r="K414" s="1200"/>
      <c r="L414" s="1200"/>
      <c r="M414" s="1200"/>
    </row>
    <row r="415" spans="2:13" ht="16.5">
      <c r="B415" s="1201"/>
      <c r="C415" s="1200"/>
      <c r="D415" s="1200"/>
      <c r="E415" s="1200"/>
      <c r="F415" s="1200"/>
      <c r="G415" s="1200"/>
      <c r="H415" s="1200"/>
      <c r="I415" s="1200"/>
      <c r="J415" s="1200"/>
      <c r="K415" s="1200"/>
      <c r="L415" s="1200"/>
      <c r="M415" s="1200"/>
    </row>
    <row r="416" spans="2:13" ht="16.5">
      <c r="B416" s="1201"/>
      <c r="C416" s="1200"/>
      <c r="D416" s="1200"/>
      <c r="E416" s="1200"/>
      <c r="F416" s="1200"/>
      <c r="G416" s="1200"/>
      <c r="H416" s="1200"/>
      <c r="I416" s="1200"/>
      <c r="J416" s="1200"/>
      <c r="K416" s="1200"/>
      <c r="L416" s="1200"/>
      <c r="M416" s="1200"/>
    </row>
    <row r="417" spans="2:13" ht="16.5">
      <c r="B417" s="1201"/>
      <c r="C417" s="1200"/>
      <c r="D417" s="1200"/>
      <c r="E417" s="1200"/>
      <c r="F417" s="1200"/>
      <c r="G417" s="1200"/>
      <c r="H417" s="1200"/>
      <c r="I417" s="1200"/>
      <c r="J417" s="1200"/>
      <c r="K417" s="1200"/>
      <c r="L417" s="1200"/>
      <c r="M417" s="1200"/>
    </row>
    <row r="418" spans="2:13" ht="16.5">
      <c r="B418" s="1201"/>
      <c r="C418" s="1200"/>
      <c r="D418" s="1200"/>
      <c r="E418" s="1200"/>
      <c r="F418" s="1200"/>
      <c r="G418" s="1200"/>
      <c r="H418" s="1200"/>
      <c r="I418" s="1200"/>
      <c r="J418" s="1200"/>
      <c r="K418" s="1200"/>
      <c r="L418" s="1200"/>
      <c r="M418" s="1200"/>
    </row>
    <row r="419" spans="2:13" ht="16.5">
      <c r="B419" s="1201"/>
      <c r="C419" s="1200"/>
      <c r="D419" s="1200"/>
      <c r="E419" s="1200"/>
      <c r="F419" s="1200"/>
      <c r="G419" s="1200"/>
      <c r="H419" s="1200"/>
      <c r="I419" s="1200"/>
      <c r="J419" s="1200"/>
      <c r="K419" s="1200"/>
      <c r="L419" s="1200"/>
      <c r="M419" s="1200"/>
    </row>
    <row r="420" spans="2:13" ht="16.5">
      <c r="B420" s="1201"/>
      <c r="C420" s="1200"/>
      <c r="D420" s="1200"/>
      <c r="E420" s="1200"/>
      <c r="F420" s="1200"/>
      <c r="G420" s="1200"/>
      <c r="H420" s="1200"/>
      <c r="I420" s="1200"/>
      <c r="J420" s="1200"/>
      <c r="K420" s="1200"/>
      <c r="L420" s="1200"/>
      <c r="M420" s="1200"/>
    </row>
    <row r="421" spans="2:13" ht="16.5">
      <c r="B421" s="1201"/>
      <c r="C421" s="1200"/>
      <c r="D421" s="1200"/>
      <c r="E421" s="1200"/>
      <c r="F421" s="1200"/>
      <c r="G421" s="1200"/>
      <c r="H421" s="1200"/>
      <c r="I421" s="1200"/>
      <c r="J421" s="1200"/>
      <c r="K421" s="1200"/>
      <c r="L421" s="1200"/>
      <c r="M421" s="1200"/>
    </row>
    <row r="422" spans="2:13" ht="16.5">
      <c r="B422" s="1201"/>
      <c r="C422" s="1200"/>
      <c r="D422" s="1200"/>
      <c r="E422" s="1200"/>
      <c r="F422" s="1200"/>
      <c r="G422" s="1200"/>
      <c r="H422" s="1200"/>
      <c r="I422" s="1200"/>
      <c r="J422" s="1200"/>
      <c r="K422" s="1200"/>
      <c r="L422" s="1200"/>
      <c r="M422" s="1200"/>
    </row>
    <row r="423" spans="2:13" ht="16.5">
      <c r="B423" s="1201"/>
      <c r="C423" s="1200"/>
      <c r="D423" s="1200"/>
      <c r="E423" s="1200"/>
      <c r="F423" s="1200"/>
      <c r="G423" s="1200"/>
      <c r="H423" s="1200"/>
      <c r="I423" s="1200"/>
      <c r="J423" s="1200"/>
      <c r="K423" s="1200"/>
      <c r="L423" s="1200"/>
      <c r="M423" s="1200"/>
    </row>
    <row r="424" spans="2:13" ht="16.5">
      <c r="B424" s="1201"/>
      <c r="C424" s="1200"/>
      <c r="D424" s="1200"/>
      <c r="E424" s="1200"/>
      <c r="F424" s="1200"/>
      <c r="G424" s="1200"/>
      <c r="H424" s="1200"/>
      <c r="I424" s="1200"/>
      <c r="J424" s="1200"/>
      <c r="K424" s="1200"/>
      <c r="L424" s="1200"/>
      <c r="M424" s="1200"/>
    </row>
    <row r="425" spans="2:13" ht="16.5">
      <c r="B425" s="1201"/>
      <c r="C425" s="1200"/>
      <c r="D425" s="1200"/>
      <c r="E425" s="1200"/>
      <c r="F425" s="1200"/>
      <c r="G425" s="1200"/>
      <c r="H425" s="1200"/>
      <c r="I425" s="1200"/>
      <c r="J425" s="1200"/>
      <c r="K425" s="1200"/>
      <c r="L425" s="1200"/>
      <c r="M425" s="1200"/>
    </row>
    <row r="426" spans="2:13" ht="16.5">
      <c r="B426" s="1201"/>
      <c r="C426" s="1200"/>
      <c r="D426" s="1200"/>
      <c r="E426" s="1200"/>
      <c r="F426" s="1200"/>
      <c r="G426" s="1200"/>
      <c r="H426" s="1200"/>
      <c r="I426" s="1200"/>
      <c r="J426" s="1200"/>
      <c r="K426" s="1200"/>
      <c r="L426" s="1200"/>
      <c r="M426" s="1200"/>
    </row>
    <row r="427" spans="2:13" ht="16.5">
      <c r="B427" s="1201"/>
      <c r="C427" s="1200"/>
      <c r="D427" s="1200"/>
      <c r="E427" s="1200"/>
      <c r="F427" s="1200"/>
      <c r="G427" s="1200"/>
      <c r="H427" s="1200"/>
      <c r="I427" s="1200"/>
      <c r="J427" s="1200"/>
      <c r="K427" s="1200"/>
      <c r="L427" s="1200"/>
      <c r="M427" s="1200"/>
    </row>
    <row r="428" spans="2:13" ht="16.5">
      <c r="B428" s="1201"/>
      <c r="C428" s="1200"/>
      <c r="D428" s="1200"/>
      <c r="E428" s="1200"/>
      <c r="F428" s="1200"/>
      <c r="G428" s="1200"/>
      <c r="H428" s="1200"/>
      <c r="I428" s="1200"/>
      <c r="J428" s="1200"/>
      <c r="K428" s="1200"/>
      <c r="L428" s="1200"/>
      <c r="M428" s="1200"/>
    </row>
    <row r="429" spans="2:13" ht="16.5">
      <c r="B429" s="1201"/>
      <c r="C429" s="1200"/>
      <c r="D429" s="1200"/>
      <c r="E429" s="1200"/>
      <c r="F429" s="1200"/>
      <c r="G429" s="1200"/>
      <c r="H429" s="1200"/>
      <c r="I429" s="1200"/>
      <c r="J429" s="1200"/>
      <c r="K429" s="1200"/>
      <c r="L429" s="1200"/>
      <c r="M429" s="1200"/>
    </row>
    <row r="430" spans="2:13" ht="16.5">
      <c r="B430" s="1201"/>
      <c r="C430" s="1200"/>
      <c r="D430" s="1200"/>
      <c r="E430" s="1200"/>
      <c r="F430" s="1200"/>
      <c r="G430" s="1200"/>
      <c r="H430" s="1200"/>
      <c r="I430" s="1200"/>
      <c r="J430" s="1200"/>
      <c r="K430" s="1200"/>
      <c r="L430" s="1200"/>
      <c r="M430" s="1200"/>
    </row>
    <row r="431" spans="2:13" ht="16.5">
      <c r="B431" s="1201"/>
      <c r="C431" s="1200"/>
      <c r="D431" s="1200"/>
      <c r="E431" s="1200"/>
      <c r="F431" s="1200"/>
      <c r="G431" s="1200"/>
      <c r="H431" s="1200"/>
      <c r="I431" s="1200"/>
      <c r="J431" s="1200"/>
      <c r="K431" s="1200"/>
      <c r="L431" s="1200"/>
      <c r="M431" s="1200"/>
    </row>
    <row r="432" spans="2:13" ht="16.5">
      <c r="B432" s="1201"/>
      <c r="C432" s="1200"/>
      <c r="D432" s="1200"/>
      <c r="E432" s="1200"/>
      <c r="F432" s="1200"/>
      <c r="G432" s="1200"/>
      <c r="H432" s="1200"/>
      <c r="I432" s="1200"/>
      <c r="J432" s="1200"/>
      <c r="K432" s="1200"/>
      <c r="L432" s="1200"/>
      <c r="M432" s="1200"/>
    </row>
    <row r="433" spans="2:13" ht="16.5">
      <c r="B433" s="1201"/>
      <c r="C433" s="1200"/>
      <c r="D433" s="1200"/>
      <c r="E433" s="1200"/>
      <c r="F433" s="1200"/>
      <c r="G433" s="1200"/>
      <c r="H433" s="1200"/>
      <c r="I433" s="1200"/>
      <c r="J433" s="1200"/>
      <c r="K433" s="1200"/>
      <c r="L433" s="1200"/>
      <c r="M433" s="1200"/>
    </row>
    <row r="434" spans="2:13" ht="16.5">
      <c r="B434" s="1201"/>
      <c r="C434" s="1200"/>
      <c r="D434" s="1200"/>
      <c r="E434" s="1200"/>
      <c r="F434" s="1200"/>
      <c r="G434" s="1200"/>
      <c r="H434" s="1200"/>
      <c r="I434" s="1200"/>
      <c r="J434" s="1200"/>
      <c r="K434" s="1200"/>
      <c r="L434" s="1200"/>
      <c r="M434" s="1200"/>
    </row>
    <row r="435" spans="2:13" ht="16.5">
      <c r="B435" s="1201"/>
      <c r="C435" s="1200"/>
      <c r="D435" s="1200"/>
      <c r="E435" s="1200"/>
      <c r="F435" s="1200"/>
      <c r="G435" s="1200"/>
      <c r="H435" s="1200"/>
      <c r="I435" s="1200"/>
      <c r="J435" s="1200"/>
      <c r="K435" s="1200"/>
      <c r="L435" s="1200"/>
      <c r="M435" s="1200"/>
    </row>
    <row r="436" spans="2:13" ht="16.5">
      <c r="B436" s="1201"/>
      <c r="C436" s="1200"/>
      <c r="D436" s="1200"/>
      <c r="E436" s="1200"/>
      <c r="F436" s="1200"/>
      <c r="G436" s="1200"/>
      <c r="H436" s="1200"/>
      <c r="I436" s="1200"/>
      <c r="J436" s="1200"/>
      <c r="K436" s="1200"/>
      <c r="L436" s="1200"/>
      <c r="M436" s="1200"/>
    </row>
    <row r="437" spans="2:13" ht="16.5">
      <c r="B437" s="1201"/>
      <c r="C437" s="1200"/>
      <c r="D437" s="1200"/>
      <c r="E437" s="1200"/>
      <c r="F437" s="1200"/>
      <c r="G437" s="1200"/>
      <c r="H437" s="1200"/>
      <c r="I437" s="1200"/>
      <c r="J437" s="1200"/>
      <c r="K437" s="1200"/>
      <c r="L437" s="1200"/>
      <c r="M437" s="1200"/>
    </row>
    <row r="438" spans="2:13" ht="16.5">
      <c r="B438" s="1201"/>
      <c r="C438" s="1200"/>
      <c r="D438" s="1200"/>
      <c r="E438" s="1200"/>
      <c r="F438" s="1200"/>
      <c r="G438" s="1200"/>
      <c r="H438" s="1200"/>
      <c r="I438" s="1200"/>
      <c r="J438" s="1200"/>
      <c r="K438" s="1200"/>
      <c r="L438" s="1200"/>
      <c r="M438" s="1200"/>
    </row>
    <row r="439" spans="2:13" ht="16.5">
      <c r="B439" s="1201"/>
      <c r="C439" s="1200"/>
      <c r="D439" s="1200"/>
      <c r="E439" s="1200"/>
      <c r="F439" s="1200"/>
      <c r="G439" s="1200"/>
      <c r="H439" s="1200"/>
      <c r="I439" s="1200"/>
      <c r="J439" s="1200"/>
      <c r="K439" s="1200"/>
      <c r="L439" s="1200"/>
      <c r="M439" s="1200"/>
    </row>
    <row r="440" spans="2:13" ht="16.5">
      <c r="B440" s="1201"/>
      <c r="C440" s="1200"/>
      <c r="D440" s="1200"/>
      <c r="E440" s="1200"/>
      <c r="F440" s="1200"/>
      <c r="G440" s="1200"/>
      <c r="H440" s="1200"/>
      <c r="I440" s="1200"/>
      <c r="J440" s="1200"/>
      <c r="K440" s="1200"/>
      <c r="L440" s="1200"/>
      <c r="M440" s="1200"/>
    </row>
    <row r="441" spans="2:13" ht="16.5">
      <c r="B441" s="1201"/>
      <c r="C441" s="1200"/>
      <c r="D441" s="1200"/>
      <c r="E441" s="1200"/>
      <c r="F441" s="1200"/>
      <c r="G441" s="1200"/>
      <c r="H441" s="1200"/>
      <c r="I441" s="1200"/>
      <c r="J441" s="1200"/>
      <c r="K441" s="1200"/>
      <c r="L441" s="1200"/>
      <c r="M441" s="1200"/>
    </row>
    <row r="442" spans="2:13" ht="16.5">
      <c r="B442" s="1201"/>
      <c r="C442" s="1200"/>
      <c r="D442" s="1200"/>
      <c r="E442" s="1200"/>
      <c r="F442" s="1200"/>
      <c r="G442" s="1200"/>
      <c r="H442" s="1200"/>
      <c r="I442" s="1200"/>
      <c r="J442" s="1200"/>
      <c r="K442" s="1200"/>
      <c r="L442" s="1200"/>
      <c r="M442" s="1200"/>
    </row>
    <row r="443" spans="2:13" ht="16.5">
      <c r="B443" s="1201"/>
      <c r="C443" s="1200"/>
      <c r="D443" s="1200"/>
      <c r="E443" s="1200"/>
      <c r="F443" s="1200"/>
      <c r="G443" s="1200"/>
      <c r="H443" s="1200"/>
      <c r="I443" s="1200"/>
      <c r="J443" s="1200"/>
      <c r="K443" s="1200"/>
      <c r="L443" s="1200"/>
      <c r="M443" s="1200"/>
    </row>
    <row r="444" spans="2:13" ht="16.5">
      <c r="B444" s="1201"/>
      <c r="C444" s="1200"/>
      <c r="D444" s="1200"/>
      <c r="E444" s="1200"/>
      <c r="F444" s="1200"/>
      <c r="G444" s="1200"/>
      <c r="H444" s="1200"/>
      <c r="I444" s="1200"/>
      <c r="J444" s="1200"/>
      <c r="K444" s="1200"/>
      <c r="L444" s="1200"/>
      <c r="M444" s="1200"/>
    </row>
    <row r="445" spans="2:13" ht="16.5">
      <c r="B445" s="1201"/>
      <c r="C445" s="1200"/>
      <c r="D445" s="1200"/>
      <c r="E445" s="1200"/>
      <c r="F445" s="1200"/>
      <c r="G445" s="1200"/>
      <c r="H445" s="1200"/>
      <c r="I445" s="1200"/>
      <c r="J445" s="1200"/>
      <c r="K445" s="1200"/>
      <c r="L445" s="1200"/>
      <c r="M445" s="1200"/>
    </row>
    <row r="446" spans="2:13" ht="16.5">
      <c r="B446" s="1201"/>
      <c r="C446" s="1200"/>
      <c r="D446" s="1200"/>
      <c r="E446" s="1200"/>
      <c r="F446" s="1200"/>
      <c r="G446" s="1200"/>
      <c r="H446" s="1200"/>
      <c r="I446" s="1200"/>
      <c r="J446" s="1200"/>
      <c r="K446" s="1200"/>
      <c r="L446" s="1200"/>
      <c r="M446" s="1200"/>
    </row>
    <row r="447" spans="2:13" ht="16.5">
      <c r="B447" s="1201"/>
      <c r="C447" s="1200"/>
      <c r="D447" s="1200"/>
      <c r="E447" s="1200"/>
      <c r="F447" s="1200"/>
      <c r="G447" s="1200"/>
      <c r="H447" s="1200"/>
      <c r="I447" s="1200"/>
      <c r="J447" s="1200"/>
      <c r="K447" s="1200"/>
      <c r="L447" s="1200"/>
      <c r="M447" s="1200"/>
    </row>
    <row r="448" spans="2:13" ht="16.5">
      <c r="B448" s="1201"/>
      <c r="C448" s="1200"/>
      <c r="D448" s="1200"/>
      <c r="E448" s="1200"/>
      <c r="F448" s="1200"/>
      <c r="G448" s="1200"/>
      <c r="H448" s="1200"/>
      <c r="I448" s="1200"/>
      <c r="J448" s="1200"/>
      <c r="K448" s="1200"/>
      <c r="L448" s="1200"/>
      <c r="M448" s="1200"/>
    </row>
    <row r="449" spans="2:13" ht="16.5">
      <c r="B449" s="1201"/>
      <c r="C449" s="1200"/>
      <c r="D449" s="1200"/>
      <c r="E449" s="1200"/>
      <c r="F449" s="1200"/>
      <c r="G449" s="1200"/>
      <c r="H449" s="1200"/>
      <c r="I449" s="1200"/>
      <c r="J449" s="1200"/>
      <c r="K449" s="1200"/>
      <c r="L449" s="1200"/>
      <c r="M449" s="1200"/>
    </row>
    <row r="450" spans="2:13" ht="16.5">
      <c r="B450" s="1201"/>
      <c r="C450" s="1200"/>
      <c r="D450" s="1200"/>
      <c r="E450" s="1200"/>
      <c r="F450" s="1200"/>
      <c r="G450" s="1200"/>
      <c r="H450" s="1200"/>
      <c r="I450" s="1200"/>
      <c r="J450" s="1200"/>
      <c r="K450" s="1200"/>
      <c r="L450" s="1200"/>
      <c r="M450" s="1200"/>
    </row>
    <row r="451" spans="2:13" ht="16.5">
      <c r="B451" s="1201"/>
      <c r="C451" s="1200"/>
      <c r="D451" s="1200"/>
      <c r="E451" s="1200"/>
      <c r="F451" s="1200"/>
      <c r="G451" s="1200"/>
      <c r="H451" s="1200"/>
      <c r="I451" s="1200"/>
      <c r="J451" s="1200"/>
      <c r="K451" s="1200"/>
      <c r="L451" s="1200"/>
      <c r="M451" s="1200"/>
    </row>
    <row r="452" spans="2:13" ht="16.5">
      <c r="B452" s="1201"/>
      <c r="C452" s="1200"/>
      <c r="D452" s="1200"/>
      <c r="E452" s="1200"/>
      <c r="F452" s="1200"/>
      <c r="G452" s="1200"/>
      <c r="H452" s="1200"/>
      <c r="I452" s="1200"/>
      <c r="J452" s="1200"/>
      <c r="K452" s="1200"/>
      <c r="L452" s="1200"/>
      <c r="M452" s="1200"/>
    </row>
    <row r="453" spans="2:13" ht="16.5">
      <c r="B453" s="1201"/>
      <c r="C453" s="1200"/>
      <c r="D453" s="1200"/>
      <c r="E453" s="1200"/>
      <c r="F453" s="1200"/>
      <c r="G453" s="1200"/>
      <c r="H453" s="1200"/>
      <c r="I453" s="1200"/>
      <c r="J453" s="1200"/>
      <c r="K453" s="1200"/>
      <c r="L453" s="1200"/>
      <c r="M453" s="1200"/>
    </row>
    <row r="454" spans="2:13" ht="16.5">
      <c r="B454" s="1201"/>
      <c r="C454" s="1200"/>
      <c r="D454" s="1200"/>
      <c r="E454" s="1200"/>
      <c r="F454" s="1200"/>
      <c r="G454" s="1200"/>
      <c r="H454" s="1200"/>
      <c r="I454" s="1200"/>
      <c r="J454" s="1200"/>
      <c r="K454" s="1200"/>
      <c r="L454" s="1200"/>
      <c r="M454" s="1200"/>
    </row>
    <row r="455" spans="2:13" ht="16.5">
      <c r="B455" s="1201"/>
      <c r="C455" s="1200"/>
      <c r="D455" s="1200"/>
      <c r="E455" s="1200"/>
      <c r="F455" s="1200"/>
      <c r="G455" s="1200"/>
      <c r="H455" s="1200"/>
      <c r="I455" s="1200"/>
      <c r="J455" s="1200"/>
      <c r="K455" s="1200"/>
      <c r="L455" s="1200"/>
      <c r="M455" s="1200"/>
    </row>
    <row r="456" spans="2:13" ht="16.5">
      <c r="B456" s="1201"/>
      <c r="C456" s="1200"/>
      <c r="D456" s="1200"/>
      <c r="E456" s="1200"/>
      <c r="F456" s="1200"/>
      <c r="G456" s="1200"/>
      <c r="H456" s="1200"/>
      <c r="I456" s="1200"/>
      <c r="J456" s="1200"/>
      <c r="K456" s="1200"/>
      <c r="L456" s="1200"/>
      <c r="M456" s="1200"/>
    </row>
    <row r="457" spans="2:13" ht="16.5">
      <c r="B457" s="1201"/>
      <c r="C457" s="1200"/>
      <c r="D457" s="1200"/>
      <c r="E457" s="1200"/>
      <c r="F457" s="1200"/>
      <c r="G457" s="1200"/>
      <c r="H457" s="1200"/>
      <c r="I457" s="1200"/>
      <c r="J457" s="1200"/>
      <c r="K457" s="1200"/>
      <c r="L457" s="1200"/>
      <c r="M457" s="1200"/>
    </row>
    <row r="458" spans="2:13" ht="16.5">
      <c r="B458" s="1201"/>
      <c r="C458" s="1200"/>
      <c r="D458" s="1200"/>
      <c r="E458" s="1200"/>
      <c r="F458" s="1200"/>
      <c r="G458" s="1200"/>
      <c r="H458" s="1200"/>
      <c r="I458" s="1200"/>
      <c r="J458" s="1200"/>
      <c r="K458" s="1200"/>
      <c r="L458" s="1200"/>
      <c r="M458" s="1200"/>
    </row>
    <row r="459" spans="2:13" ht="16.5">
      <c r="B459" s="1201"/>
      <c r="C459" s="1200"/>
      <c r="D459" s="1200"/>
      <c r="E459" s="1200"/>
      <c r="F459" s="1200"/>
      <c r="G459" s="1200"/>
      <c r="H459" s="1200"/>
      <c r="I459" s="1200"/>
      <c r="J459" s="1200"/>
      <c r="K459" s="1200"/>
      <c r="L459" s="1200"/>
      <c r="M459" s="1200"/>
    </row>
    <row r="460" spans="2:13" ht="16.5">
      <c r="B460" s="1201"/>
      <c r="C460" s="1200"/>
      <c r="D460" s="1200"/>
      <c r="E460" s="1200"/>
      <c r="F460" s="1200"/>
      <c r="G460" s="1200"/>
      <c r="H460" s="1200"/>
      <c r="I460" s="1200"/>
      <c r="J460" s="1200"/>
      <c r="K460" s="1200"/>
      <c r="L460" s="1200"/>
      <c r="M460" s="1200"/>
    </row>
    <row r="461" spans="2:13" ht="16.5">
      <c r="B461" s="1201"/>
      <c r="C461" s="1200"/>
      <c r="D461" s="1200"/>
      <c r="E461" s="1200"/>
      <c r="F461" s="1200"/>
      <c r="G461" s="1200"/>
      <c r="H461" s="1200"/>
      <c r="I461" s="1200"/>
      <c r="J461" s="1200"/>
      <c r="K461" s="1200"/>
      <c r="L461" s="1200"/>
      <c r="M461" s="1200"/>
    </row>
    <row r="462" spans="2:13" ht="16.5">
      <c r="B462" s="1201"/>
      <c r="C462" s="1200"/>
      <c r="D462" s="1200"/>
      <c r="E462" s="1200"/>
      <c r="F462" s="1200"/>
      <c r="G462" s="1200"/>
      <c r="H462" s="1200"/>
      <c r="I462" s="1200"/>
      <c r="J462" s="1200"/>
      <c r="K462" s="1200"/>
      <c r="L462" s="1200"/>
      <c r="M462" s="1200"/>
    </row>
    <row r="463" spans="2:13" ht="16.5">
      <c r="B463" s="1201"/>
      <c r="C463" s="1200"/>
      <c r="D463" s="1200"/>
      <c r="E463" s="1200"/>
      <c r="F463" s="1200"/>
      <c r="G463" s="1200"/>
      <c r="H463" s="1200"/>
      <c r="I463" s="1200"/>
      <c r="J463" s="1200"/>
      <c r="K463" s="1200"/>
      <c r="L463" s="1200"/>
      <c r="M463" s="1200"/>
    </row>
    <row r="464" spans="2:13" ht="16.5">
      <c r="B464" s="1201"/>
      <c r="C464" s="1200"/>
      <c r="D464" s="1200"/>
      <c r="E464" s="1200"/>
      <c r="F464" s="1200"/>
      <c r="G464" s="1200"/>
      <c r="H464" s="1200"/>
      <c r="I464" s="1200"/>
      <c r="J464" s="1200"/>
      <c r="K464" s="1200"/>
      <c r="L464" s="1200"/>
      <c r="M464" s="1200"/>
    </row>
    <row r="465" spans="2:13" ht="16.5">
      <c r="B465" s="1201"/>
      <c r="C465" s="1200"/>
      <c r="D465" s="1200"/>
      <c r="E465" s="1200"/>
      <c r="F465" s="1200"/>
      <c r="G465" s="1200"/>
      <c r="H465" s="1200"/>
      <c r="I465" s="1200"/>
      <c r="J465" s="1200"/>
      <c r="K465" s="1200"/>
      <c r="L465" s="1200"/>
      <c r="M465" s="1200"/>
    </row>
    <row r="466" spans="2:13" ht="16.5">
      <c r="B466" s="1201"/>
      <c r="C466" s="1200"/>
      <c r="D466" s="1200"/>
      <c r="E466" s="1200"/>
      <c r="F466" s="1200"/>
      <c r="G466" s="1200"/>
      <c r="H466" s="1200"/>
      <c r="I466" s="1200"/>
      <c r="J466" s="1200"/>
      <c r="K466" s="1200"/>
      <c r="L466" s="1200"/>
      <c r="M466" s="1200"/>
    </row>
    <row r="467" spans="2:13" ht="16.5">
      <c r="B467" s="1201"/>
      <c r="C467" s="1200"/>
      <c r="D467" s="1200"/>
      <c r="E467" s="1200"/>
      <c r="F467" s="1200"/>
      <c r="G467" s="1200"/>
      <c r="H467" s="1200"/>
      <c r="I467" s="1200"/>
      <c r="J467" s="1200"/>
      <c r="K467" s="1200"/>
      <c r="L467" s="1200"/>
      <c r="M467" s="1200"/>
    </row>
    <row r="468" spans="2:13" ht="16.5">
      <c r="B468" s="1201"/>
      <c r="C468" s="1200"/>
      <c r="D468" s="1200"/>
      <c r="E468" s="1200"/>
      <c r="F468" s="1200"/>
      <c r="G468" s="1200"/>
      <c r="H468" s="1200"/>
      <c r="I468" s="1200"/>
      <c r="J468" s="1200"/>
      <c r="K468" s="1200"/>
      <c r="L468" s="1200"/>
      <c r="M468" s="1200"/>
    </row>
    <row r="469" spans="2:13" ht="16.5">
      <c r="B469" s="1201"/>
      <c r="C469" s="1200"/>
      <c r="D469" s="1200"/>
      <c r="E469" s="1200"/>
      <c r="F469" s="1200"/>
      <c r="G469" s="1200"/>
      <c r="H469" s="1200"/>
      <c r="I469" s="1200"/>
      <c r="J469" s="1200"/>
      <c r="K469" s="1200"/>
      <c r="L469" s="1200"/>
      <c r="M469" s="1200"/>
    </row>
    <row r="470" spans="2:13" ht="16.5">
      <c r="B470" s="1201"/>
      <c r="C470" s="1200"/>
      <c r="D470" s="1200"/>
      <c r="E470" s="1200"/>
      <c r="F470" s="1200"/>
      <c r="G470" s="1200"/>
      <c r="H470" s="1200"/>
      <c r="I470" s="1200"/>
      <c r="J470" s="1200"/>
      <c r="K470" s="1200"/>
      <c r="L470" s="1200"/>
      <c r="M470" s="1200"/>
    </row>
    <row r="471" spans="2:13" ht="16.5">
      <c r="B471" s="1201"/>
      <c r="C471" s="1200"/>
      <c r="D471" s="1200"/>
      <c r="E471" s="1200"/>
      <c r="F471" s="1200"/>
      <c r="G471" s="1200"/>
      <c r="H471" s="1200"/>
      <c r="I471" s="1200"/>
      <c r="J471" s="1200"/>
      <c r="K471" s="1200"/>
      <c r="L471" s="1200"/>
      <c r="M471" s="1200"/>
    </row>
    <row r="472" spans="2:13" ht="16.5">
      <c r="B472" s="1201"/>
      <c r="C472" s="1200"/>
      <c r="D472" s="1200"/>
      <c r="E472" s="1200"/>
      <c r="F472" s="1200"/>
      <c r="G472" s="1200"/>
      <c r="H472" s="1200"/>
      <c r="I472" s="1200"/>
      <c r="J472" s="1200"/>
      <c r="K472" s="1200"/>
      <c r="L472" s="1200"/>
      <c r="M472" s="1200"/>
    </row>
    <row r="473" spans="2:13" ht="16.5">
      <c r="B473" s="1201"/>
      <c r="C473" s="1200"/>
      <c r="D473" s="1200"/>
      <c r="E473" s="1200"/>
      <c r="F473" s="1200"/>
      <c r="G473" s="1200"/>
      <c r="H473" s="1200"/>
      <c r="I473" s="1200"/>
      <c r="J473" s="1200"/>
      <c r="K473" s="1200"/>
      <c r="L473" s="1200"/>
      <c r="M473" s="1200"/>
    </row>
    <row r="474" spans="2:13" ht="16.5">
      <c r="B474" s="1201"/>
      <c r="C474" s="1200"/>
      <c r="D474" s="1200"/>
      <c r="E474" s="1200"/>
      <c r="F474" s="1200"/>
      <c r="G474" s="1200"/>
      <c r="H474" s="1200"/>
      <c r="I474" s="1200"/>
      <c r="J474" s="1200"/>
      <c r="K474" s="1200"/>
      <c r="L474" s="1200"/>
      <c r="M474" s="1200"/>
    </row>
    <row r="475" spans="2:13" ht="16.5">
      <c r="B475" s="1201"/>
      <c r="C475" s="1200"/>
      <c r="D475" s="1200"/>
      <c r="E475" s="1200"/>
      <c r="F475" s="1200"/>
      <c r="G475" s="1200"/>
      <c r="H475" s="1200"/>
      <c r="I475" s="1200"/>
      <c r="J475" s="1200"/>
      <c r="K475" s="1200"/>
      <c r="L475" s="1200"/>
      <c r="M475" s="1200"/>
    </row>
    <row r="476" spans="2:13" ht="16.5">
      <c r="B476" s="1201"/>
      <c r="C476" s="1200"/>
      <c r="D476" s="1200"/>
      <c r="E476" s="1200"/>
      <c r="F476" s="1200"/>
      <c r="G476" s="1200"/>
      <c r="H476" s="1200"/>
      <c r="I476" s="1200"/>
      <c r="J476" s="1200"/>
      <c r="K476" s="1200"/>
      <c r="L476" s="1200"/>
      <c r="M476" s="1200"/>
    </row>
    <row r="477" spans="2:13" ht="16.5">
      <c r="B477" s="1201"/>
      <c r="C477" s="1200"/>
      <c r="D477" s="1200"/>
      <c r="E477" s="1200"/>
      <c r="F477" s="1200"/>
      <c r="G477" s="1200"/>
      <c r="H477" s="1200"/>
      <c r="I477" s="1200"/>
      <c r="J477" s="1200"/>
      <c r="K477" s="1200"/>
      <c r="L477" s="1200"/>
      <c r="M477" s="1200"/>
    </row>
    <row r="478" spans="2:13" ht="16.5">
      <c r="B478" s="1201"/>
      <c r="C478" s="1200"/>
      <c r="D478" s="1200"/>
      <c r="E478" s="1200"/>
      <c r="F478" s="1200"/>
      <c r="G478" s="1200"/>
      <c r="H478" s="1200"/>
      <c r="I478" s="1200"/>
      <c r="J478" s="1200"/>
      <c r="K478" s="1200"/>
      <c r="L478" s="1200"/>
      <c r="M478" s="1200"/>
    </row>
    <row r="479" spans="2:13" ht="16.5">
      <c r="B479" s="1201"/>
      <c r="C479" s="1200"/>
      <c r="D479" s="1200"/>
      <c r="E479" s="1200"/>
      <c r="F479" s="1200"/>
      <c r="G479" s="1200"/>
      <c r="H479" s="1200"/>
      <c r="I479" s="1200"/>
      <c r="J479" s="1200"/>
      <c r="K479" s="1200"/>
      <c r="L479" s="1200"/>
      <c r="M479" s="1200"/>
    </row>
    <row r="480" spans="2:13" ht="16.5">
      <c r="B480" s="1201"/>
      <c r="C480" s="1200"/>
      <c r="D480" s="1200"/>
      <c r="E480" s="1200"/>
      <c r="F480" s="1200"/>
      <c r="G480" s="1200"/>
      <c r="H480" s="1200"/>
      <c r="I480" s="1200"/>
      <c r="J480" s="1200"/>
      <c r="K480" s="1200"/>
      <c r="L480" s="1200"/>
      <c r="M480" s="1200"/>
    </row>
    <row r="481" spans="2:13" ht="16.5">
      <c r="B481" s="1201"/>
      <c r="C481" s="1200"/>
      <c r="D481" s="1200"/>
      <c r="E481" s="1200"/>
      <c r="F481" s="1200"/>
      <c r="G481" s="1200"/>
      <c r="H481" s="1200"/>
      <c r="I481" s="1200"/>
      <c r="J481" s="1200"/>
      <c r="K481" s="1200"/>
      <c r="L481" s="1200"/>
      <c r="M481" s="1200"/>
    </row>
    <row r="482" spans="2:13" ht="16.5">
      <c r="B482" s="1201"/>
      <c r="C482" s="1200"/>
      <c r="D482" s="1200"/>
      <c r="E482" s="1200"/>
      <c r="F482" s="1200"/>
      <c r="G482" s="1200"/>
      <c r="H482" s="1200"/>
      <c r="I482" s="1200"/>
      <c r="J482" s="1200"/>
      <c r="K482" s="1200"/>
      <c r="L482" s="1200"/>
      <c r="M482" s="1200"/>
    </row>
    <row r="483" spans="2:13" ht="16.5">
      <c r="B483" s="1201"/>
      <c r="C483" s="1200"/>
      <c r="D483" s="1200"/>
      <c r="E483" s="1200"/>
      <c r="F483" s="1200"/>
      <c r="G483" s="1200"/>
      <c r="H483" s="1200"/>
      <c r="I483" s="1200"/>
      <c r="J483" s="1200"/>
      <c r="K483" s="1200"/>
      <c r="L483" s="1200"/>
      <c r="M483" s="1200"/>
    </row>
    <row r="484" spans="2:13" ht="16.5">
      <c r="B484" s="1201"/>
      <c r="C484" s="1200"/>
      <c r="D484" s="1200"/>
      <c r="E484" s="1200"/>
      <c r="F484" s="1200"/>
      <c r="G484" s="1200"/>
      <c r="H484" s="1200"/>
      <c r="I484" s="1200"/>
      <c r="J484" s="1200"/>
      <c r="K484" s="1200"/>
      <c r="L484" s="1200"/>
      <c r="M484" s="1200"/>
    </row>
    <row r="485" spans="2:13" ht="16.5">
      <c r="B485" s="1201"/>
      <c r="C485" s="1200"/>
      <c r="D485" s="1200"/>
      <c r="E485" s="1200"/>
      <c r="F485" s="1200"/>
      <c r="G485" s="1200"/>
      <c r="H485" s="1200"/>
      <c r="I485" s="1200"/>
      <c r="J485" s="1200"/>
      <c r="K485" s="1200"/>
      <c r="L485" s="1200"/>
      <c r="M485" s="1200"/>
    </row>
    <row r="486" spans="2:13" ht="16.5">
      <c r="B486" s="1201"/>
      <c r="C486" s="1200"/>
      <c r="D486" s="1200"/>
      <c r="E486" s="1200"/>
      <c r="F486" s="1200"/>
      <c r="G486" s="1200"/>
      <c r="H486" s="1200"/>
      <c r="I486" s="1200"/>
      <c r="J486" s="1200"/>
      <c r="K486" s="1200"/>
      <c r="L486" s="1200"/>
      <c r="M486" s="1200"/>
    </row>
    <row r="487" spans="2:13" ht="16.5">
      <c r="B487" s="1201"/>
      <c r="C487" s="1200"/>
      <c r="D487" s="1200"/>
      <c r="E487" s="1200"/>
      <c r="F487" s="1200"/>
      <c r="G487" s="1200"/>
      <c r="H487" s="1200"/>
      <c r="I487" s="1200"/>
      <c r="J487" s="1200"/>
      <c r="K487" s="1200"/>
      <c r="L487" s="1200"/>
      <c r="M487" s="1200"/>
    </row>
    <row r="488" spans="2:13" ht="16.5">
      <c r="B488" s="1201"/>
      <c r="C488" s="1200"/>
      <c r="D488" s="1200"/>
      <c r="E488" s="1200"/>
      <c r="F488" s="1200"/>
      <c r="G488" s="1200"/>
      <c r="H488" s="1200"/>
      <c r="I488" s="1200"/>
      <c r="J488" s="1200"/>
      <c r="K488" s="1200"/>
      <c r="L488" s="1200"/>
      <c r="M488" s="1200"/>
    </row>
    <row r="489" spans="2:13" ht="16.5">
      <c r="B489" s="1201"/>
      <c r="C489" s="1200"/>
      <c r="D489" s="1200"/>
      <c r="E489" s="1200"/>
      <c r="F489" s="1200"/>
      <c r="G489" s="1200"/>
      <c r="H489" s="1200"/>
      <c r="I489" s="1200"/>
      <c r="J489" s="1200"/>
      <c r="K489" s="1200"/>
      <c r="L489" s="1200"/>
      <c r="M489" s="1200"/>
    </row>
    <row r="490" spans="2:13" ht="16.5">
      <c r="B490" s="1201"/>
      <c r="C490" s="1200"/>
      <c r="D490" s="1200"/>
      <c r="E490" s="1200"/>
      <c r="F490" s="1200"/>
      <c r="G490" s="1200"/>
      <c r="H490" s="1200"/>
      <c r="I490" s="1200"/>
      <c r="J490" s="1200"/>
      <c r="K490" s="1200"/>
      <c r="L490" s="1200"/>
      <c r="M490" s="1200"/>
    </row>
    <row r="491" spans="2:13" ht="16.5">
      <c r="B491" s="1201"/>
      <c r="C491" s="1200"/>
      <c r="D491" s="1200"/>
      <c r="E491" s="1200"/>
      <c r="F491" s="1200"/>
      <c r="G491" s="1200"/>
      <c r="H491" s="1200"/>
      <c r="I491" s="1200"/>
      <c r="J491" s="1200"/>
      <c r="K491" s="1200"/>
      <c r="L491" s="1200"/>
      <c r="M491" s="1200"/>
    </row>
    <row r="492" spans="2:13" ht="16.5">
      <c r="B492" s="1201"/>
      <c r="C492" s="1200"/>
      <c r="D492" s="1200"/>
      <c r="E492" s="1200"/>
      <c r="F492" s="1200"/>
      <c r="G492" s="1200"/>
      <c r="H492" s="1200"/>
      <c r="I492" s="1200"/>
      <c r="J492" s="1200"/>
      <c r="K492" s="1200"/>
      <c r="L492" s="1200"/>
      <c r="M492" s="1200"/>
    </row>
    <row r="493" spans="2:13" ht="16.5">
      <c r="B493" s="1201"/>
      <c r="C493" s="1200"/>
      <c r="D493" s="1200"/>
      <c r="E493" s="1200"/>
      <c r="F493" s="1200"/>
      <c r="G493" s="1200"/>
      <c r="H493" s="1200"/>
      <c r="I493" s="1200"/>
      <c r="J493" s="1200"/>
      <c r="K493" s="1200"/>
      <c r="L493" s="1200"/>
      <c r="M493" s="1200"/>
    </row>
    <row r="494" spans="2:13" ht="16.5">
      <c r="B494" s="1201"/>
      <c r="C494" s="1200"/>
      <c r="D494" s="1200"/>
      <c r="E494" s="1200"/>
      <c r="F494" s="1200"/>
      <c r="G494" s="1200"/>
      <c r="H494" s="1200"/>
      <c r="I494" s="1200"/>
      <c r="J494" s="1200"/>
      <c r="K494" s="1200"/>
      <c r="L494" s="1200"/>
      <c r="M494" s="1200"/>
    </row>
    <row r="495" spans="2:13" ht="16.5">
      <c r="B495" s="1201"/>
      <c r="C495" s="1200"/>
      <c r="D495" s="1200"/>
      <c r="E495" s="1200"/>
      <c r="F495" s="1200"/>
      <c r="G495" s="1200"/>
      <c r="H495" s="1200"/>
      <c r="I495" s="1200"/>
      <c r="J495" s="1200"/>
      <c r="K495" s="1200"/>
      <c r="L495" s="1200"/>
      <c r="M495" s="1200"/>
    </row>
    <row r="496" spans="2:13" ht="16.5">
      <c r="B496" s="1201"/>
      <c r="C496" s="1200"/>
      <c r="D496" s="1200"/>
      <c r="E496" s="1200"/>
      <c r="F496" s="1200"/>
      <c r="G496" s="1200"/>
      <c r="H496" s="1200"/>
      <c r="I496" s="1200"/>
      <c r="J496" s="1200"/>
      <c r="K496" s="1200"/>
      <c r="L496" s="1200"/>
      <c r="M496" s="1200"/>
    </row>
    <row r="497" spans="2:13" ht="16.5">
      <c r="B497" s="1201"/>
      <c r="C497" s="1200"/>
      <c r="D497" s="1200"/>
      <c r="E497" s="1200"/>
      <c r="F497" s="1200"/>
      <c r="G497" s="1200"/>
      <c r="H497" s="1200"/>
      <c r="I497" s="1200"/>
      <c r="J497" s="1200"/>
      <c r="K497" s="1200"/>
      <c r="L497" s="1200"/>
      <c r="M497" s="1200"/>
    </row>
    <row r="498" spans="2:13" ht="16.5">
      <c r="B498" s="1201"/>
      <c r="C498" s="1200"/>
      <c r="D498" s="1200"/>
      <c r="E498" s="1200"/>
      <c r="F498" s="1200"/>
      <c r="G498" s="1200"/>
      <c r="H498" s="1200"/>
      <c r="I498" s="1200"/>
      <c r="J498" s="1200"/>
      <c r="K498" s="1200"/>
      <c r="L498" s="1200"/>
      <c r="M498" s="1200"/>
    </row>
    <row r="499" spans="2:13" ht="16.5">
      <c r="B499" s="1201"/>
      <c r="C499" s="1200"/>
      <c r="D499" s="1200"/>
      <c r="E499" s="1200"/>
      <c r="F499" s="1200"/>
      <c r="G499" s="1200"/>
      <c r="H499" s="1200"/>
      <c r="I499" s="1200"/>
      <c r="J499" s="1200"/>
      <c r="K499" s="1200"/>
      <c r="L499" s="1200"/>
      <c r="M499" s="1200"/>
    </row>
    <row r="500" spans="2:13" ht="16.5">
      <c r="B500" s="1201"/>
      <c r="C500" s="1200"/>
      <c r="D500" s="1200"/>
      <c r="E500" s="1200"/>
      <c r="F500" s="1200"/>
      <c r="G500" s="1200"/>
      <c r="H500" s="1200"/>
      <c r="I500" s="1200"/>
      <c r="J500" s="1200"/>
      <c r="K500" s="1200"/>
      <c r="L500" s="1200"/>
      <c r="M500" s="1200"/>
    </row>
    <row r="501" spans="2:13" ht="16.5">
      <c r="B501" s="1201"/>
      <c r="C501" s="1200"/>
      <c r="D501" s="1200"/>
      <c r="E501" s="1200"/>
      <c r="F501" s="1200"/>
      <c r="G501" s="1200"/>
      <c r="H501" s="1200"/>
      <c r="I501" s="1200"/>
      <c r="J501" s="1200"/>
      <c r="K501" s="1200"/>
      <c r="L501" s="1200"/>
      <c r="M501" s="1200"/>
    </row>
    <row r="502" spans="2:13" ht="16.5">
      <c r="B502" s="1201"/>
      <c r="C502" s="1200"/>
      <c r="D502" s="1200"/>
      <c r="E502" s="1200"/>
      <c r="F502" s="1200"/>
      <c r="G502" s="1200"/>
      <c r="H502" s="1200"/>
      <c r="I502" s="1200"/>
      <c r="J502" s="1200"/>
      <c r="K502" s="1200"/>
      <c r="L502" s="1200"/>
      <c r="M502" s="1200"/>
    </row>
    <row r="503" spans="2:13" ht="16.5">
      <c r="B503" s="1201"/>
      <c r="C503" s="1200"/>
      <c r="D503" s="1200"/>
      <c r="E503" s="1200"/>
      <c r="F503" s="1200"/>
      <c r="G503" s="1200"/>
      <c r="H503" s="1200"/>
      <c r="I503" s="1200"/>
      <c r="J503" s="1200"/>
      <c r="K503" s="1200"/>
      <c r="L503" s="1200"/>
      <c r="M503" s="1200"/>
    </row>
    <row r="504" spans="2:13" ht="16.5">
      <c r="B504" s="1201"/>
      <c r="C504" s="1200"/>
      <c r="D504" s="1200"/>
      <c r="E504" s="1200"/>
      <c r="F504" s="1200"/>
      <c r="G504" s="1200"/>
      <c r="H504" s="1200"/>
      <c r="I504" s="1200"/>
      <c r="J504" s="1200"/>
      <c r="K504" s="1200"/>
      <c r="L504" s="1200"/>
      <c r="M504" s="1200"/>
    </row>
    <row r="505" spans="2:13" ht="16.5">
      <c r="B505" s="1201"/>
      <c r="C505" s="1200"/>
      <c r="D505" s="1200"/>
      <c r="E505" s="1200"/>
      <c r="F505" s="1200"/>
      <c r="G505" s="1200"/>
      <c r="H505" s="1200"/>
      <c r="I505" s="1200"/>
      <c r="J505" s="1200"/>
      <c r="K505" s="1200"/>
      <c r="L505" s="1200"/>
      <c r="M505" s="1200"/>
    </row>
    <row r="506" spans="2:13" ht="16.5">
      <c r="B506" s="1201"/>
      <c r="C506" s="1200"/>
      <c r="D506" s="1200"/>
      <c r="E506" s="1200"/>
      <c r="F506" s="1200"/>
      <c r="G506" s="1200"/>
      <c r="H506" s="1200"/>
      <c r="I506" s="1200"/>
      <c r="J506" s="1200"/>
      <c r="K506" s="1200"/>
      <c r="L506" s="1200"/>
      <c r="M506" s="1200"/>
    </row>
    <row r="507" spans="2:13" ht="16.5">
      <c r="B507" s="1201"/>
      <c r="C507" s="1200"/>
      <c r="D507" s="1200"/>
      <c r="E507" s="1200"/>
      <c r="F507" s="1200"/>
      <c r="G507" s="1200"/>
      <c r="H507" s="1200"/>
      <c r="I507" s="1200"/>
      <c r="J507" s="1200"/>
      <c r="K507" s="1200"/>
      <c r="L507" s="1200"/>
      <c r="M507" s="1200"/>
    </row>
    <row r="508" spans="2:13" ht="16.5">
      <c r="B508" s="1201"/>
      <c r="C508" s="1200"/>
      <c r="D508" s="1200"/>
      <c r="E508" s="1200"/>
      <c r="F508" s="1200"/>
      <c r="G508" s="1200"/>
      <c r="H508" s="1200"/>
      <c r="I508" s="1200"/>
      <c r="J508" s="1200"/>
      <c r="K508" s="1200"/>
      <c r="L508" s="1200"/>
      <c r="M508" s="1200"/>
    </row>
    <row r="509" spans="2:13" ht="16.5">
      <c r="B509" s="1201"/>
      <c r="C509" s="1200"/>
      <c r="D509" s="1200"/>
      <c r="E509" s="1200"/>
      <c r="F509" s="1200"/>
      <c r="G509" s="1200"/>
      <c r="H509" s="1200"/>
      <c r="I509" s="1200"/>
      <c r="J509" s="1200"/>
      <c r="K509" s="1200"/>
      <c r="L509" s="1200"/>
      <c r="M509" s="1200"/>
    </row>
    <row r="510" spans="2:13" ht="16.5">
      <c r="B510" s="1201"/>
      <c r="C510" s="1200"/>
      <c r="D510" s="1200"/>
      <c r="E510" s="1200"/>
      <c r="F510" s="1200"/>
      <c r="G510" s="1200"/>
      <c r="H510" s="1200"/>
      <c r="I510" s="1200"/>
      <c r="J510" s="1200"/>
      <c r="K510" s="1200"/>
      <c r="L510" s="1200"/>
      <c r="M510" s="1200"/>
    </row>
    <row r="511" spans="2:13" ht="16.5">
      <c r="B511" s="1201"/>
      <c r="C511" s="1200"/>
      <c r="D511" s="1200"/>
      <c r="E511" s="1200"/>
      <c r="F511" s="1200"/>
      <c r="G511" s="1200"/>
      <c r="H511" s="1200"/>
      <c r="I511" s="1200"/>
      <c r="J511" s="1200"/>
      <c r="K511" s="1200"/>
      <c r="L511" s="1200"/>
      <c r="M511" s="1200"/>
    </row>
    <row r="512" spans="2:13" ht="16.5">
      <c r="B512" s="1201"/>
      <c r="C512" s="1200"/>
      <c r="D512" s="1200"/>
      <c r="E512" s="1200"/>
      <c r="F512" s="1200"/>
      <c r="G512" s="1200"/>
      <c r="H512" s="1200"/>
      <c r="I512" s="1200"/>
      <c r="J512" s="1200"/>
      <c r="K512" s="1200"/>
      <c r="L512" s="1200"/>
      <c r="M512" s="1200"/>
    </row>
    <row r="513" spans="2:13" ht="16.5">
      <c r="B513" s="1201"/>
      <c r="C513" s="1200"/>
      <c r="D513" s="1200"/>
      <c r="E513" s="1200"/>
      <c r="F513" s="1200"/>
      <c r="G513" s="1200"/>
      <c r="H513" s="1200"/>
      <c r="I513" s="1200"/>
      <c r="J513" s="1200"/>
      <c r="K513" s="1200"/>
      <c r="L513" s="1200"/>
      <c r="M513" s="1200"/>
    </row>
    <row r="514" spans="2:13" ht="16.5">
      <c r="B514" s="1201"/>
      <c r="C514" s="1200"/>
      <c r="D514" s="1200"/>
      <c r="E514" s="1200"/>
      <c r="F514" s="1200"/>
      <c r="G514" s="1200"/>
      <c r="H514" s="1200"/>
      <c r="I514" s="1200"/>
      <c r="J514" s="1200"/>
      <c r="K514" s="1200"/>
      <c r="L514" s="1200"/>
      <c r="M514" s="1200"/>
    </row>
    <row r="515" spans="2:13" ht="16.5">
      <c r="B515" s="1201"/>
      <c r="C515" s="1200"/>
      <c r="D515" s="1200"/>
      <c r="E515" s="1200"/>
      <c r="F515" s="1200"/>
      <c r="G515" s="1200"/>
      <c r="H515" s="1200"/>
      <c r="I515" s="1200"/>
      <c r="J515" s="1200"/>
      <c r="K515" s="1200"/>
      <c r="L515" s="1200"/>
      <c r="M515" s="1200"/>
    </row>
    <row r="516" spans="2:13" ht="16.5">
      <c r="B516" s="1201"/>
      <c r="C516" s="1200"/>
      <c r="D516" s="1200"/>
      <c r="E516" s="1200"/>
      <c r="F516" s="1200"/>
      <c r="G516" s="1200"/>
      <c r="H516" s="1200"/>
      <c r="I516" s="1200"/>
      <c r="J516" s="1200"/>
      <c r="K516" s="1200"/>
      <c r="L516" s="1200"/>
      <c r="M516" s="1200"/>
    </row>
    <row r="517" spans="2:13" ht="16.5">
      <c r="B517" s="1201"/>
      <c r="C517" s="1200"/>
      <c r="D517" s="1200"/>
      <c r="E517" s="1200"/>
      <c r="F517" s="1200"/>
      <c r="G517" s="1200"/>
      <c r="H517" s="1200"/>
      <c r="I517" s="1200"/>
      <c r="J517" s="1200"/>
      <c r="K517" s="1200"/>
      <c r="L517" s="1200"/>
      <c r="M517" s="1200"/>
    </row>
    <row r="518" spans="2:13" ht="16.5">
      <c r="B518" s="1201"/>
      <c r="C518" s="1200"/>
      <c r="D518" s="1200"/>
      <c r="E518" s="1200"/>
      <c r="F518" s="1200"/>
      <c r="G518" s="1200"/>
      <c r="H518" s="1200"/>
      <c r="I518" s="1200"/>
      <c r="J518" s="1200"/>
      <c r="K518" s="1200"/>
      <c r="L518" s="1200"/>
      <c r="M518" s="1200"/>
    </row>
    <row r="519" spans="2:13" ht="16.5">
      <c r="B519" s="1201"/>
      <c r="C519" s="1200"/>
      <c r="D519" s="1200"/>
      <c r="E519" s="1200"/>
      <c r="F519" s="1200"/>
      <c r="G519" s="1200"/>
      <c r="H519" s="1200"/>
      <c r="I519" s="1200"/>
      <c r="J519" s="1200"/>
      <c r="K519" s="1200"/>
      <c r="L519" s="1200"/>
      <c r="M519" s="1200"/>
    </row>
    <row r="520" spans="2:13" ht="16.5">
      <c r="B520" s="1201"/>
      <c r="C520" s="1200"/>
      <c r="D520" s="1200"/>
      <c r="E520" s="1200"/>
      <c r="F520" s="1200"/>
      <c r="G520" s="1200"/>
      <c r="H520" s="1200"/>
      <c r="I520" s="1200"/>
      <c r="J520" s="1200"/>
      <c r="K520" s="1200"/>
      <c r="L520" s="1200"/>
      <c r="M520" s="1200"/>
    </row>
    <row r="521" spans="2:13" ht="16.5">
      <c r="B521" s="1201"/>
      <c r="C521" s="1200"/>
      <c r="D521" s="1200"/>
      <c r="E521" s="1200"/>
      <c r="F521" s="1200"/>
      <c r="G521" s="1200"/>
      <c r="H521" s="1200"/>
      <c r="I521" s="1200"/>
      <c r="J521" s="1200"/>
      <c r="K521" s="1200"/>
      <c r="L521" s="1200"/>
      <c r="M521" s="1200"/>
    </row>
    <row r="522" spans="2:13" ht="16.5">
      <c r="B522" s="1201"/>
      <c r="C522" s="1200"/>
      <c r="D522" s="1200"/>
      <c r="E522" s="1200"/>
      <c r="F522" s="1200"/>
      <c r="G522" s="1200"/>
      <c r="H522" s="1200"/>
      <c r="I522" s="1200"/>
      <c r="J522" s="1200"/>
      <c r="K522" s="1200"/>
      <c r="L522" s="1200"/>
      <c r="M522" s="1200"/>
    </row>
    <row r="523" spans="2:13" ht="16.5">
      <c r="B523" s="1201"/>
      <c r="C523" s="1200"/>
      <c r="D523" s="1200"/>
      <c r="E523" s="1200"/>
      <c r="F523" s="1200"/>
      <c r="G523" s="1200"/>
      <c r="H523" s="1200"/>
      <c r="I523" s="1200"/>
      <c r="J523" s="1200"/>
      <c r="K523" s="1200"/>
      <c r="L523" s="1200"/>
      <c r="M523" s="1200"/>
    </row>
    <row r="524" spans="2:13" ht="16.5">
      <c r="B524" s="1201"/>
      <c r="C524" s="1200"/>
      <c r="D524" s="1200"/>
      <c r="E524" s="1200"/>
      <c r="F524" s="1200"/>
      <c r="G524" s="1200"/>
      <c r="H524" s="1200"/>
      <c r="I524" s="1200"/>
      <c r="J524" s="1200"/>
      <c r="K524" s="1200"/>
      <c r="L524" s="1200"/>
      <c r="M524" s="1200"/>
    </row>
    <row r="525" spans="2:13" ht="16.5">
      <c r="B525" s="1201"/>
      <c r="C525" s="1200"/>
      <c r="D525" s="1200"/>
      <c r="E525" s="1200"/>
      <c r="F525" s="1200"/>
      <c r="G525" s="1200"/>
      <c r="H525" s="1200"/>
      <c r="I525" s="1200"/>
      <c r="J525" s="1200"/>
      <c r="K525" s="1200"/>
      <c r="L525" s="1200"/>
      <c r="M525" s="1200"/>
    </row>
    <row r="526" spans="2:13" ht="16.5">
      <c r="B526" s="1201"/>
      <c r="C526" s="1200"/>
      <c r="D526" s="1200"/>
      <c r="E526" s="1200"/>
      <c r="F526" s="1200"/>
      <c r="G526" s="1200"/>
      <c r="H526" s="1200"/>
      <c r="I526" s="1200"/>
      <c r="J526" s="1200"/>
      <c r="K526" s="1200"/>
      <c r="L526" s="1200"/>
      <c r="M526" s="1200"/>
    </row>
    <row r="527" spans="2:13" ht="16.5">
      <c r="B527" s="1201"/>
      <c r="C527" s="1200"/>
      <c r="D527" s="1200"/>
      <c r="E527" s="1200"/>
      <c r="F527" s="1200"/>
      <c r="G527" s="1200"/>
      <c r="H527" s="1200"/>
      <c r="I527" s="1200"/>
      <c r="J527" s="1200"/>
      <c r="K527" s="1200"/>
      <c r="L527" s="1200"/>
      <c r="M527" s="1200"/>
    </row>
    <row r="528" spans="2:13" ht="16.5">
      <c r="B528" s="1201"/>
      <c r="C528" s="1200"/>
      <c r="D528" s="1200"/>
      <c r="E528" s="1200"/>
      <c r="F528" s="1200"/>
      <c r="G528" s="1200"/>
      <c r="H528" s="1200"/>
      <c r="I528" s="1200"/>
      <c r="J528" s="1200"/>
      <c r="K528" s="1200"/>
      <c r="L528" s="1200"/>
      <c r="M528" s="1200"/>
    </row>
    <row r="529" spans="2:13" ht="16.5">
      <c r="B529" s="1201"/>
      <c r="C529" s="1200"/>
      <c r="D529" s="1200"/>
      <c r="E529" s="1200"/>
      <c r="F529" s="1200"/>
      <c r="G529" s="1200"/>
      <c r="H529" s="1200"/>
      <c r="I529" s="1200"/>
      <c r="J529" s="1200"/>
      <c r="K529" s="1200"/>
      <c r="L529" s="1200"/>
      <c r="M529" s="1200"/>
    </row>
    <row r="530" spans="2:13" ht="16.5">
      <c r="B530" s="1201"/>
      <c r="C530" s="1200"/>
      <c r="D530" s="1200"/>
      <c r="E530" s="1200"/>
      <c r="F530" s="1200"/>
      <c r="G530" s="1200"/>
      <c r="H530" s="1200"/>
      <c r="I530" s="1200"/>
      <c r="J530" s="1200"/>
      <c r="K530" s="1200"/>
      <c r="L530" s="1200"/>
      <c r="M530" s="1200"/>
    </row>
    <row r="531" spans="2:13" ht="16.5">
      <c r="B531" s="1201"/>
      <c r="C531" s="1200"/>
      <c r="D531" s="1200"/>
      <c r="E531" s="1200"/>
      <c r="F531" s="1200"/>
      <c r="G531" s="1200"/>
      <c r="H531" s="1200"/>
      <c r="I531" s="1200"/>
      <c r="J531" s="1200"/>
      <c r="K531" s="1200"/>
      <c r="L531" s="1200"/>
      <c r="M531" s="1200"/>
    </row>
    <row r="532" spans="2:13" ht="16.5">
      <c r="B532" s="1201"/>
      <c r="C532" s="1200"/>
      <c r="D532" s="1200"/>
      <c r="E532" s="1200"/>
      <c r="F532" s="1200"/>
      <c r="G532" s="1200"/>
      <c r="H532" s="1200"/>
      <c r="I532" s="1200"/>
      <c r="J532" s="1200"/>
      <c r="K532" s="1200"/>
      <c r="L532" s="1200"/>
      <c r="M532" s="1200"/>
    </row>
    <row r="533" spans="2:13" ht="16.5">
      <c r="B533" s="1201"/>
      <c r="C533" s="1200"/>
      <c r="D533" s="1200"/>
      <c r="E533" s="1200"/>
      <c r="F533" s="1200"/>
      <c r="G533" s="1200"/>
      <c r="H533" s="1200"/>
      <c r="I533" s="1200"/>
      <c r="J533" s="1200"/>
      <c r="K533" s="1200"/>
      <c r="L533" s="1200"/>
      <c r="M533" s="1200"/>
    </row>
    <row r="534" spans="2:13" ht="16.5">
      <c r="B534" s="1201"/>
      <c r="C534" s="1200"/>
      <c r="D534" s="1200"/>
      <c r="E534" s="1200"/>
      <c r="F534" s="1200"/>
      <c r="G534" s="1200"/>
      <c r="H534" s="1200"/>
      <c r="I534" s="1200"/>
      <c r="J534" s="1200"/>
      <c r="K534" s="1200"/>
      <c r="L534" s="1200"/>
      <c r="M534" s="1200"/>
    </row>
    <row r="535" spans="2:13" ht="16.5">
      <c r="B535" s="1201"/>
      <c r="C535" s="1200"/>
      <c r="D535" s="1200"/>
      <c r="E535" s="1200"/>
      <c r="F535" s="1200"/>
      <c r="G535" s="1200"/>
      <c r="H535" s="1200"/>
      <c r="I535" s="1200"/>
      <c r="J535" s="1200"/>
      <c r="K535" s="1200"/>
      <c r="L535" s="1200"/>
      <c r="M535" s="1200"/>
    </row>
    <row r="536" spans="2:13" ht="16.5">
      <c r="B536" s="1201"/>
      <c r="C536" s="1200"/>
      <c r="D536" s="1200"/>
      <c r="E536" s="1200"/>
      <c r="F536" s="1200"/>
      <c r="G536" s="1200"/>
      <c r="H536" s="1200"/>
      <c r="I536" s="1200"/>
      <c r="J536" s="1200"/>
      <c r="K536" s="1200"/>
      <c r="L536" s="1200"/>
      <c r="M536" s="1200"/>
    </row>
    <row r="537" spans="2:13" ht="16.5">
      <c r="B537" s="1201"/>
      <c r="C537" s="1200"/>
      <c r="D537" s="1200"/>
      <c r="E537" s="1200"/>
      <c r="F537" s="1200"/>
      <c r="G537" s="1200"/>
      <c r="H537" s="1200"/>
      <c r="I537" s="1200"/>
      <c r="J537" s="1200"/>
      <c r="K537" s="1200"/>
      <c r="L537" s="1200"/>
      <c r="M537" s="1200"/>
    </row>
    <row r="538" spans="2:13" ht="16.5">
      <c r="B538" s="1201"/>
      <c r="C538" s="1200"/>
      <c r="D538" s="1200"/>
      <c r="E538" s="1200"/>
      <c r="F538" s="1200"/>
      <c r="G538" s="1200"/>
      <c r="H538" s="1200"/>
      <c r="I538" s="1200"/>
      <c r="J538" s="1200"/>
      <c r="K538" s="1200"/>
      <c r="L538" s="1200"/>
      <c r="M538" s="1200"/>
    </row>
    <row r="539" spans="2:13" ht="16.5">
      <c r="B539" s="1201"/>
      <c r="C539" s="1200"/>
      <c r="D539" s="1200"/>
      <c r="E539" s="1200"/>
      <c r="F539" s="1200"/>
      <c r="G539" s="1200"/>
      <c r="H539" s="1200"/>
      <c r="I539" s="1200"/>
      <c r="J539" s="1200"/>
      <c r="K539" s="1200"/>
      <c r="L539" s="1200"/>
      <c r="M539" s="1200"/>
    </row>
    <row r="540" spans="2:13" ht="16.5">
      <c r="B540" s="1201"/>
      <c r="C540" s="1200"/>
      <c r="D540" s="1200"/>
      <c r="E540" s="1200"/>
      <c r="F540" s="1200"/>
      <c r="G540" s="1200"/>
      <c r="H540" s="1200"/>
      <c r="I540" s="1200"/>
      <c r="J540" s="1200"/>
      <c r="K540" s="1200"/>
      <c r="L540" s="1200"/>
      <c r="M540" s="1200"/>
    </row>
    <row r="541" spans="2:13" ht="16.5">
      <c r="B541" s="1201"/>
      <c r="C541" s="1200"/>
      <c r="D541" s="1200"/>
      <c r="E541" s="1200"/>
      <c r="F541" s="1200"/>
      <c r="G541" s="1200"/>
      <c r="H541" s="1200"/>
      <c r="I541" s="1200"/>
      <c r="J541" s="1200"/>
      <c r="K541" s="1200"/>
      <c r="L541" s="1200"/>
      <c r="M541" s="1200"/>
    </row>
    <row r="542" spans="2:13" ht="16.5">
      <c r="B542" s="1201"/>
      <c r="C542" s="1200"/>
      <c r="D542" s="1200"/>
      <c r="E542" s="1200"/>
      <c r="F542" s="1200"/>
      <c r="G542" s="1200"/>
      <c r="H542" s="1200"/>
      <c r="I542" s="1200"/>
      <c r="J542" s="1200"/>
      <c r="K542" s="1200"/>
      <c r="L542" s="1200"/>
      <c r="M542" s="1200"/>
    </row>
    <row r="543" spans="2:13" ht="16.5">
      <c r="B543" s="1201"/>
      <c r="C543" s="1200"/>
      <c r="D543" s="1200"/>
      <c r="E543" s="1200"/>
      <c r="F543" s="1200"/>
      <c r="G543" s="1200"/>
      <c r="H543" s="1200"/>
      <c r="I543" s="1200"/>
      <c r="J543" s="1200"/>
      <c r="K543" s="1200"/>
      <c r="L543" s="1200"/>
      <c r="M543" s="1200"/>
    </row>
    <row r="544" spans="2:13" ht="16.5">
      <c r="B544" s="1201"/>
      <c r="C544" s="1200"/>
      <c r="D544" s="1200"/>
      <c r="E544" s="1200"/>
      <c r="F544" s="1200"/>
      <c r="G544" s="1200"/>
      <c r="H544" s="1200"/>
      <c r="I544" s="1200"/>
      <c r="J544" s="1200"/>
      <c r="K544" s="1200"/>
      <c r="L544" s="1200"/>
      <c r="M544" s="1200"/>
    </row>
    <row r="545" spans="2:13" ht="16.5">
      <c r="B545" s="1201"/>
      <c r="C545" s="1200"/>
      <c r="D545" s="1200"/>
      <c r="E545" s="1200"/>
      <c r="F545" s="1200"/>
      <c r="G545" s="1200"/>
      <c r="H545" s="1200"/>
      <c r="I545" s="1200"/>
      <c r="J545" s="1200"/>
      <c r="K545" s="1200"/>
      <c r="L545" s="1200"/>
      <c r="M545" s="1200"/>
    </row>
    <row r="546" spans="2:13" ht="16.5">
      <c r="B546" s="1201"/>
      <c r="C546" s="1200"/>
      <c r="D546" s="1200"/>
      <c r="E546" s="1200"/>
      <c r="F546" s="1200"/>
      <c r="G546" s="1200"/>
      <c r="H546" s="1200"/>
      <c r="I546" s="1200"/>
      <c r="J546" s="1200"/>
      <c r="K546" s="1200"/>
      <c r="L546" s="1200"/>
      <c r="M546" s="1200"/>
    </row>
    <row r="547" spans="2:13" ht="16.5">
      <c r="B547" s="1201"/>
      <c r="C547" s="1200"/>
      <c r="D547" s="1200"/>
      <c r="E547" s="1200"/>
      <c r="F547" s="1200"/>
      <c r="G547" s="1200"/>
      <c r="H547" s="1200"/>
      <c r="I547" s="1200"/>
      <c r="J547" s="1200"/>
      <c r="K547" s="1200"/>
      <c r="L547" s="1200"/>
      <c r="M547" s="1200"/>
    </row>
    <row r="548" spans="2:13" ht="16.5">
      <c r="B548" s="1201"/>
      <c r="C548" s="1200"/>
      <c r="D548" s="1200"/>
      <c r="E548" s="1200"/>
      <c r="F548" s="1200"/>
      <c r="G548" s="1200"/>
      <c r="H548" s="1200"/>
      <c r="I548" s="1200"/>
      <c r="J548" s="1200"/>
      <c r="K548" s="1200"/>
      <c r="L548" s="1200"/>
      <c r="M548" s="1200"/>
    </row>
    <row r="549" spans="2:13" ht="16.5">
      <c r="B549" s="1201"/>
      <c r="C549" s="1200"/>
      <c r="D549" s="1200"/>
      <c r="E549" s="1200"/>
      <c r="F549" s="1200"/>
      <c r="G549" s="1200"/>
      <c r="H549" s="1200"/>
      <c r="I549" s="1200"/>
      <c r="J549" s="1200"/>
      <c r="K549" s="1200"/>
      <c r="L549" s="1200"/>
      <c r="M549" s="1200"/>
    </row>
    <row r="550" spans="2:13" ht="16.5">
      <c r="B550" s="1201"/>
      <c r="C550" s="1200"/>
      <c r="D550" s="1200"/>
      <c r="E550" s="1200"/>
      <c r="F550" s="1200"/>
      <c r="G550" s="1200"/>
      <c r="H550" s="1200"/>
      <c r="I550" s="1200"/>
      <c r="J550" s="1200"/>
      <c r="K550" s="1200"/>
      <c r="L550" s="1200"/>
      <c r="M550" s="1200"/>
    </row>
    <row r="551" spans="2:13" ht="16.5">
      <c r="B551" s="1201"/>
      <c r="C551" s="1200"/>
      <c r="D551" s="1200"/>
      <c r="E551" s="1200"/>
      <c r="F551" s="1200"/>
      <c r="G551" s="1200"/>
      <c r="H551" s="1200"/>
      <c r="I551" s="1200"/>
      <c r="J551" s="1200"/>
      <c r="K551" s="1200"/>
      <c r="L551" s="1200"/>
      <c r="M551" s="1200"/>
    </row>
    <row r="552" spans="2:13" ht="16.5">
      <c r="B552" s="1201"/>
      <c r="C552" s="1200"/>
      <c r="D552" s="1200"/>
      <c r="E552" s="1200"/>
      <c r="F552" s="1200"/>
      <c r="G552" s="1200"/>
      <c r="H552" s="1200"/>
      <c r="I552" s="1200"/>
      <c r="J552" s="1200"/>
      <c r="K552" s="1200"/>
      <c r="L552" s="1200"/>
      <c r="M552" s="1200"/>
    </row>
    <row r="553" spans="2:13" ht="16.5">
      <c r="B553" s="1201"/>
      <c r="C553" s="1200"/>
      <c r="D553" s="1200"/>
      <c r="E553" s="1200"/>
      <c r="F553" s="1200"/>
      <c r="G553" s="1200"/>
      <c r="H553" s="1200"/>
      <c r="I553" s="1200"/>
      <c r="J553" s="1200"/>
      <c r="K553" s="1200"/>
      <c r="L553" s="1200"/>
      <c r="M553" s="1200"/>
    </row>
    <row r="554" spans="2:13" ht="16.5">
      <c r="B554" s="1201"/>
      <c r="C554" s="1200"/>
      <c r="D554" s="1200"/>
      <c r="E554" s="1200"/>
      <c r="F554" s="1200"/>
      <c r="G554" s="1200"/>
      <c r="H554" s="1200"/>
      <c r="I554" s="1200"/>
      <c r="J554" s="1200"/>
      <c r="K554" s="1200"/>
      <c r="L554" s="1200"/>
      <c r="M554" s="1200"/>
    </row>
    <row r="555" spans="2:13" ht="16.5">
      <c r="B555" s="1201"/>
      <c r="C555" s="1200"/>
      <c r="D555" s="1200"/>
      <c r="E555" s="1200"/>
      <c r="F555" s="1200"/>
      <c r="G555" s="1200"/>
      <c r="H555" s="1200"/>
      <c r="I555" s="1200"/>
      <c r="J555" s="1200"/>
      <c r="K555" s="1200"/>
      <c r="L555" s="1200"/>
      <c r="M555" s="1200"/>
    </row>
    <row r="556" spans="2:13" ht="16.5">
      <c r="B556" s="1201"/>
      <c r="C556" s="1200"/>
      <c r="D556" s="1200"/>
      <c r="E556" s="1200"/>
      <c r="F556" s="1200"/>
      <c r="G556" s="1200"/>
      <c r="H556" s="1200"/>
      <c r="I556" s="1200"/>
      <c r="J556" s="1200"/>
      <c r="K556" s="1200"/>
      <c r="L556" s="1200"/>
      <c r="M556" s="1200"/>
    </row>
    <row r="557" spans="2:13" ht="16.5">
      <c r="B557" s="1201"/>
      <c r="C557" s="1200"/>
      <c r="D557" s="1200"/>
      <c r="E557" s="1200"/>
      <c r="F557" s="1200"/>
      <c r="G557" s="1200"/>
      <c r="H557" s="1200"/>
      <c r="I557" s="1200"/>
      <c r="J557" s="1200"/>
      <c r="K557" s="1200"/>
      <c r="L557" s="1200"/>
      <c r="M557" s="1200"/>
    </row>
    <row r="558" spans="2:13" ht="16.5">
      <c r="B558" s="1201"/>
      <c r="C558" s="1200"/>
      <c r="D558" s="1200"/>
      <c r="E558" s="1200"/>
      <c r="F558" s="1200"/>
      <c r="G558" s="1200"/>
      <c r="H558" s="1200"/>
      <c r="I558" s="1200"/>
      <c r="J558" s="1200"/>
      <c r="K558" s="1200"/>
      <c r="L558" s="1200"/>
      <c r="M558" s="1200"/>
    </row>
    <row r="559" spans="2:13" ht="16.5">
      <c r="B559" s="1201"/>
      <c r="C559" s="1200"/>
      <c r="D559" s="1200"/>
      <c r="E559" s="1200"/>
      <c r="F559" s="1200"/>
      <c r="G559" s="1200"/>
      <c r="H559" s="1200"/>
      <c r="I559" s="1200"/>
      <c r="J559" s="1200"/>
      <c r="K559" s="1200"/>
      <c r="L559" s="1200"/>
      <c r="M559" s="1200"/>
    </row>
    <row r="560" spans="2:13" ht="16.5">
      <c r="B560" s="1201"/>
      <c r="C560" s="1200"/>
      <c r="D560" s="1200"/>
      <c r="E560" s="1200"/>
      <c r="F560" s="1200"/>
      <c r="G560" s="1200"/>
      <c r="H560" s="1200"/>
      <c r="I560" s="1200"/>
      <c r="J560" s="1200"/>
      <c r="K560" s="1200"/>
      <c r="L560" s="1200"/>
      <c r="M560" s="1200"/>
    </row>
    <row r="561" spans="2:13" ht="16.5">
      <c r="B561" s="1201"/>
      <c r="C561" s="1200"/>
      <c r="D561" s="1200"/>
      <c r="E561" s="1200"/>
      <c r="F561" s="1200"/>
      <c r="G561" s="1200"/>
      <c r="H561" s="1200"/>
      <c r="I561" s="1200"/>
      <c r="J561" s="1200"/>
      <c r="K561" s="1200"/>
      <c r="L561" s="1200"/>
      <c r="M561" s="1200"/>
    </row>
    <row r="562" spans="2:13" ht="16.5">
      <c r="B562" s="1201"/>
      <c r="C562" s="1200"/>
      <c r="D562" s="1200"/>
      <c r="E562" s="1200"/>
      <c r="F562" s="1200"/>
      <c r="G562" s="1200"/>
      <c r="H562" s="1200"/>
      <c r="I562" s="1200"/>
      <c r="J562" s="1200"/>
      <c r="K562" s="1200"/>
      <c r="L562" s="1200"/>
      <c r="M562" s="1200"/>
    </row>
    <row r="563" spans="2:13" ht="16.5">
      <c r="B563" s="1201"/>
      <c r="C563" s="1200"/>
      <c r="D563" s="1200"/>
      <c r="E563" s="1200"/>
      <c r="F563" s="1200"/>
      <c r="G563" s="1200"/>
      <c r="H563" s="1200"/>
      <c r="I563" s="1200"/>
      <c r="J563" s="1200"/>
      <c r="K563" s="1200"/>
      <c r="L563" s="1200"/>
      <c r="M563" s="1200"/>
    </row>
    <row r="564" spans="2:13" ht="16.5">
      <c r="B564" s="1201"/>
      <c r="C564" s="1200"/>
      <c r="D564" s="1200"/>
      <c r="E564" s="1200"/>
      <c r="F564" s="1200"/>
      <c r="G564" s="1200"/>
      <c r="H564" s="1200"/>
      <c r="I564" s="1200"/>
      <c r="J564" s="1200"/>
      <c r="K564" s="1200"/>
      <c r="L564" s="1200"/>
      <c r="M564" s="1200"/>
    </row>
    <row r="565" spans="2:13" ht="16.5">
      <c r="B565" s="1201"/>
      <c r="C565" s="1200"/>
      <c r="D565" s="1200"/>
      <c r="E565" s="1200"/>
      <c r="F565" s="1200"/>
      <c r="G565" s="1200"/>
      <c r="H565" s="1200"/>
      <c r="I565" s="1200"/>
      <c r="J565" s="1200"/>
      <c r="K565" s="1200"/>
      <c r="L565" s="1200"/>
      <c r="M565" s="1200"/>
    </row>
    <row r="566" spans="2:13" ht="16.5">
      <c r="B566" s="1201"/>
      <c r="C566" s="1200"/>
      <c r="D566" s="1200"/>
      <c r="E566" s="1200"/>
      <c r="F566" s="1200"/>
      <c r="G566" s="1200"/>
      <c r="H566" s="1200"/>
      <c r="I566" s="1200"/>
      <c r="J566" s="1200"/>
      <c r="K566" s="1200"/>
      <c r="L566" s="1200"/>
      <c r="M566" s="1200"/>
    </row>
    <row r="567" spans="2:13" ht="16.5">
      <c r="B567" s="1201"/>
      <c r="C567" s="1200"/>
      <c r="D567" s="1200"/>
      <c r="E567" s="1200"/>
      <c r="F567" s="1200"/>
      <c r="G567" s="1200"/>
      <c r="H567" s="1200"/>
      <c r="I567" s="1200"/>
      <c r="J567" s="1200"/>
      <c r="K567" s="1200"/>
      <c r="L567" s="1200"/>
      <c r="M567" s="1200"/>
    </row>
    <row r="568" spans="2:13" ht="16.5">
      <c r="B568" s="1201"/>
      <c r="C568" s="1200"/>
      <c r="D568" s="1200"/>
      <c r="E568" s="1200"/>
      <c r="F568" s="1200"/>
      <c r="G568" s="1200"/>
      <c r="H568" s="1200"/>
      <c r="I568" s="1200"/>
      <c r="J568" s="1200"/>
      <c r="K568" s="1200"/>
      <c r="L568" s="1200"/>
      <c r="M568" s="1200"/>
    </row>
    <row r="569" spans="2:13" ht="16.5">
      <c r="B569" s="1201"/>
      <c r="C569" s="1200"/>
      <c r="D569" s="1200"/>
      <c r="E569" s="1200"/>
      <c r="F569" s="1200"/>
      <c r="G569" s="1200"/>
      <c r="H569" s="1200"/>
      <c r="I569" s="1200"/>
      <c r="J569" s="1200"/>
      <c r="K569" s="1200"/>
      <c r="L569" s="1200"/>
      <c r="M569" s="1200"/>
    </row>
    <row r="570" spans="2:13" ht="16.5">
      <c r="B570" s="1201"/>
      <c r="C570" s="1200"/>
      <c r="D570" s="1200"/>
      <c r="E570" s="1200"/>
      <c r="F570" s="1200"/>
      <c r="G570" s="1200"/>
      <c r="H570" s="1200"/>
      <c r="I570" s="1200"/>
      <c r="J570" s="1200"/>
      <c r="K570" s="1200"/>
      <c r="L570" s="1200"/>
      <c r="M570" s="1200"/>
    </row>
    <row r="571" spans="2:13" ht="16.5">
      <c r="B571" s="1201"/>
      <c r="C571" s="1200"/>
      <c r="D571" s="1200"/>
      <c r="E571" s="1200"/>
      <c r="F571" s="1200"/>
      <c r="G571" s="1200"/>
      <c r="H571" s="1200"/>
      <c r="I571" s="1200"/>
      <c r="J571" s="1200"/>
      <c r="K571" s="1200"/>
      <c r="L571" s="1200"/>
      <c r="M571" s="1200"/>
    </row>
    <row r="572" spans="2:13" ht="16.5">
      <c r="B572" s="1201"/>
      <c r="C572" s="1200"/>
      <c r="D572" s="1200"/>
      <c r="E572" s="1200"/>
      <c r="F572" s="1200"/>
      <c r="G572" s="1200"/>
      <c r="H572" s="1200"/>
      <c r="I572" s="1200"/>
      <c r="J572" s="1200"/>
      <c r="K572" s="1200"/>
      <c r="L572" s="1200"/>
      <c r="M572" s="1200"/>
    </row>
    <row r="573" spans="2:13" ht="16.5">
      <c r="B573" s="1201"/>
      <c r="C573" s="1200"/>
      <c r="D573" s="1200"/>
      <c r="E573" s="1200"/>
      <c r="F573" s="1200"/>
      <c r="G573" s="1200"/>
      <c r="H573" s="1200"/>
      <c r="I573" s="1200"/>
      <c r="J573" s="1200"/>
      <c r="K573" s="1200"/>
      <c r="L573" s="1200"/>
      <c r="M573" s="1200"/>
    </row>
    <row r="574" spans="2:13" ht="16.5">
      <c r="B574" s="1201"/>
      <c r="C574" s="1200"/>
      <c r="D574" s="1200"/>
      <c r="E574" s="1200"/>
      <c r="F574" s="1200"/>
      <c r="G574" s="1200"/>
      <c r="H574" s="1200"/>
      <c r="I574" s="1200"/>
      <c r="J574" s="1200"/>
      <c r="K574" s="1200"/>
      <c r="L574" s="1200"/>
      <c r="M574" s="1200"/>
    </row>
    <row r="575" spans="2:13" ht="16.5">
      <c r="B575" s="1201"/>
      <c r="C575" s="1200"/>
      <c r="D575" s="1200"/>
      <c r="E575" s="1200"/>
      <c r="F575" s="1200"/>
      <c r="G575" s="1200"/>
      <c r="H575" s="1200"/>
      <c r="I575" s="1200"/>
      <c r="J575" s="1200"/>
      <c r="K575" s="1200"/>
      <c r="L575" s="1200"/>
      <c r="M575" s="1200"/>
    </row>
    <row r="576" spans="2:13" ht="16.5">
      <c r="B576" s="1201"/>
      <c r="C576" s="1200"/>
      <c r="D576" s="1200"/>
      <c r="E576" s="1200"/>
      <c r="F576" s="1200"/>
      <c r="G576" s="1200"/>
      <c r="H576" s="1200"/>
      <c r="I576" s="1200"/>
      <c r="J576" s="1200"/>
      <c r="K576" s="1200"/>
      <c r="L576" s="1200"/>
      <c r="M576" s="1200"/>
    </row>
    <row r="577" spans="2:13" ht="16.5">
      <c r="B577" s="1201"/>
      <c r="C577" s="1200"/>
      <c r="D577" s="1200"/>
      <c r="E577" s="1200"/>
      <c r="F577" s="1200"/>
      <c r="G577" s="1200"/>
      <c r="H577" s="1200"/>
      <c r="I577" s="1200"/>
      <c r="J577" s="1200"/>
      <c r="K577" s="1200"/>
      <c r="L577" s="1200"/>
      <c r="M577" s="1200"/>
    </row>
    <row r="578" spans="2:13" ht="16.5">
      <c r="B578" s="1201"/>
      <c r="C578" s="1200"/>
      <c r="D578" s="1200"/>
      <c r="E578" s="1200"/>
      <c r="F578" s="1200"/>
      <c r="G578" s="1200"/>
      <c r="H578" s="1200"/>
      <c r="I578" s="1200"/>
      <c r="J578" s="1200"/>
      <c r="K578" s="1200"/>
      <c r="L578" s="1200"/>
      <c r="M578" s="1200"/>
    </row>
    <row r="579" spans="2:13" ht="16.5">
      <c r="B579" s="1201"/>
      <c r="C579" s="1200"/>
      <c r="D579" s="1200"/>
      <c r="E579" s="1200"/>
      <c r="F579" s="1200"/>
      <c r="G579" s="1200"/>
      <c r="H579" s="1200"/>
      <c r="I579" s="1200"/>
      <c r="J579" s="1200"/>
      <c r="K579" s="1200"/>
      <c r="L579" s="1200"/>
      <c r="M579" s="1200"/>
    </row>
    <row r="580" spans="2:13" ht="16.5">
      <c r="B580" s="1201"/>
      <c r="C580" s="1200"/>
      <c r="D580" s="1200"/>
      <c r="E580" s="1200"/>
      <c r="F580" s="1200"/>
      <c r="G580" s="1200"/>
      <c r="H580" s="1200"/>
      <c r="I580" s="1200"/>
      <c r="J580" s="1200"/>
      <c r="K580" s="1200"/>
      <c r="L580" s="1200"/>
      <c r="M580" s="1200"/>
    </row>
    <row r="581" spans="2:13" ht="16.5">
      <c r="B581" s="1201"/>
      <c r="C581" s="1200"/>
      <c r="D581" s="1200"/>
      <c r="E581" s="1200"/>
      <c r="F581" s="1200"/>
      <c r="G581" s="1200"/>
      <c r="H581" s="1200"/>
      <c r="I581" s="1200"/>
      <c r="J581" s="1200"/>
      <c r="K581" s="1200"/>
      <c r="L581" s="1200"/>
      <c r="M581" s="1200"/>
    </row>
    <row r="582" spans="2:13" ht="16.5">
      <c r="B582" s="1201"/>
      <c r="C582" s="1200"/>
      <c r="D582" s="1200"/>
      <c r="E582" s="1200"/>
      <c r="F582" s="1200"/>
      <c r="G582" s="1200"/>
      <c r="H582" s="1200"/>
      <c r="I582" s="1200"/>
      <c r="J582" s="1200"/>
      <c r="K582" s="1200"/>
      <c r="L582" s="1200"/>
      <c r="M582" s="1200"/>
    </row>
    <row r="583" spans="2:13" ht="16.5">
      <c r="B583" s="1201"/>
      <c r="C583" s="1200"/>
      <c r="D583" s="1200"/>
      <c r="E583" s="1200"/>
      <c r="F583" s="1200"/>
      <c r="G583" s="1200"/>
      <c r="H583" s="1200"/>
      <c r="I583" s="1200"/>
      <c r="J583" s="1200"/>
      <c r="K583" s="1200"/>
      <c r="L583" s="1200"/>
      <c r="M583" s="1200"/>
    </row>
    <row r="584" spans="2:13" ht="16.5">
      <c r="B584" s="1201"/>
      <c r="C584" s="1200"/>
      <c r="D584" s="1200"/>
      <c r="E584" s="1200"/>
      <c r="F584" s="1200"/>
      <c r="G584" s="1200"/>
      <c r="H584" s="1200"/>
      <c r="I584" s="1200"/>
      <c r="J584" s="1200"/>
      <c r="K584" s="1200"/>
      <c r="L584" s="1200"/>
      <c r="M584" s="1200"/>
    </row>
    <row r="585" spans="2:13" ht="16.5">
      <c r="B585" s="1201"/>
      <c r="C585" s="1200"/>
      <c r="D585" s="1200"/>
      <c r="E585" s="1200"/>
      <c r="F585" s="1200"/>
      <c r="G585" s="1200"/>
      <c r="H585" s="1200"/>
      <c r="I585" s="1200"/>
      <c r="J585" s="1200"/>
      <c r="K585" s="1200"/>
      <c r="L585" s="1200"/>
      <c r="M585" s="1200"/>
    </row>
    <row r="586" spans="2:13" ht="16.5">
      <c r="B586" s="1201"/>
      <c r="C586" s="1200"/>
      <c r="D586" s="1200"/>
      <c r="E586" s="1200"/>
      <c r="F586" s="1200"/>
      <c r="G586" s="1200"/>
      <c r="H586" s="1200"/>
      <c r="I586" s="1200"/>
      <c r="J586" s="1200"/>
      <c r="K586" s="1200"/>
      <c r="L586" s="1200"/>
      <c r="M586" s="1200"/>
    </row>
    <row r="587" spans="2:13" ht="16.5">
      <c r="B587" s="1201"/>
      <c r="C587" s="1200"/>
      <c r="D587" s="1200"/>
      <c r="E587" s="1200"/>
      <c r="F587" s="1200"/>
      <c r="G587" s="1200"/>
      <c r="H587" s="1200"/>
      <c r="I587" s="1200"/>
      <c r="J587" s="1200"/>
      <c r="K587" s="1200"/>
      <c r="L587" s="1200"/>
      <c r="M587" s="1200"/>
    </row>
    <row r="588" spans="2:13" ht="16.5">
      <c r="B588" s="1201"/>
      <c r="C588" s="1200"/>
      <c r="D588" s="1200"/>
      <c r="E588" s="1200"/>
      <c r="F588" s="1200"/>
      <c r="G588" s="1200"/>
      <c r="H588" s="1200"/>
      <c r="I588" s="1200"/>
      <c r="J588" s="1200"/>
      <c r="K588" s="1200"/>
      <c r="L588" s="1200"/>
      <c r="M588" s="1200"/>
    </row>
    <row r="589" spans="2:13" ht="16.5">
      <c r="B589" s="1201"/>
      <c r="C589" s="1200"/>
      <c r="D589" s="1200"/>
      <c r="E589" s="1200"/>
      <c r="F589" s="1200"/>
      <c r="G589" s="1200"/>
      <c r="H589" s="1200"/>
      <c r="I589" s="1200"/>
      <c r="J589" s="1200"/>
      <c r="K589" s="1200"/>
      <c r="L589" s="1200"/>
      <c r="M589" s="1200"/>
    </row>
    <row r="590" spans="2:13" ht="16.5">
      <c r="B590" s="1201"/>
      <c r="C590" s="1200"/>
      <c r="D590" s="1200"/>
      <c r="E590" s="1200"/>
      <c r="F590" s="1200"/>
      <c r="G590" s="1200"/>
      <c r="H590" s="1200"/>
      <c r="I590" s="1200"/>
      <c r="J590" s="1200"/>
      <c r="K590" s="1200"/>
      <c r="L590" s="1200"/>
      <c r="M590" s="1200"/>
    </row>
    <row r="591" spans="2:13" ht="16.5">
      <c r="B591" s="1201"/>
      <c r="C591" s="1200"/>
      <c r="D591" s="1200"/>
      <c r="E591" s="1200"/>
      <c r="F591" s="1200"/>
      <c r="G591" s="1200"/>
      <c r="H591" s="1200"/>
      <c r="I591" s="1200"/>
      <c r="J591" s="1200"/>
      <c r="K591" s="1200"/>
      <c r="L591" s="1200"/>
      <c r="M591" s="1200"/>
    </row>
    <row r="592" spans="2:13" ht="16.5">
      <c r="B592" s="1201"/>
      <c r="C592" s="1200"/>
      <c r="D592" s="1200"/>
      <c r="E592" s="1200"/>
      <c r="F592" s="1200"/>
      <c r="G592" s="1200"/>
      <c r="H592" s="1200"/>
      <c r="I592" s="1200"/>
      <c r="J592" s="1200"/>
      <c r="K592" s="1200"/>
      <c r="L592" s="1200"/>
      <c r="M592" s="1200"/>
    </row>
    <row r="593" spans="2:13" ht="16.5">
      <c r="B593" s="1201"/>
      <c r="C593" s="1200"/>
      <c r="D593" s="1200"/>
      <c r="E593" s="1200"/>
      <c r="F593" s="1200"/>
      <c r="G593" s="1200"/>
      <c r="H593" s="1200"/>
      <c r="I593" s="1200"/>
      <c r="J593" s="1200"/>
      <c r="K593" s="1200"/>
      <c r="L593" s="1200"/>
      <c r="M593" s="1200"/>
    </row>
    <row r="594" spans="2:13" ht="16.5">
      <c r="B594" s="1201"/>
      <c r="C594" s="1200"/>
      <c r="D594" s="1200"/>
      <c r="E594" s="1200"/>
      <c r="F594" s="1200"/>
      <c r="G594" s="1200"/>
      <c r="H594" s="1200"/>
      <c r="I594" s="1200"/>
      <c r="J594" s="1200"/>
      <c r="K594" s="1200"/>
      <c r="L594" s="1200"/>
      <c r="M594" s="1200"/>
    </row>
    <row r="595" spans="2:13" ht="16.5">
      <c r="B595" s="1201"/>
      <c r="C595" s="1200"/>
      <c r="D595" s="1200"/>
      <c r="E595" s="1200"/>
      <c r="F595" s="1200"/>
      <c r="G595" s="1200"/>
      <c r="H595" s="1200"/>
      <c r="I595" s="1200"/>
      <c r="J595" s="1200"/>
      <c r="K595" s="1200"/>
      <c r="L595" s="1200"/>
      <c r="M595" s="1200"/>
    </row>
    <row r="596" spans="2:13" ht="16.5">
      <c r="B596" s="1201"/>
      <c r="C596" s="1200"/>
      <c r="D596" s="1200"/>
      <c r="E596" s="1200"/>
      <c r="F596" s="1200"/>
      <c r="G596" s="1200"/>
      <c r="H596" s="1200"/>
      <c r="I596" s="1200"/>
      <c r="J596" s="1200"/>
      <c r="K596" s="1200"/>
      <c r="L596" s="1200"/>
      <c r="M596" s="1200"/>
    </row>
    <row r="597" spans="2:13" ht="16.5">
      <c r="B597" s="1201"/>
      <c r="C597" s="1200"/>
      <c r="D597" s="1200"/>
      <c r="E597" s="1200"/>
      <c r="F597" s="1200"/>
      <c r="G597" s="1200"/>
      <c r="H597" s="1200"/>
      <c r="I597" s="1200"/>
      <c r="J597" s="1200"/>
      <c r="K597" s="1200"/>
      <c r="L597" s="1200"/>
      <c r="M597" s="1200"/>
    </row>
    <row r="598" spans="2:13" ht="16.5">
      <c r="B598" s="1201"/>
      <c r="C598" s="1200"/>
      <c r="D598" s="1200"/>
      <c r="E598" s="1200"/>
      <c r="F598" s="1200"/>
      <c r="G598" s="1200"/>
      <c r="H598" s="1200"/>
      <c r="I598" s="1200"/>
      <c r="J598" s="1200"/>
      <c r="K598" s="1200"/>
      <c r="L598" s="1200"/>
      <c r="M598" s="1200"/>
    </row>
    <row r="599" spans="2:13" ht="16.5">
      <c r="B599" s="1201"/>
      <c r="C599" s="1200"/>
      <c r="D599" s="1200"/>
      <c r="E599" s="1200"/>
      <c r="F599" s="1200"/>
      <c r="G599" s="1200"/>
      <c r="H599" s="1200"/>
      <c r="I599" s="1200"/>
      <c r="J599" s="1200"/>
      <c r="K599" s="1200"/>
      <c r="L599" s="1200"/>
      <c r="M599" s="1200"/>
    </row>
    <row r="600" spans="2:13" ht="16.5">
      <c r="B600" s="1201"/>
      <c r="C600" s="1200"/>
      <c r="D600" s="1200"/>
      <c r="E600" s="1200"/>
      <c r="F600" s="1200"/>
      <c r="G600" s="1200"/>
      <c r="H600" s="1200"/>
      <c r="I600" s="1200"/>
      <c r="J600" s="1200"/>
      <c r="K600" s="1200"/>
      <c r="L600" s="1200"/>
      <c r="M600" s="1200"/>
    </row>
    <row r="601" spans="2:13" ht="16.5">
      <c r="B601" s="1201"/>
      <c r="C601" s="1200"/>
      <c r="D601" s="1200"/>
      <c r="E601" s="1200"/>
      <c r="F601" s="1200"/>
      <c r="G601" s="1200"/>
      <c r="H601" s="1200"/>
      <c r="I601" s="1200"/>
      <c r="J601" s="1200"/>
      <c r="K601" s="1200"/>
      <c r="L601" s="1200"/>
      <c r="M601" s="1200"/>
    </row>
    <row r="602" spans="2:13" ht="16.5">
      <c r="B602" s="1201"/>
      <c r="C602" s="1200"/>
      <c r="D602" s="1200"/>
      <c r="E602" s="1200"/>
      <c r="F602" s="1200"/>
      <c r="G602" s="1200"/>
      <c r="H602" s="1200"/>
      <c r="I602" s="1200"/>
      <c r="J602" s="1200"/>
      <c r="K602" s="1200"/>
      <c r="L602" s="1200"/>
      <c r="M602" s="1200"/>
    </row>
    <row r="603" spans="2:13" ht="16.5">
      <c r="B603" s="1201"/>
      <c r="C603" s="1200"/>
      <c r="D603" s="1200"/>
      <c r="E603" s="1200"/>
      <c r="F603" s="1200"/>
      <c r="G603" s="1200"/>
      <c r="H603" s="1200"/>
      <c r="I603" s="1200"/>
      <c r="J603" s="1200"/>
      <c r="K603" s="1200"/>
      <c r="L603" s="1200"/>
      <c r="M603" s="1200"/>
    </row>
    <row r="604" spans="2:13" ht="16.5">
      <c r="B604" s="1201"/>
      <c r="C604" s="1200"/>
      <c r="D604" s="1200"/>
      <c r="E604" s="1200"/>
      <c r="F604" s="1200"/>
      <c r="G604" s="1200"/>
      <c r="H604" s="1200"/>
      <c r="I604" s="1200"/>
      <c r="J604" s="1200"/>
      <c r="K604" s="1200"/>
      <c r="L604" s="1200"/>
      <c r="M604" s="1200"/>
    </row>
    <row r="605" spans="2:13" ht="16.5">
      <c r="B605" s="1201"/>
      <c r="C605" s="1200"/>
      <c r="D605" s="1200"/>
      <c r="E605" s="1200"/>
      <c r="F605" s="1200"/>
      <c r="G605" s="1200"/>
      <c r="H605" s="1200"/>
      <c r="I605" s="1200"/>
      <c r="J605" s="1200"/>
      <c r="K605" s="1200"/>
      <c r="L605" s="1200"/>
      <c r="M605" s="1200"/>
    </row>
    <row r="606" spans="2:13" ht="16.5">
      <c r="B606" s="1201"/>
      <c r="C606" s="1200"/>
      <c r="D606" s="1200"/>
      <c r="E606" s="1200"/>
      <c r="F606" s="1200"/>
      <c r="G606" s="1200"/>
      <c r="H606" s="1200"/>
      <c r="I606" s="1200"/>
      <c r="J606" s="1200"/>
      <c r="K606" s="1200"/>
      <c r="L606" s="1200"/>
      <c r="M606" s="1200"/>
    </row>
    <row r="607" spans="2:13" ht="16.5">
      <c r="B607" s="1201"/>
      <c r="C607" s="1200"/>
      <c r="D607" s="1200"/>
      <c r="E607" s="1200"/>
      <c r="F607" s="1200"/>
      <c r="G607" s="1200"/>
      <c r="H607" s="1200"/>
      <c r="I607" s="1200"/>
      <c r="J607" s="1200"/>
      <c r="K607" s="1200"/>
      <c r="L607" s="1200"/>
      <c r="M607" s="1200"/>
    </row>
    <row r="608" spans="2:13" ht="16.5">
      <c r="B608" s="1201"/>
      <c r="C608" s="1200"/>
      <c r="D608" s="1200"/>
      <c r="E608" s="1200"/>
      <c r="F608" s="1200"/>
      <c r="G608" s="1200"/>
      <c r="H608" s="1200"/>
      <c r="I608" s="1200"/>
      <c r="J608" s="1200"/>
      <c r="K608" s="1200"/>
      <c r="L608" s="1200"/>
      <c r="M608" s="1200"/>
    </row>
    <row r="609" spans="2:13" ht="16.5">
      <c r="B609" s="1201"/>
      <c r="C609" s="1200"/>
      <c r="D609" s="1200"/>
      <c r="E609" s="1200"/>
      <c r="F609" s="1200"/>
      <c r="G609" s="1200"/>
      <c r="H609" s="1200"/>
      <c r="I609" s="1200"/>
      <c r="J609" s="1200"/>
      <c r="K609" s="1200"/>
      <c r="L609" s="1200"/>
      <c r="M609" s="1200"/>
    </row>
    <row r="610" spans="2:13" ht="16.5">
      <c r="B610" s="1201"/>
      <c r="C610" s="1200"/>
      <c r="D610" s="1200"/>
      <c r="E610" s="1200"/>
      <c r="F610" s="1200"/>
      <c r="G610" s="1200"/>
      <c r="H610" s="1200"/>
      <c r="I610" s="1200"/>
      <c r="J610" s="1200"/>
      <c r="K610" s="1200"/>
      <c r="L610" s="1200"/>
      <c r="M610" s="1200"/>
    </row>
    <row r="611" spans="2:13" ht="16.5">
      <c r="B611" s="1201"/>
      <c r="C611" s="1200"/>
      <c r="D611" s="1200"/>
      <c r="E611" s="1200"/>
      <c r="F611" s="1200"/>
      <c r="G611" s="1200"/>
      <c r="H611" s="1200"/>
      <c r="I611" s="1200"/>
      <c r="J611" s="1200"/>
      <c r="K611" s="1200"/>
      <c r="L611" s="1200"/>
      <c r="M611" s="1200"/>
    </row>
    <row r="612" spans="2:13" ht="16.5">
      <c r="B612" s="1201"/>
      <c r="C612" s="1200"/>
      <c r="D612" s="1200"/>
      <c r="E612" s="1200"/>
      <c r="F612" s="1200"/>
      <c r="G612" s="1200"/>
      <c r="H612" s="1200"/>
      <c r="I612" s="1200"/>
      <c r="J612" s="1200"/>
      <c r="K612" s="1200"/>
      <c r="L612" s="1200"/>
      <c r="M612" s="1200"/>
    </row>
    <row r="613" spans="2:13" ht="16.5">
      <c r="B613" s="1201"/>
      <c r="C613" s="1200"/>
      <c r="D613" s="1200"/>
      <c r="E613" s="1200"/>
      <c r="F613" s="1200"/>
      <c r="G613" s="1200"/>
      <c r="H613" s="1200"/>
      <c r="I613" s="1200"/>
      <c r="J613" s="1200"/>
      <c r="K613" s="1200"/>
      <c r="L613" s="1200"/>
      <c r="M613" s="1200"/>
    </row>
    <row r="614" spans="2:13" ht="16.5">
      <c r="B614" s="1201"/>
      <c r="C614" s="1200"/>
      <c r="D614" s="1200"/>
      <c r="E614" s="1200"/>
      <c r="F614" s="1200"/>
      <c r="G614" s="1200"/>
      <c r="H614" s="1200"/>
      <c r="I614" s="1200"/>
      <c r="J614" s="1200"/>
      <c r="K614" s="1200"/>
      <c r="L614" s="1200"/>
      <c r="M614" s="1200"/>
    </row>
    <row r="615" spans="2:13" ht="16.5">
      <c r="B615" s="1201"/>
      <c r="C615" s="1200"/>
      <c r="D615" s="1200"/>
      <c r="E615" s="1200"/>
      <c r="F615" s="1200"/>
      <c r="G615" s="1200"/>
      <c r="H615" s="1200"/>
      <c r="I615" s="1200"/>
      <c r="J615" s="1200"/>
      <c r="K615" s="1200"/>
      <c r="L615" s="1200"/>
      <c r="M615" s="1200"/>
    </row>
    <row r="616" spans="2:13" ht="16.5">
      <c r="B616" s="1201"/>
      <c r="C616" s="1200"/>
      <c r="D616" s="1200"/>
      <c r="E616" s="1200"/>
      <c r="F616" s="1200"/>
      <c r="G616" s="1200"/>
      <c r="H616" s="1200"/>
      <c r="I616" s="1200"/>
      <c r="J616" s="1200"/>
      <c r="K616" s="1200"/>
      <c r="L616" s="1200"/>
      <c r="M616" s="1200"/>
    </row>
    <row r="617" spans="2:13" ht="16.5">
      <c r="B617" s="1201"/>
      <c r="C617" s="1200"/>
      <c r="D617" s="1200"/>
      <c r="E617" s="1200"/>
      <c r="F617" s="1200"/>
      <c r="G617" s="1200"/>
      <c r="H617" s="1200"/>
      <c r="I617" s="1200"/>
      <c r="J617" s="1200"/>
      <c r="K617" s="1200"/>
      <c r="L617" s="1200"/>
      <c r="M617" s="1200"/>
    </row>
    <row r="618" spans="2:13" ht="16.5">
      <c r="B618" s="1201"/>
      <c r="C618" s="1200"/>
      <c r="D618" s="1200"/>
      <c r="E618" s="1200"/>
      <c r="F618" s="1200"/>
      <c r="G618" s="1200"/>
      <c r="H618" s="1200"/>
      <c r="I618" s="1200"/>
      <c r="J618" s="1200"/>
      <c r="K618" s="1200"/>
      <c r="L618" s="1200"/>
      <c r="M618" s="1200"/>
    </row>
    <row r="619" spans="2:13" ht="16.5">
      <c r="B619" s="1201"/>
      <c r="C619" s="1200"/>
      <c r="D619" s="1200"/>
      <c r="E619" s="1200"/>
      <c r="F619" s="1200"/>
      <c r="G619" s="1200"/>
      <c r="H619" s="1200"/>
      <c r="I619" s="1200"/>
      <c r="J619" s="1200"/>
      <c r="K619" s="1200"/>
      <c r="L619" s="1200"/>
      <c r="M619" s="1200"/>
    </row>
    <row r="620" spans="2:13" ht="16.5">
      <c r="B620" s="1201"/>
      <c r="C620" s="1200"/>
      <c r="D620" s="1200"/>
      <c r="E620" s="1200"/>
      <c r="F620" s="1200"/>
      <c r="G620" s="1200"/>
      <c r="H620" s="1200"/>
      <c r="I620" s="1200"/>
      <c r="J620" s="1200"/>
      <c r="K620" s="1200"/>
      <c r="L620" s="1200"/>
      <c r="M620" s="1200"/>
    </row>
    <row r="621" spans="2:13" ht="16.5">
      <c r="B621" s="1201"/>
      <c r="C621" s="1200"/>
      <c r="D621" s="1200"/>
      <c r="E621" s="1200"/>
      <c r="F621" s="1200"/>
      <c r="G621" s="1200"/>
      <c r="H621" s="1200"/>
      <c r="I621" s="1200"/>
      <c r="J621" s="1200"/>
      <c r="K621" s="1200"/>
      <c r="L621" s="1200"/>
      <c r="M621" s="1200"/>
    </row>
    <row r="622" spans="2:13" ht="16.5">
      <c r="B622" s="1201"/>
      <c r="C622" s="1200"/>
      <c r="D622" s="1200"/>
      <c r="E622" s="1200"/>
      <c r="F622" s="1200"/>
      <c r="G622" s="1200"/>
      <c r="H622" s="1200"/>
      <c r="I622" s="1200"/>
      <c r="J622" s="1200"/>
      <c r="K622" s="1200"/>
      <c r="L622" s="1200"/>
      <c r="M622" s="1200"/>
    </row>
    <row r="623" spans="2:13" ht="16.5">
      <c r="B623" s="1201"/>
      <c r="C623" s="1200"/>
      <c r="D623" s="1200"/>
      <c r="E623" s="1200"/>
      <c r="F623" s="1200"/>
      <c r="G623" s="1200"/>
      <c r="H623" s="1200"/>
      <c r="I623" s="1200"/>
      <c r="J623" s="1200"/>
      <c r="K623" s="1200"/>
      <c r="L623" s="1200"/>
      <c r="M623" s="1200"/>
    </row>
    <row r="624" spans="2:13" ht="16.5">
      <c r="B624" s="1201"/>
      <c r="C624" s="1200"/>
      <c r="D624" s="1200"/>
      <c r="E624" s="1200"/>
      <c r="F624" s="1200"/>
      <c r="G624" s="1200"/>
      <c r="H624" s="1200"/>
      <c r="I624" s="1200"/>
      <c r="J624" s="1200"/>
      <c r="K624" s="1200"/>
      <c r="L624" s="1200"/>
      <c r="M624" s="1200"/>
    </row>
    <row r="625" spans="2:13" ht="16.5">
      <c r="B625" s="1201"/>
      <c r="C625" s="1200"/>
      <c r="D625" s="1200"/>
      <c r="E625" s="1200"/>
      <c r="F625" s="1200"/>
      <c r="G625" s="1200"/>
      <c r="H625" s="1200"/>
      <c r="I625" s="1200"/>
      <c r="J625" s="1200"/>
      <c r="K625" s="1200"/>
      <c r="L625" s="1200"/>
      <c r="M625" s="1200"/>
    </row>
    <row r="626" spans="2:13" ht="16.5">
      <c r="B626" s="1201"/>
      <c r="C626" s="1200"/>
      <c r="D626" s="1200"/>
      <c r="E626" s="1200"/>
      <c r="F626" s="1200"/>
      <c r="G626" s="1200"/>
      <c r="H626" s="1200"/>
      <c r="I626" s="1200"/>
      <c r="J626" s="1200"/>
      <c r="K626" s="1200"/>
      <c r="L626" s="1200"/>
      <c r="M626" s="1200"/>
    </row>
    <row r="627" spans="2:13" ht="16.5">
      <c r="B627" s="1201"/>
      <c r="C627" s="1200"/>
      <c r="D627" s="1200"/>
      <c r="E627" s="1200"/>
      <c r="F627" s="1200"/>
      <c r="G627" s="1200"/>
      <c r="H627" s="1200"/>
      <c r="I627" s="1200"/>
      <c r="J627" s="1200"/>
      <c r="K627" s="1200"/>
      <c r="L627" s="1200"/>
      <c r="M627" s="1200"/>
    </row>
    <row r="628" spans="2:13" ht="16.5">
      <c r="B628" s="1201"/>
      <c r="C628" s="1200"/>
      <c r="D628" s="1200"/>
      <c r="E628" s="1200"/>
      <c r="F628" s="1200"/>
      <c r="G628" s="1200"/>
      <c r="H628" s="1200"/>
      <c r="I628" s="1200"/>
      <c r="J628" s="1200"/>
      <c r="K628" s="1200"/>
      <c r="L628" s="1200"/>
      <c r="M628" s="1200"/>
    </row>
  </sheetData>
  <mergeCells count="15">
    <mergeCell ref="B33:C33"/>
    <mergeCell ref="B1:D1"/>
    <mergeCell ref="B2:D2"/>
    <mergeCell ref="B3:D3"/>
    <mergeCell ref="B6:G6"/>
    <mergeCell ref="B8:B9"/>
    <mergeCell ref="C8:C9"/>
    <mergeCell ref="D8:D9"/>
    <mergeCell ref="E8:G8"/>
    <mergeCell ref="B4:D4"/>
    <mergeCell ref="B10:G10"/>
    <mergeCell ref="B12:G12"/>
    <mergeCell ref="B16:G16"/>
    <mergeCell ref="B17:C17"/>
    <mergeCell ref="B32:C32"/>
  </mergeCells>
  <printOptions horizontalCentered="1"/>
  <pageMargins left="0.45" right="0.45" top="0.5" bottom="0.5" header="0.3" footer="0.48"/>
  <pageSetup scale="81" orientation="portrait" r:id="rId1"/>
  <headerFooter>
    <oddHeader>Page &amp;P of &amp;N</oddHeader>
    <oddFooter>&amp;LContractor: - &amp;USelam D.
Office Engineer&amp;CConsultant: - &amp;U______________&amp;RClient: - __________________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P253"/>
  <sheetViews>
    <sheetView view="pageBreakPreview" zoomScale="70" zoomScaleNormal="70" zoomScaleSheetLayoutView="70" workbookViewId="0">
      <selection activeCell="C95" sqref="C95"/>
    </sheetView>
  </sheetViews>
  <sheetFormatPr defaultRowHeight="15"/>
  <cols>
    <col min="1" max="1" width="3.42578125" style="1470" customWidth="1"/>
    <col min="2" max="2" width="9.140625" style="1470" customWidth="1"/>
    <col min="3" max="3" width="67" style="1470" customWidth="1"/>
    <col min="4" max="4" width="11.28515625" style="1482" customWidth="1"/>
    <col min="5" max="5" width="12.85546875" style="1482" customWidth="1"/>
    <col min="6" max="6" width="12" style="1482" bestFit="1" customWidth="1"/>
    <col min="7" max="7" width="11" style="1483" bestFit="1" customWidth="1"/>
    <col min="8" max="8" width="11.85546875" style="1482" customWidth="1"/>
    <col min="9" max="9" width="11.5703125" style="1482" customWidth="1"/>
    <col min="10" max="10" width="14.140625" style="1482" customWidth="1"/>
    <col min="11" max="11" width="13.5703125" style="1482" bestFit="1" customWidth="1"/>
    <col min="12" max="12" width="13.7109375" style="1482" customWidth="1"/>
    <col min="13" max="13" width="13.85546875" style="1482" customWidth="1"/>
    <col min="14" max="14" width="3.5703125" style="1482" customWidth="1"/>
    <col min="15" max="15" width="9.140625" style="1482"/>
    <col min="16" max="16384" width="9.140625" style="1470"/>
  </cols>
  <sheetData>
    <row r="1" spans="2:15" s="1263" customFormat="1" ht="15.75">
      <c r="B1" s="2046" t="s">
        <v>179</v>
      </c>
      <c r="C1" s="2046"/>
      <c r="E1" s="1441"/>
      <c r="F1" s="1441"/>
      <c r="G1" s="1441"/>
      <c r="H1" s="1441"/>
      <c r="I1" s="1441"/>
      <c r="J1" s="1441"/>
      <c r="K1" s="1441"/>
      <c r="L1" s="1441"/>
      <c r="M1" s="1441"/>
    </row>
    <row r="2" spans="2:15" s="1263" customFormat="1" ht="15.75">
      <c r="B2" s="2046" t="s">
        <v>156</v>
      </c>
      <c r="C2" s="2046"/>
      <c r="D2" s="1266"/>
      <c r="E2" s="1266"/>
      <c r="F2" s="1441"/>
      <c r="G2" s="1441"/>
      <c r="H2" s="1441"/>
      <c r="I2" s="1441"/>
      <c r="J2" s="1441"/>
      <c r="K2" s="1441"/>
      <c r="L2" s="1441"/>
      <c r="M2" s="1441"/>
    </row>
    <row r="3" spans="2:15" s="1263" customFormat="1" ht="18.75">
      <c r="B3" s="2046" t="s">
        <v>157</v>
      </c>
      <c r="C3" s="2046"/>
      <c r="D3" s="1266"/>
      <c r="E3" s="1319"/>
      <c r="F3" s="1950"/>
      <c r="G3" s="1950"/>
      <c r="H3" s="1950"/>
      <c r="I3" s="1950"/>
      <c r="J3" s="1950"/>
      <c r="K3" s="1950"/>
      <c r="L3" s="1950"/>
      <c r="M3" s="1950"/>
    </row>
    <row r="4" spans="2:15" s="1263" customFormat="1" ht="15.75">
      <c r="B4" s="2046" t="s">
        <v>158</v>
      </c>
      <c r="C4" s="2046"/>
      <c r="D4" s="1320"/>
      <c r="E4" s="1320"/>
      <c r="F4" s="1441"/>
      <c r="G4" s="1441"/>
      <c r="H4" s="1441"/>
      <c r="I4" s="1441"/>
      <c r="J4" s="1441"/>
      <c r="K4" s="1441"/>
      <c r="L4" s="1441"/>
      <c r="M4" s="1441"/>
    </row>
    <row r="5" spans="2:15" s="1263" customFormat="1" ht="15.75">
      <c r="B5" s="2051" t="s">
        <v>1728</v>
      </c>
      <c r="C5" s="2051"/>
      <c r="D5" s="2051"/>
      <c r="E5" s="2051"/>
      <c r="F5" s="2051"/>
      <c r="G5" s="2051"/>
      <c r="H5" s="2051"/>
      <c r="I5" s="2051"/>
      <c r="J5" s="2051"/>
      <c r="K5" s="2051"/>
      <c r="L5" s="2051"/>
      <c r="M5" s="2051"/>
    </row>
    <row r="6" spans="2:15" s="1263" customFormat="1" ht="15.75">
      <c r="B6" s="1320"/>
      <c r="C6" s="1320"/>
      <c r="D6" s="1320"/>
      <c r="E6" s="1320"/>
      <c r="F6" s="1320"/>
      <c r="G6" s="1320"/>
      <c r="H6" s="1320"/>
      <c r="I6" s="1320"/>
      <c r="J6" s="1320"/>
      <c r="K6" s="1320"/>
      <c r="L6" s="1320"/>
      <c r="M6" s="1320"/>
    </row>
    <row r="7" spans="2:15" s="1263" customFormat="1" ht="16.899999999999999" customHeight="1">
      <c r="B7" s="2059" t="s">
        <v>95</v>
      </c>
      <c r="C7" s="2057" t="s">
        <v>94</v>
      </c>
      <c r="D7" s="2057" t="s">
        <v>93</v>
      </c>
      <c r="E7" s="2055" t="s">
        <v>661</v>
      </c>
      <c r="F7" s="2057" t="s">
        <v>244</v>
      </c>
      <c r="G7" s="2057"/>
      <c r="H7" s="2057"/>
      <c r="I7" s="2057" t="s">
        <v>92</v>
      </c>
      <c r="J7" s="2055" t="s">
        <v>659</v>
      </c>
      <c r="K7" s="2057" t="s">
        <v>223</v>
      </c>
      <c r="L7" s="2057"/>
      <c r="M7" s="2058"/>
      <c r="N7" s="1441"/>
      <c r="O7" s="1441"/>
    </row>
    <row r="8" spans="2:15" s="1263" customFormat="1" ht="31.5">
      <c r="B8" s="2060"/>
      <c r="C8" s="2061"/>
      <c r="D8" s="2061"/>
      <c r="E8" s="2056"/>
      <c r="F8" s="1267" t="s">
        <v>242</v>
      </c>
      <c r="G8" s="1267" t="s">
        <v>243</v>
      </c>
      <c r="H8" s="1268" t="s">
        <v>444</v>
      </c>
      <c r="I8" s="2061"/>
      <c r="J8" s="2056"/>
      <c r="K8" s="1267" t="s">
        <v>154</v>
      </c>
      <c r="L8" s="1267" t="s">
        <v>155</v>
      </c>
      <c r="M8" s="1269" t="s">
        <v>660</v>
      </c>
      <c r="N8" s="1441"/>
      <c r="O8" s="1441"/>
    </row>
    <row r="9" spans="2:15" s="1263" customFormat="1" ht="15.75">
      <c r="B9" s="1270"/>
      <c r="C9" s="1273" t="s">
        <v>91</v>
      </c>
      <c r="D9" s="1273"/>
      <c r="E9" s="1272"/>
      <c r="F9" s="1294"/>
      <c r="G9" s="1294"/>
      <c r="H9" s="1294"/>
      <c r="I9" s="1294"/>
      <c r="J9" s="1294"/>
      <c r="K9" s="1294"/>
      <c r="L9" s="1294"/>
      <c r="M9" s="1295"/>
    </row>
    <row r="10" spans="2:15" s="1263" customFormat="1" ht="15.75">
      <c r="B10" s="1275"/>
      <c r="C10" s="1276" t="s">
        <v>45</v>
      </c>
      <c r="D10" s="1276"/>
      <c r="E10" s="1283"/>
      <c r="F10" s="1280"/>
      <c r="G10" s="1280"/>
      <c r="H10" s="1280"/>
      <c r="I10" s="1280"/>
      <c r="J10" s="1280"/>
      <c r="K10" s="1280"/>
      <c r="L10" s="1280"/>
      <c r="M10" s="1296"/>
    </row>
    <row r="11" spans="2:15" s="1263" customFormat="1" ht="15.75">
      <c r="B11" s="1278">
        <v>1.1000000000000001</v>
      </c>
      <c r="C11" s="1279" t="s">
        <v>1129</v>
      </c>
      <c r="D11" s="1280" t="s">
        <v>73</v>
      </c>
      <c r="E11" s="1280">
        <v>196</v>
      </c>
      <c r="F11" s="1280">
        <v>196</v>
      </c>
      <c r="G11" s="1280"/>
      <c r="H11" s="1280">
        <f>F11+G11</f>
        <v>196</v>
      </c>
      <c r="I11" s="1280">
        <v>6</v>
      </c>
      <c r="J11" s="1280">
        <f t="shared" ref="J11:J19" si="0">E11*I11</f>
        <v>1176</v>
      </c>
      <c r="K11" s="1280">
        <f>F11*I11</f>
        <v>1176</v>
      </c>
      <c r="L11" s="1280">
        <f>G11*I11</f>
        <v>0</v>
      </c>
      <c r="M11" s="1296">
        <f>K11+L11</f>
        <v>1176</v>
      </c>
    </row>
    <row r="12" spans="2:15" s="1263" customFormat="1" ht="15.75">
      <c r="B12" s="1278">
        <v>1.2</v>
      </c>
      <c r="C12" s="1279" t="s">
        <v>1273</v>
      </c>
      <c r="D12" s="1280" t="s">
        <v>83</v>
      </c>
      <c r="E12" s="1280">
        <v>93</v>
      </c>
      <c r="F12" s="1280">
        <v>57.8</v>
      </c>
      <c r="G12" s="1280"/>
      <c r="H12" s="1280">
        <f t="shared" ref="H12:H69" si="1">F12+G12</f>
        <v>57.8</v>
      </c>
      <c r="I12" s="1280">
        <v>36</v>
      </c>
      <c r="J12" s="1280">
        <f t="shared" si="0"/>
        <v>3348</v>
      </c>
      <c r="K12" s="1280">
        <f t="shared" ref="K12:K66" si="2">F12*I12</f>
        <v>2080.8000000000002</v>
      </c>
      <c r="L12" s="1280">
        <f t="shared" ref="L12:L66" si="3">G12*I12</f>
        <v>0</v>
      </c>
      <c r="M12" s="1296">
        <f t="shared" ref="M12:M66" si="4">K12+L12</f>
        <v>2080.8000000000002</v>
      </c>
    </row>
    <row r="13" spans="2:15" s="1263" customFormat="1" ht="15.75">
      <c r="B13" s="1278">
        <v>1.3</v>
      </c>
      <c r="C13" s="1279" t="s">
        <v>1130</v>
      </c>
      <c r="D13" s="1280" t="s">
        <v>83</v>
      </c>
      <c r="E13" s="1280">
        <v>36</v>
      </c>
      <c r="F13" s="1280">
        <v>0</v>
      </c>
      <c r="G13" s="1280"/>
      <c r="H13" s="1280">
        <f t="shared" si="1"/>
        <v>0</v>
      </c>
      <c r="I13" s="1280">
        <v>36</v>
      </c>
      <c r="J13" s="1280">
        <f t="shared" si="0"/>
        <v>1296</v>
      </c>
      <c r="K13" s="1280">
        <f t="shared" si="2"/>
        <v>0</v>
      </c>
      <c r="L13" s="1280">
        <f t="shared" si="3"/>
        <v>0</v>
      </c>
      <c r="M13" s="1296">
        <f t="shared" si="4"/>
        <v>0</v>
      </c>
    </row>
    <row r="14" spans="2:15" s="1263" customFormat="1" ht="15.75">
      <c r="B14" s="1278"/>
      <c r="C14" s="1279" t="s">
        <v>1131</v>
      </c>
      <c r="D14" s="1280"/>
      <c r="E14" s="1280"/>
      <c r="F14" s="1280"/>
      <c r="G14" s="1280"/>
      <c r="H14" s="1280"/>
      <c r="I14" s="1280"/>
      <c r="J14" s="1280"/>
      <c r="K14" s="1280"/>
      <c r="L14" s="1280"/>
      <c r="M14" s="1296"/>
    </row>
    <row r="15" spans="2:15" s="1263" customFormat="1" ht="15.75">
      <c r="B15" s="1278">
        <v>1.4</v>
      </c>
      <c r="C15" s="1279" t="s">
        <v>1132</v>
      </c>
      <c r="D15" s="1280"/>
      <c r="E15" s="1280"/>
      <c r="F15" s="1280">
        <v>0</v>
      </c>
      <c r="G15" s="1280"/>
      <c r="H15" s="1280">
        <f t="shared" si="1"/>
        <v>0</v>
      </c>
      <c r="I15" s="1280"/>
      <c r="J15" s="1280">
        <f t="shared" si="0"/>
        <v>0</v>
      </c>
      <c r="K15" s="1280">
        <f t="shared" si="2"/>
        <v>0</v>
      </c>
      <c r="L15" s="1280">
        <f t="shared" si="3"/>
        <v>0</v>
      </c>
      <c r="M15" s="1296">
        <f t="shared" si="4"/>
        <v>0</v>
      </c>
    </row>
    <row r="16" spans="2:15" s="1263" customFormat="1" ht="15.75">
      <c r="B16" s="1278">
        <v>1.5</v>
      </c>
      <c r="C16" s="1279" t="s">
        <v>1133</v>
      </c>
      <c r="D16" s="1280"/>
      <c r="E16" s="1280">
        <v>36</v>
      </c>
      <c r="F16" s="1280">
        <v>16.13</v>
      </c>
      <c r="G16" s="1280"/>
      <c r="H16" s="1280">
        <f t="shared" si="1"/>
        <v>16.13</v>
      </c>
      <c r="I16" s="1280">
        <v>36</v>
      </c>
      <c r="J16" s="1280">
        <f t="shared" si="0"/>
        <v>1296</v>
      </c>
      <c r="K16" s="1280">
        <f t="shared" si="2"/>
        <v>580.67999999999995</v>
      </c>
      <c r="L16" s="1280">
        <f t="shared" si="3"/>
        <v>0</v>
      </c>
      <c r="M16" s="1296">
        <f t="shared" si="4"/>
        <v>580.67999999999995</v>
      </c>
    </row>
    <row r="17" spans="2:16" s="1263" customFormat="1" ht="15.75">
      <c r="B17" s="1278">
        <v>1.6</v>
      </c>
      <c r="C17" s="1279" t="s">
        <v>1274</v>
      </c>
      <c r="D17" s="1280" t="s">
        <v>83</v>
      </c>
      <c r="E17" s="1280">
        <v>174</v>
      </c>
      <c r="F17" s="1280">
        <v>301.8</v>
      </c>
      <c r="G17" s="1280"/>
      <c r="H17" s="1280">
        <f t="shared" si="1"/>
        <v>301.8</v>
      </c>
      <c r="I17" s="1280">
        <v>100</v>
      </c>
      <c r="J17" s="1280">
        <f t="shared" si="0"/>
        <v>17400</v>
      </c>
      <c r="K17" s="1280">
        <f t="shared" si="2"/>
        <v>30180</v>
      </c>
      <c r="L17" s="1280">
        <f t="shared" si="3"/>
        <v>0</v>
      </c>
      <c r="M17" s="1296">
        <f t="shared" si="4"/>
        <v>30180</v>
      </c>
    </row>
    <row r="18" spans="2:16" s="1263" customFormat="1" ht="15.75">
      <c r="B18" s="1278">
        <v>1</v>
      </c>
      <c r="C18" s="1279" t="s">
        <v>1275</v>
      </c>
      <c r="D18" s="1280" t="s">
        <v>83</v>
      </c>
      <c r="E18" s="1280">
        <v>170</v>
      </c>
      <c r="F18" s="1280">
        <v>132.72999999999999</v>
      </c>
      <c r="G18" s="1277"/>
      <c r="H18" s="1280">
        <f t="shared" si="1"/>
        <v>132.72999999999999</v>
      </c>
      <c r="I18" s="1280">
        <v>70</v>
      </c>
      <c r="J18" s="1280">
        <f t="shared" si="0"/>
        <v>11900</v>
      </c>
      <c r="K18" s="1280">
        <f t="shared" si="2"/>
        <v>9291.1</v>
      </c>
      <c r="L18" s="1280">
        <f t="shared" si="3"/>
        <v>0</v>
      </c>
      <c r="M18" s="1296">
        <f t="shared" si="4"/>
        <v>9291.1</v>
      </c>
    </row>
    <row r="19" spans="2:16" s="1263" customFormat="1" ht="15.75">
      <c r="B19" s="1323">
        <v>1.8</v>
      </c>
      <c r="C19" s="1324" t="s">
        <v>1276</v>
      </c>
      <c r="D19" s="1325" t="s">
        <v>73</v>
      </c>
      <c r="E19" s="1325">
        <v>96</v>
      </c>
      <c r="F19" s="1325">
        <v>84.1</v>
      </c>
      <c r="G19" s="1325"/>
      <c r="H19" s="1325">
        <f>F19+G19</f>
        <v>84.1</v>
      </c>
      <c r="I19" s="1325">
        <v>85</v>
      </c>
      <c r="J19" s="1325">
        <f t="shared" si="0"/>
        <v>8160</v>
      </c>
      <c r="K19" s="1325">
        <f t="shared" si="2"/>
        <v>7148.5</v>
      </c>
      <c r="L19" s="1325">
        <f t="shared" si="3"/>
        <v>0</v>
      </c>
      <c r="M19" s="1327">
        <f t="shared" si="4"/>
        <v>7148.5</v>
      </c>
    </row>
    <row r="20" spans="2:16" ht="16.5">
      <c r="B20" s="2052" t="s">
        <v>46</v>
      </c>
      <c r="C20" s="2053"/>
      <c r="D20" s="2053"/>
      <c r="E20" s="2053"/>
      <c r="F20" s="2053"/>
      <c r="G20" s="2053"/>
      <c r="H20" s="2053"/>
      <c r="I20" s="2054"/>
      <c r="J20" s="1281">
        <f>SUM(J11:J19)</f>
        <v>44576</v>
      </c>
      <c r="K20" s="1281">
        <f>SUM(K11:K19)</f>
        <v>50457.08</v>
      </c>
      <c r="L20" s="1281">
        <f>SUM(L11:L19)</f>
        <v>0</v>
      </c>
      <c r="M20" s="1282">
        <f>SUM(M11:M19)</f>
        <v>50457.08</v>
      </c>
      <c r="N20" s="995"/>
      <c r="O20" s="995"/>
      <c r="P20" s="1469"/>
    </row>
    <row r="21" spans="2:16" ht="16.5">
      <c r="B21" s="1321"/>
      <c r="C21" s="1273" t="s">
        <v>240</v>
      </c>
      <c r="D21" s="1471"/>
      <c r="E21" s="1116"/>
      <c r="F21" s="1116"/>
      <c r="G21" s="1116"/>
      <c r="H21" s="1116"/>
      <c r="I21" s="1116"/>
      <c r="J21" s="1117"/>
      <c r="K21" s="1472"/>
      <c r="L21" s="1472"/>
      <c r="M21" s="1473"/>
      <c r="N21" s="995"/>
      <c r="O21" s="995"/>
      <c r="P21" s="1469"/>
    </row>
    <row r="22" spans="2:16" s="1263" customFormat="1" ht="15.75">
      <c r="B22" s="1278">
        <v>3.1</v>
      </c>
      <c r="C22" s="1279" t="s">
        <v>1371</v>
      </c>
      <c r="D22" s="1280" t="s">
        <v>83</v>
      </c>
      <c r="E22" s="1280">
        <v>34</v>
      </c>
      <c r="F22" s="1280">
        <v>34.5</v>
      </c>
      <c r="G22" s="1280"/>
      <c r="H22" s="1280">
        <f t="shared" si="1"/>
        <v>34.5</v>
      </c>
      <c r="I22" s="1280">
        <v>1000</v>
      </c>
      <c r="J22" s="1280">
        <f>E22*I22</f>
        <v>34000</v>
      </c>
      <c r="K22" s="1280">
        <f t="shared" si="2"/>
        <v>34500</v>
      </c>
      <c r="L22" s="1280">
        <f t="shared" si="3"/>
        <v>0</v>
      </c>
      <c r="M22" s="1296">
        <f t="shared" si="4"/>
        <v>34500</v>
      </c>
    </row>
    <row r="23" spans="2:16" s="1263" customFormat="1" ht="31.5">
      <c r="B23" s="1323">
        <v>3.2</v>
      </c>
      <c r="C23" s="1324" t="s">
        <v>1134</v>
      </c>
      <c r="D23" s="1325" t="s">
        <v>83</v>
      </c>
      <c r="E23" s="1325">
        <v>10</v>
      </c>
      <c r="F23" s="1325">
        <v>10.35</v>
      </c>
      <c r="G23" s="1325"/>
      <c r="H23" s="1325">
        <f t="shared" si="1"/>
        <v>10.35</v>
      </c>
      <c r="I23" s="1325">
        <v>1100</v>
      </c>
      <c r="J23" s="1325">
        <f>E23*I23</f>
        <v>11000</v>
      </c>
      <c r="K23" s="1325">
        <f t="shared" si="2"/>
        <v>11385</v>
      </c>
      <c r="L23" s="1325">
        <f t="shared" si="3"/>
        <v>0</v>
      </c>
      <c r="M23" s="1327">
        <f t="shared" si="4"/>
        <v>11385</v>
      </c>
    </row>
    <row r="24" spans="2:16" ht="16.5">
      <c r="B24" s="2052" t="s">
        <v>46</v>
      </c>
      <c r="C24" s="2053"/>
      <c r="D24" s="2053"/>
      <c r="E24" s="2053"/>
      <c r="F24" s="2053"/>
      <c r="G24" s="2053"/>
      <c r="H24" s="2053"/>
      <c r="I24" s="2054"/>
      <c r="J24" s="1281">
        <f>SUM(J22:J23)</f>
        <v>45000</v>
      </c>
      <c r="K24" s="1281">
        <f>SUM(K22:K23)</f>
        <v>45885</v>
      </c>
      <c r="L24" s="1281">
        <f>SUM(L22:L23)</f>
        <v>0</v>
      </c>
      <c r="M24" s="1282">
        <f>SUM(M22:M23)</f>
        <v>45885</v>
      </c>
      <c r="N24" s="995"/>
      <c r="O24" s="995"/>
      <c r="P24" s="1469"/>
    </row>
    <row r="25" spans="2:16" ht="16.5">
      <c r="B25" s="1321"/>
      <c r="C25" s="1273" t="s">
        <v>1123</v>
      </c>
      <c r="D25" s="1471"/>
      <c r="E25" s="1116"/>
      <c r="F25" s="1116"/>
      <c r="G25" s="1116"/>
      <c r="H25" s="1116"/>
      <c r="I25" s="1116"/>
      <c r="J25" s="1117"/>
      <c r="K25" s="1472"/>
      <c r="L25" s="1472"/>
      <c r="M25" s="1473"/>
      <c r="N25" s="995"/>
      <c r="O25" s="995"/>
      <c r="P25" s="1469"/>
    </row>
    <row r="26" spans="2:16" s="1263" customFormat="1" ht="15.75">
      <c r="B26" s="1278">
        <v>3.1</v>
      </c>
      <c r="C26" s="1279" t="s">
        <v>1135</v>
      </c>
      <c r="D26" s="1280"/>
      <c r="E26" s="1280"/>
      <c r="F26" s="1280"/>
      <c r="G26" s="1280"/>
      <c r="H26" s="1280"/>
      <c r="I26" s="1280"/>
      <c r="J26" s="1280"/>
      <c r="K26" s="1280"/>
      <c r="L26" s="1280"/>
      <c r="M26" s="1296"/>
    </row>
    <row r="27" spans="2:16" s="1263" customFormat="1" ht="15.75">
      <c r="B27" s="1278"/>
      <c r="C27" s="1279" t="s">
        <v>224</v>
      </c>
      <c r="D27" s="1280" t="s">
        <v>73</v>
      </c>
      <c r="E27" s="1280">
        <v>23</v>
      </c>
      <c r="F27" s="1280">
        <v>34.5</v>
      </c>
      <c r="G27" s="1280"/>
      <c r="H27" s="1280">
        <f t="shared" si="1"/>
        <v>34.5</v>
      </c>
      <c r="I27" s="1280">
        <v>100</v>
      </c>
      <c r="J27" s="1280">
        <f>E27*I27</f>
        <v>2300</v>
      </c>
      <c r="K27" s="1280">
        <f t="shared" si="2"/>
        <v>3450</v>
      </c>
      <c r="L27" s="1280">
        <f t="shared" si="3"/>
        <v>0</v>
      </c>
      <c r="M27" s="1296">
        <f t="shared" si="4"/>
        <v>3450</v>
      </c>
    </row>
    <row r="28" spans="2:16" s="1263" customFormat="1" ht="15.75" hidden="1">
      <c r="B28" s="1278"/>
      <c r="C28" s="1279" t="s">
        <v>1136</v>
      </c>
      <c r="D28" s="1280" t="s">
        <v>73</v>
      </c>
      <c r="E28" s="1280">
        <v>0</v>
      </c>
      <c r="F28" s="1280">
        <v>0</v>
      </c>
      <c r="G28" s="1280"/>
      <c r="H28" s="1280">
        <f t="shared" si="1"/>
        <v>0</v>
      </c>
      <c r="I28" s="1280">
        <v>100</v>
      </c>
      <c r="J28" s="1280">
        <f>E28*I28</f>
        <v>0</v>
      </c>
      <c r="K28" s="1280">
        <f t="shared" si="2"/>
        <v>0</v>
      </c>
      <c r="L28" s="1280">
        <f t="shared" si="3"/>
        <v>0</v>
      </c>
      <c r="M28" s="1296">
        <f t="shared" si="4"/>
        <v>0</v>
      </c>
    </row>
    <row r="29" spans="2:16" s="1263" customFormat="1" ht="15.75" hidden="1">
      <c r="B29" s="1278"/>
      <c r="C29" s="1279" t="s">
        <v>1137</v>
      </c>
      <c r="D29" s="1280" t="s">
        <v>73</v>
      </c>
      <c r="E29" s="1280">
        <v>0</v>
      </c>
      <c r="F29" s="1280">
        <v>0</v>
      </c>
      <c r="G29" s="1280"/>
      <c r="H29" s="1280">
        <f t="shared" si="1"/>
        <v>0</v>
      </c>
      <c r="I29" s="1280">
        <v>260</v>
      </c>
      <c r="J29" s="1280">
        <f>E29*I29</f>
        <v>0</v>
      </c>
      <c r="K29" s="1280">
        <f t="shared" si="2"/>
        <v>0</v>
      </c>
      <c r="L29" s="1280">
        <f t="shared" si="3"/>
        <v>0</v>
      </c>
      <c r="M29" s="1296">
        <f t="shared" si="4"/>
        <v>0</v>
      </c>
    </row>
    <row r="30" spans="2:16" s="1263" customFormat="1" ht="15.75">
      <c r="B30" s="1278">
        <v>3.2</v>
      </c>
      <c r="C30" s="1279" t="s">
        <v>1709</v>
      </c>
      <c r="D30" s="1280"/>
      <c r="E30" s="1280"/>
      <c r="F30" s="1280"/>
      <c r="G30" s="1280"/>
      <c r="H30" s="1280"/>
      <c r="I30" s="1280"/>
      <c r="J30" s="1280"/>
      <c r="K30" s="1280"/>
      <c r="L30" s="1280"/>
      <c r="M30" s="1296"/>
    </row>
    <row r="31" spans="2:16" s="1263" customFormat="1" ht="15.75">
      <c r="B31" s="1278"/>
      <c r="C31" s="1279" t="s">
        <v>88</v>
      </c>
      <c r="D31" s="1280" t="s">
        <v>83</v>
      </c>
      <c r="E31" s="1280">
        <v>0</v>
      </c>
      <c r="F31" s="1280">
        <v>6.45</v>
      </c>
      <c r="G31" s="1280"/>
      <c r="H31" s="1280">
        <f t="shared" si="1"/>
        <v>6.45</v>
      </c>
      <c r="I31" s="1280">
        <v>2900</v>
      </c>
      <c r="J31" s="1280">
        <f t="shared" ref="J31:J42" si="5">E31*I31</f>
        <v>0</v>
      </c>
      <c r="K31" s="1280">
        <f t="shared" si="2"/>
        <v>18705</v>
      </c>
      <c r="L31" s="1280">
        <f t="shared" si="3"/>
        <v>0</v>
      </c>
      <c r="M31" s="1296">
        <f t="shared" si="4"/>
        <v>18705</v>
      </c>
    </row>
    <row r="32" spans="2:16" s="1263" customFormat="1" ht="15.75" hidden="1">
      <c r="B32" s="1278"/>
      <c r="C32" s="1279" t="s">
        <v>87</v>
      </c>
      <c r="D32" s="1280" t="s">
        <v>83</v>
      </c>
      <c r="E32" s="1280">
        <v>7</v>
      </c>
      <c r="F32" s="1280">
        <v>0</v>
      </c>
      <c r="G32" s="1280"/>
      <c r="H32" s="1280">
        <f t="shared" si="1"/>
        <v>0</v>
      </c>
      <c r="I32" s="1280">
        <v>2900</v>
      </c>
      <c r="J32" s="1280">
        <f t="shared" si="5"/>
        <v>20300</v>
      </c>
      <c r="K32" s="1280">
        <f t="shared" si="2"/>
        <v>0</v>
      </c>
      <c r="L32" s="1280">
        <f t="shared" si="3"/>
        <v>0</v>
      </c>
      <c r="M32" s="1296">
        <f t="shared" si="4"/>
        <v>0</v>
      </c>
    </row>
    <row r="33" spans="2:16" s="1263" customFormat="1" ht="15.75" hidden="1">
      <c r="B33" s="1278"/>
      <c r="C33" s="1279" t="s">
        <v>86</v>
      </c>
      <c r="D33" s="1280" t="s">
        <v>83</v>
      </c>
      <c r="E33" s="1280">
        <v>1</v>
      </c>
      <c r="F33" s="1280">
        <v>0</v>
      </c>
      <c r="G33" s="1280"/>
      <c r="H33" s="1280">
        <f t="shared" si="1"/>
        <v>0</v>
      </c>
      <c r="I33" s="1280">
        <v>2900</v>
      </c>
      <c r="J33" s="1280">
        <f>E33*I33</f>
        <v>2900</v>
      </c>
      <c r="K33" s="1280">
        <f t="shared" si="2"/>
        <v>0</v>
      </c>
      <c r="L33" s="1280">
        <f t="shared" si="3"/>
        <v>0</v>
      </c>
      <c r="M33" s="1296">
        <f t="shared" si="4"/>
        <v>0</v>
      </c>
    </row>
    <row r="34" spans="2:16" s="1263" customFormat="1" ht="18">
      <c r="B34" s="1278">
        <v>3.3</v>
      </c>
      <c r="C34" s="1279" t="s">
        <v>1138</v>
      </c>
      <c r="D34" s="1280" t="s">
        <v>73</v>
      </c>
      <c r="E34" s="1280">
        <v>96</v>
      </c>
      <c r="F34" s="1280">
        <v>136.72999999999999</v>
      </c>
      <c r="G34" s="1280"/>
      <c r="H34" s="1280">
        <f t="shared" si="1"/>
        <v>136.72999999999999</v>
      </c>
      <c r="I34" s="1280">
        <v>350</v>
      </c>
      <c r="J34" s="1280">
        <f>E34*I34</f>
        <v>33600</v>
      </c>
      <c r="K34" s="1280">
        <f t="shared" si="2"/>
        <v>47855.5</v>
      </c>
      <c r="L34" s="1280">
        <f t="shared" si="3"/>
        <v>0</v>
      </c>
      <c r="M34" s="1296">
        <f t="shared" si="4"/>
        <v>47855.5</v>
      </c>
    </row>
    <row r="35" spans="2:16" s="1263" customFormat="1" ht="15.75">
      <c r="B35" s="1278">
        <v>3.4</v>
      </c>
      <c r="C35" s="1279" t="s">
        <v>1710</v>
      </c>
      <c r="D35" s="1280"/>
      <c r="E35" s="1280"/>
      <c r="F35" s="1280"/>
      <c r="G35" s="1280"/>
      <c r="H35" s="1280"/>
      <c r="I35" s="1280"/>
      <c r="J35" s="1280"/>
      <c r="K35" s="1280"/>
      <c r="L35" s="1280"/>
      <c r="M35" s="1296"/>
    </row>
    <row r="36" spans="2:16" s="1263" customFormat="1" ht="15.75">
      <c r="B36" s="1278"/>
      <c r="C36" s="1279" t="s">
        <v>225</v>
      </c>
      <c r="D36" s="1280" t="s">
        <v>73</v>
      </c>
      <c r="E36" s="1280">
        <v>66</v>
      </c>
      <c r="F36" s="1280">
        <v>58.6</v>
      </c>
      <c r="G36" s="1280"/>
      <c r="H36" s="1280">
        <f t="shared" si="1"/>
        <v>58.6</v>
      </c>
      <c r="I36" s="1280">
        <v>120</v>
      </c>
      <c r="J36" s="1280">
        <f t="shared" si="5"/>
        <v>7920</v>
      </c>
      <c r="K36" s="1280">
        <f t="shared" si="2"/>
        <v>7032</v>
      </c>
      <c r="L36" s="1280">
        <f t="shared" si="3"/>
        <v>0</v>
      </c>
      <c r="M36" s="1296">
        <f t="shared" si="4"/>
        <v>7032</v>
      </c>
    </row>
    <row r="37" spans="2:16" s="1263" customFormat="1" ht="15.75" hidden="1">
      <c r="B37" s="1278"/>
      <c r="C37" s="1279" t="s">
        <v>1139</v>
      </c>
      <c r="D37" s="1280" t="s">
        <v>73</v>
      </c>
      <c r="E37" s="1280">
        <v>66</v>
      </c>
      <c r="F37" s="1280">
        <v>0</v>
      </c>
      <c r="G37" s="1280"/>
      <c r="H37" s="1280">
        <f t="shared" si="1"/>
        <v>0</v>
      </c>
      <c r="I37" s="1280">
        <v>120</v>
      </c>
      <c r="J37" s="1280">
        <f t="shared" si="5"/>
        <v>7920</v>
      </c>
      <c r="K37" s="1280">
        <f t="shared" si="2"/>
        <v>0</v>
      </c>
      <c r="L37" s="1280">
        <f t="shared" si="3"/>
        <v>0</v>
      </c>
      <c r="M37" s="1296">
        <f t="shared" si="4"/>
        <v>0</v>
      </c>
    </row>
    <row r="38" spans="2:16" s="1263" customFormat="1" ht="15.75" hidden="1">
      <c r="B38" s="1278"/>
      <c r="C38" s="1279" t="s">
        <v>1140</v>
      </c>
      <c r="D38" s="1280" t="s">
        <v>73</v>
      </c>
      <c r="E38" s="1280">
        <v>4</v>
      </c>
      <c r="F38" s="1280">
        <v>0</v>
      </c>
      <c r="G38" s="1280"/>
      <c r="H38" s="1280">
        <f t="shared" si="1"/>
        <v>0</v>
      </c>
      <c r="I38" s="1280">
        <v>130</v>
      </c>
      <c r="J38" s="1280">
        <f t="shared" si="5"/>
        <v>520</v>
      </c>
      <c r="K38" s="1280">
        <f t="shared" si="2"/>
        <v>0</v>
      </c>
      <c r="L38" s="1280">
        <f t="shared" si="3"/>
        <v>0</v>
      </c>
      <c r="M38" s="1296">
        <f t="shared" si="4"/>
        <v>0</v>
      </c>
    </row>
    <row r="39" spans="2:16" s="1263" customFormat="1" ht="15.75">
      <c r="B39" s="1278">
        <v>2.5</v>
      </c>
      <c r="C39" s="1279" t="s">
        <v>1372</v>
      </c>
      <c r="D39" s="1280"/>
      <c r="E39" s="1280"/>
      <c r="F39" s="1280"/>
      <c r="G39" s="1280"/>
      <c r="H39" s="1280"/>
      <c r="I39" s="1280"/>
      <c r="J39" s="1280"/>
      <c r="K39" s="1280"/>
      <c r="L39" s="1280"/>
      <c r="M39" s="1296"/>
    </row>
    <row r="40" spans="2:16" s="1263" customFormat="1" ht="15.75">
      <c r="B40" s="1278"/>
      <c r="C40" s="1279" t="s">
        <v>79</v>
      </c>
      <c r="D40" s="1280" t="s">
        <v>75</v>
      </c>
      <c r="E40" s="1280">
        <v>583</v>
      </c>
      <c r="F40" s="1280">
        <v>492.69</v>
      </c>
      <c r="G40" s="1280"/>
      <c r="H40" s="1280">
        <f t="shared" si="1"/>
        <v>492.69</v>
      </c>
      <c r="I40" s="1280">
        <v>38</v>
      </c>
      <c r="J40" s="1280">
        <f t="shared" si="5"/>
        <v>22154</v>
      </c>
      <c r="K40" s="1280">
        <f t="shared" si="2"/>
        <v>18722.22</v>
      </c>
      <c r="L40" s="1280">
        <f t="shared" si="3"/>
        <v>0</v>
      </c>
      <c r="M40" s="1296">
        <f t="shared" si="4"/>
        <v>18722.22</v>
      </c>
    </row>
    <row r="41" spans="2:16" s="1263" customFormat="1" ht="15.75" hidden="1">
      <c r="B41" s="1278"/>
      <c r="C41" s="1279" t="s">
        <v>78</v>
      </c>
      <c r="D41" s="1280" t="s">
        <v>75</v>
      </c>
      <c r="E41" s="1280">
        <v>0</v>
      </c>
      <c r="F41" s="1280">
        <v>0</v>
      </c>
      <c r="G41" s="1280"/>
      <c r="H41" s="1280">
        <f t="shared" si="1"/>
        <v>0</v>
      </c>
      <c r="I41" s="1280">
        <v>38</v>
      </c>
      <c r="J41" s="1280">
        <f t="shared" si="5"/>
        <v>0</v>
      </c>
      <c r="K41" s="1280">
        <f t="shared" si="2"/>
        <v>0</v>
      </c>
      <c r="L41" s="1280">
        <f t="shared" si="3"/>
        <v>0</v>
      </c>
      <c r="M41" s="1296">
        <f t="shared" si="4"/>
        <v>0</v>
      </c>
    </row>
    <row r="42" spans="2:16" s="1263" customFormat="1" ht="15.75">
      <c r="B42" s="1323"/>
      <c r="C42" s="1324" t="s">
        <v>77</v>
      </c>
      <c r="D42" s="1325" t="s">
        <v>75</v>
      </c>
      <c r="E42" s="1325">
        <v>596</v>
      </c>
      <c r="F42" s="1325">
        <v>567.51</v>
      </c>
      <c r="G42" s="1325"/>
      <c r="H42" s="1325">
        <f t="shared" si="1"/>
        <v>567.51</v>
      </c>
      <c r="I42" s="1325">
        <v>38</v>
      </c>
      <c r="J42" s="1325">
        <f t="shared" si="5"/>
        <v>22648</v>
      </c>
      <c r="K42" s="1325">
        <f t="shared" si="2"/>
        <v>21565.38</v>
      </c>
      <c r="L42" s="1325">
        <f t="shared" si="3"/>
        <v>0</v>
      </c>
      <c r="M42" s="1327">
        <f t="shared" si="4"/>
        <v>21565.38</v>
      </c>
    </row>
    <row r="43" spans="2:16" ht="16.5">
      <c r="B43" s="2052" t="s">
        <v>46</v>
      </c>
      <c r="C43" s="2053"/>
      <c r="D43" s="2053"/>
      <c r="E43" s="2053"/>
      <c r="F43" s="2053"/>
      <c r="G43" s="2053"/>
      <c r="H43" s="2053"/>
      <c r="I43" s="2054"/>
      <c r="J43" s="1281">
        <f>SUM(J27:J42)</f>
        <v>120262</v>
      </c>
      <c r="K43" s="1281">
        <f>SUM(K27:K42)</f>
        <v>117330.1</v>
      </c>
      <c r="L43" s="1281">
        <f>SUM(L27:L42)</f>
        <v>0</v>
      </c>
      <c r="M43" s="1282">
        <f>SUM(M27:M42)</f>
        <v>117330.1</v>
      </c>
      <c r="N43" s="995"/>
      <c r="O43" s="995"/>
      <c r="P43" s="1469"/>
    </row>
    <row r="44" spans="2:16" ht="16.5">
      <c r="B44" s="1474"/>
      <c r="C44" s="1273" t="s">
        <v>84</v>
      </c>
      <c r="D44" s="1471"/>
      <c r="E44" s="1116"/>
      <c r="F44" s="1116"/>
      <c r="G44" s="1116"/>
      <c r="H44" s="1116"/>
      <c r="I44" s="1116"/>
      <c r="J44" s="1117"/>
      <c r="K44" s="1472"/>
      <c r="L44" s="1472"/>
      <c r="M44" s="1473"/>
      <c r="N44" s="995"/>
      <c r="O44" s="995"/>
      <c r="P44" s="1469"/>
    </row>
    <row r="45" spans="2:16" ht="16.5">
      <c r="B45" s="1475"/>
      <c r="C45" s="1276" t="s">
        <v>48</v>
      </c>
      <c r="D45" s="1476"/>
      <c r="E45" s="1114"/>
      <c r="F45" s="1114"/>
      <c r="G45" s="1114"/>
      <c r="H45" s="1114"/>
      <c r="I45" s="1114"/>
      <c r="J45" s="1115"/>
      <c r="K45" s="1477"/>
      <c r="L45" s="1477"/>
      <c r="M45" s="1478"/>
      <c r="N45" s="995"/>
      <c r="O45" s="995"/>
      <c r="P45" s="1469"/>
    </row>
    <row r="46" spans="2:16" s="1263" customFormat="1" ht="15.75">
      <c r="B46" s="1278">
        <v>1.1000000000000001</v>
      </c>
      <c r="C46" s="1279" t="s">
        <v>337</v>
      </c>
      <c r="D46" s="1280"/>
      <c r="E46" s="1280"/>
      <c r="F46" s="1280"/>
      <c r="G46" s="1280"/>
      <c r="H46" s="1280"/>
      <c r="I46" s="1280"/>
      <c r="J46" s="1280"/>
      <c r="K46" s="1280"/>
      <c r="L46" s="1280"/>
      <c r="M46" s="1296"/>
    </row>
    <row r="47" spans="2:16" s="1263" customFormat="1" ht="15.75">
      <c r="B47" s="1278"/>
      <c r="C47" s="1279" t="s">
        <v>82</v>
      </c>
      <c r="D47" s="1280" t="s">
        <v>83</v>
      </c>
      <c r="E47" s="1280">
        <v>1.65</v>
      </c>
      <c r="F47" s="1280">
        <v>1.08</v>
      </c>
      <c r="G47" s="1280"/>
      <c r="H47" s="1280">
        <f t="shared" si="1"/>
        <v>1.08</v>
      </c>
      <c r="I47" s="1280">
        <v>2900</v>
      </c>
      <c r="J47" s="1280">
        <f>E47*I47</f>
        <v>4785</v>
      </c>
      <c r="K47" s="1280">
        <f t="shared" si="2"/>
        <v>3132</v>
      </c>
      <c r="L47" s="1280">
        <f t="shared" si="3"/>
        <v>0</v>
      </c>
      <c r="M47" s="1296">
        <f t="shared" si="4"/>
        <v>3132</v>
      </c>
    </row>
    <row r="48" spans="2:16" s="1263" customFormat="1" ht="15.75">
      <c r="B48" s="1278"/>
      <c r="C48" s="1279" t="s">
        <v>81</v>
      </c>
      <c r="D48" s="1280" t="s">
        <v>83</v>
      </c>
      <c r="E48" s="1280">
        <v>3.52</v>
      </c>
      <c r="F48" s="1280">
        <v>3.52</v>
      </c>
      <c r="G48" s="1280"/>
      <c r="H48" s="1280">
        <f t="shared" si="1"/>
        <v>3.52</v>
      </c>
      <c r="I48" s="1280">
        <v>2900</v>
      </c>
      <c r="J48" s="1280">
        <f t="shared" ref="J48:J56" si="6">E48*I48</f>
        <v>10208</v>
      </c>
      <c r="K48" s="1280">
        <f t="shared" si="2"/>
        <v>10208</v>
      </c>
      <c r="L48" s="1280">
        <f t="shared" si="3"/>
        <v>0</v>
      </c>
      <c r="M48" s="1296">
        <f t="shared" si="4"/>
        <v>10208</v>
      </c>
    </row>
    <row r="49" spans="2:16" s="1263" customFormat="1" ht="15.75" hidden="1">
      <c r="B49" s="1278"/>
      <c r="C49" s="1279" t="s">
        <v>101</v>
      </c>
      <c r="D49" s="1280" t="s">
        <v>83</v>
      </c>
      <c r="E49" s="1280">
        <v>0.5</v>
      </c>
      <c r="F49" s="1280">
        <v>0</v>
      </c>
      <c r="G49" s="1280"/>
      <c r="H49" s="1280">
        <f t="shared" si="1"/>
        <v>0</v>
      </c>
      <c r="I49" s="1280">
        <v>2900</v>
      </c>
      <c r="J49" s="1280">
        <f>E49*I49</f>
        <v>1450</v>
      </c>
      <c r="K49" s="1280">
        <f t="shared" si="2"/>
        <v>0</v>
      </c>
      <c r="L49" s="1280">
        <f t="shared" si="3"/>
        <v>0</v>
      </c>
      <c r="M49" s="1296">
        <f t="shared" si="4"/>
        <v>0</v>
      </c>
    </row>
    <row r="50" spans="2:16" s="1263" customFormat="1" ht="15.75">
      <c r="B50" s="1278"/>
      <c r="C50" s="1279" t="s">
        <v>100</v>
      </c>
      <c r="D50" s="1280" t="s">
        <v>83</v>
      </c>
      <c r="E50" s="1280">
        <v>0</v>
      </c>
      <c r="F50" s="1280">
        <v>0</v>
      </c>
      <c r="G50" s="1280">
        <f>'Staff TOS'!D16</f>
        <v>0.51</v>
      </c>
      <c r="H50" s="1280">
        <f t="shared" si="1"/>
        <v>0.51</v>
      </c>
      <c r="I50" s="1280">
        <v>2900</v>
      </c>
      <c r="J50" s="1280">
        <f>I50*E50</f>
        <v>0</v>
      </c>
      <c r="K50" s="1280">
        <f t="shared" si="2"/>
        <v>0</v>
      </c>
      <c r="L50" s="1280">
        <f t="shared" si="3"/>
        <v>1479</v>
      </c>
      <c r="M50" s="1296">
        <f t="shared" si="4"/>
        <v>1479</v>
      </c>
    </row>
    <row r="51" spans="2:16" s="1263" customFormat="1" ht="15.75">
      <c r="B51" s="1278">
        <v>1.2</v>
      </c>
      <c r="C51" s="1279" t="s">
        <v>1711</v>
      </c>
      <c r="D51" s="1280"/>
      <c r="E51" s="1280"/>
      <c r="F51" s="1280"/>
      <c r="G51" s="1280"/>
      <c r="H51" s="1280"/>
      <c r="I51" s="1280"/>
      <c r="J51" s="1280"/>
      <c r="K51" s="1280"/>
      <c r="L51" s="1280"/>
      <c r="M51" s="1296"/>
    </row>
    <row r="52" spans="2:16" s="1263" customFormat="1" ht="15.75">
      <c r="B52" s="1278"/>
      <c r="C52" s="1279" t="s">
        <v>231</v>
      </c>
      <c r="D52" s="1280" t="s">
        <v>73</v>
      </c>
      <c r="E52" s="1280">
        <v>33</v>
      </c>
      <c r="F52" s="1280">
        <v>21.6</v>
      </c>
      <c r="G52" s="1280"/>
      <c r="H52" s="1280">
        <f t="shared" si="1"/>
        <v>21.6</v>
      </c>
      <c r="I52" s="1280">
        <v>100</v>
      </c>
      <c r="J52" s="1280">
        <f t="shared" si="6"/>
        <v>3300</v>
      </c>
      <c r="K52" s="1280">
        <f t="shared" si="2"/>
        <v>2160</v>
      </c>
      <c r="L52" s="1280">
        <f t="shared" si="3"/>
        <v>0</v>
      </c>
      <c r="M52" s="1296">
        <f t="shared" si="4"/>
        <v>2160</v>
      </c>
    </row>
    <row r="53" spans="2:16" s="1263" customFormat="1" ht="15.75">
      <c r="B53" s="1278"/>
      <c r="C53" s="1279" t="s">
        <v>1141</v>
      </c>
      <c r="D53" s="1280" t="s">
        <v>73</v>
      </c>
      <c r="E53" s="1280">
        <v>52</v>
      </c>
      <c r="F53" s="1280">
        <v>52.8</v>
      </c>
      <c r="G53" s="1280"/>
      <c r="H53" s="1280">
        <f t="shared" si="1"/>
        <v>52.8</v>
      </c>
      <c r="I53" s="1280">
        <v>100</v>
      </c>
      <c r="J53" s="1280">
        <f t="shared" si="6"/>
        <v>5200</v>
      </c>
      <c r="K53" s="1280">
        <f t="shared" si="2"/>
        <v>5280</v>
      </c>
      <c r="L53" s="1280">
        <f t="shared" si="3"/>
        <v>0</v>
      </c>
      <c r="M53" s="1296">
        <f t="shared" si="4"/>
        <v>5280</v>
      </c>
    </row>
    <row r="54" spans="2:16" s="1263" customFormat="1" ht="15.75">
      <c r="B54" s="1278"/>
      <c r="C54" s="1279" t="s">
        <v>232</v>
      </c>
      <c r="D54" s="1280" t="s">
        <v>73</v>
      </c>
      <c r="E54" s="1280">
        <v>1</v>
      </c>
      <c r="F54" s="1280">
        <v>0</v>
      </c>
      <c r="G54" s="1280">
        <f>'Staff TOS'!D25</f>
        <v>7.92</v>
      </c>
      <c r="H54" s="1280">
        <f t="shared" si="1"/>
        <v>7.92</v>
      </c>
      <c r="I54" s="1280">
        <v>100</v>
      </c>
      <c r="J54" s="1280">
        <f t="shared" si="6"/>
        <v>100</v>
      </c>
      <c r="K54" s="1280">
        <f t="shared" si="2"/>
        <v>0</v>
      </c>
      <c r="L54" s="1280">
        <f t="shared" si="3"/>
        <v>792</v>
      </c>
      <c r="M54" s="1296">
        <f t="shared" si="4"/>
        <v>792</v>
      </c>
    </row>
    <row r="55" spans="2:16" s="1263" customFormat="1" ht="15.75">
      <c r="B55" s="1278">
        <v>1.3</v>
      </c>
      <c r="C55" s="1279" t="s">
        <v>1712</v>
      </c>
      <c r="D55" s="1280"/>
      <c r="E55" s="1280"/>
      <c r="F55" s="1280"/>
      <c r="G55" s="1280"/>
      <c r="H55" s="1280"/>
      <c r="I55" s="1280"/>
      <c r="J55" s="1280"/>
      <c r="K55" s="1280"/>
      <c r="L55" s="1280"/>
      <c r="M55" s="1296"/>
    </row>
    <row r="56" spans="2:16" s="1263" customFormat="1" ht="15.75" hidden="1">
      <c r="B56" s="1278"/>
      <c r="C56" s="1279" t="s">
        <v>79</v>
      </c>
      <c r="D56" s="1280" t="s">
        <v>75</v>
      </c>
      <c r="E56" s="1280"/>
      <c r="F56" s="1280">
        <v>0</v>
      </c>
      <c r="G56" s="1280"/>
      <c r="H56" s="1280">
        <f t="shared" si="1"/>
        <v>0</v>
      </c>
      <c r="I56" s="1280"/>
      <c r="J56" s="1280">
        <f t="shared" si="6"/>
        <v>0</v>
      </c>
      <c r="K56" s="1280">
        <f t="shared" si="2"/>
        <v>0</v>
      </c>
      <c r="L56" s="1280">
        <f t="shared" si="3"/>
        <v>0</v>
      </c>
      <c r="M56" s="1296">
        <f t="shared" si="4"/>
        <v>0</v>
      </c>
    </row>
    <row r="57" spans="2:16" s="1263" customFormat="1" ht="15.75">
      <c r="B57" s="1278"/>
      <c r="C57" s="1279" t="s">
        <v>78</v>
      </c>
      <c r="D57" s="1280" t="s">
        <v>75</v>
      </c>
      <c r="E57" s="1280">
        <v>112</v>
      </c>
      <c r="F57" s="1280">
        <v>174.79</v>
      </c>
      <c r="G57" s="1280">
        <f>'Staff TOS'!D30</f>
        <v>64.290000000000006</v>
      </c>
      <c r="H57" s="1280">
        <f t="shared" si="1"/>
        <v>239.08</v>
      </c>
      <c r="I57" s="1280">
        <v>38</v>
      </c>
      <c r="J57" s="1280">
        <f>I57*E57</f>
        <v>4256</v>
      </c>
      <c r="K57" s="1280">
        <f t="shared" si="2"/>
        <v>6642.02</v>
      </c>
      <c r="L57" s="1280">
        <f t="shared" si="3"/>
        <v>2443.02</v>
      </c>
      <c r="M57" s="1296">
        <f t="shared" si="4"/>
        <v>9085.0400000000009</v>
      </c>
    </row>
    <row r="58" spans="2:16" s="1263" customFormat="1" ht="15.75">
      <c r="B58" s="1278"/>
      <c r="C58" s="1279" t="s">
        <v>77</v>
      </c>
      <c r="D58" s="1280" t="s">
        <v>75</v>
      </c>
      <c r="E58" s="1280">
        <v>242</v>
      </c>
      <c r="F58" s="1280">
        <v>508.4</v>
      </c>
      <c r="G58" s="1280">
        <f>'Staff TOS'!D33</f>
        <v>37.6</v>
      </c>
      <c r="H58" s="1280">
        <f t="shared" si="1"/>
        <v>546</v>
      </c>
      <c r="I58" s="1280">
        <v>38</v>
      </c>
      <c r="J58" s="1280">
        <f>I58*E58</f>
        <v>9196</v>
      </c>
      <c r="K58" s="1280">
        <f t="shared" si="2"/>
        <v>19319.2</v>
      </c>
      <c r="L58" s="1280">
        <f t="shared" si="3"/>
        <v>1428.8</v>
      </c>
      <c r="M58" s="1296">
        <f t="shared" si="4"/>
        <v>20748</v>
      </c>
    </row>
    <row r="59" spans="2:16" s="1263" customFormat="1" ht="15.75" hidden="1">
      <c r="B59" s="1323"/>
      <c r="C59" s="1324" t="s">
        <v>76</v>
      </c>
      <c r="D59" s="1325" t="s">
        <v>75</v>
      </c>
      <c r="E59" s="1325">
        <v>231</v>
      </c>
      <c r="F59" s="1325">
        <v>0</v>
      </c>
      <c r="G59" s="1325"/>
      <c r="H59" s="1325">
        <f t="shared" si="1"/>
        <v>0</v>
      </c>
      <c r="I59" s="1325">
        <v>38</v>
      </c>
      <c r="J59" s="1325">
        <f>I59*E59</f>
        <v>8778</v>
      </c>
      <c r="K59" s="1325">
        <f t="shared" si="2"/>
        <v>0</v>
      </c>
      <c r="L59" s="1325">
        <f t="shared" si="3"/>
        <v>0</v>
      </c>
      <c r="M59" s="1327">
        <f t="shared" si="4"/>
        <v>0</v>
      </c>
    </row>
    <row r="60" spans="2:16" ht="16.5">
      <c r="B60" s="2052" t="s">
        <v>46</v>
      </c>
      <c r="C60" s="2053"/>
      <c r="D60" s="2053"/>
      <c r="E60" s="2053"/>
      <c r="F60" s="2053"/>
      <c r="G60" s="2053"/>
      <c r="H60" s="2053"/>
      <c r="I60" s="2054"/>
      <c r="J60" s="1281">
        <f>SUM(J47:J59)</f>
        <v>47273</v>
      </c>
      <c r="K60" s="1281">
        <f>SUM(K47:K59)</f>
        <v>46741.22</v>
      </c>
      <c r="L60" s="1281">
        <f>SUM(L47:L59)</f>
        <v>6142.82</v>
      </c>
      <c r="M60" s="1282">
        <f>SUM(M47:M59)</f>
        <v>52884.04</v>
      </c>
      <c r="N60" s="995"/>
      <c r="O60" s="995"/>
      <c r="P60" s="1469"/>
    </row>
    <row r="61" spans="2:16" ht="16.5">
      <c r="B61" s="1474"/>
      <c r="C61" s="1273" t="s">
        <v>208</v>
      </c>
      <c r="D61" s="1471"/>
      <c r="E61" s="1479"/>
      <c r="F61" s="1479"/>
      <c r="G61" s="1116"/>
      <c r="H61" s="1116"/>
      <c r="I61" s="1116"/>
      <c r="J61" s="1117"/>
      <c r="K61" s="1472"/>
      <c r="L61" s="1472"/>
      <c r="M61" s="1473"/>
      <c r="N61" s="995"/>
      <c r="O61" s="995"/>
      <c r="P61" s="1469"/>
    </row>
    <row r="62" spans="2:16" s="1263" customFormat="1" ht="31.5">
      <c r="B62" s="1278">
        <v>2.0099999999999998</v>
      </c>
      <c r="C62" s="1279" t="s">
        <v>1493</v>
      </c>
      <c r="D62" s="1280" t="s">
        <v>73</v>
      </c>
      <c r="E62" s="1280">
        <v>215</v>
      </c>
      <c r="F62" s="1280">
        <v>166.24</v>
      </c>
      <c r="G62" s="1280"/>
      <c r="H62" s="1280">
        <f t="shared" si="1"/>
        <v>166.24</v>
      </c>
      <c r="I62" s="1280">
        <v>320</v>
      </c>
      <c r="J62" s="1280">
        <f>E62*I62</f>
        <v>68800</v>
      </c>
      <c r="K62" s="1280">
        <f t="shared" si="2"/>
        <v>53196.800000000003</v>
      </c>
      <c r="L62" s="1280">
        <f t="shared" si="3"/>
        <v>0</v>
      </c>
      <c r="M62" s="1296">
        <f t="shared" si="4"/>
        <v>53196.800000000003</v>
      </c>
    </row>
    <row r="63" spans="2:16" s="1263" customFormat="1" ht="15.75">
      <c r="B63" s="1323">
        <v>2.02</v>
      </c>
      <c r="C63" s="1324" t="s">
        <v>1142</v>
      </c>
      <c r="D63" s="1325" t="s">
        <v>73</v>
      </c>
      <c r="E63" s="1325">
        <v>53</v>
      </c>
      <c r="F63" s="1325">
        <v>76.25</v>
      </c>
      <c r="G63" s="1325"/>
      <c r="H63" s="1325">
        <f t="shared" si="1"/>
        <v>76.25</v>
      </c>
      <c r="I63" s="1325">
        <v>270</v>
      </c>
      <c r="J63" s="1325">
        <f>E63*I63</f>
        <v>14310</v>
      </c>
      <c r="K63" s="1325">
        <f t="shared" si="2"/>
        <v>20587.5</v>
      </c>
      <c r="L63" s="1325">
        <f t="shared" si="3"/>
        <v>0</v>
      </c>
      <c r="M63" s="1327">
        <f t="shared" si="4"/>
        <v>20587.5</v>
      </c>
    </row>
    <row r="64" spans="2:16" ht="16.5">
      <c r="B64" s="2052" t="s">
        <v>46</v>
      </c>
      <c r="C64" s="2053"/>
      <c r="D64" s="2053"/>
      <c r="E64" s="2053"/>
      <c r="F64" s="2053"/>
      <c r="G64" s="2053"/>
      <c r="H64" s="2053"/>
      <c r="I64" s="2054"/>
      <c r="J64" s="1281">
        <f>SUM(J62:J63)</f>
        <v>83110</v>
      </c>
      <c r="K64" s="1281">
        <f>SUM(K62:K63)</f>
        <v>73784.3</v>
      </c>
      <c r="L64" s="1281">
        <f>SUM(L62:L63)</f>
        <v>0</v>
      </c>
      <c r="M64" s="1282">
        <f>SUM(M62:M63)</f>
        <v>73784.3</v>
      </c>
      <c r="N64" s="995"/>
      <c r="O64" s="995"/>
      <c r="P64" s="1469"/>
    </row>
    <row r="65" spans="2:16" ht="16.5">
      <c r="B65" s="1321"/>
      <c r="C65" s="1273" t="s">
        <v>191</v>
      </c>
      <c r="D65" s="1471"/>
      <c r="E65" s="1479"/>
      <c r="F65" s="1479"/>
      <c r="G65" s="1116"/>
      <c r="H65" s="1116"/>
      <c r="I65" s="1116"/>
      <c r="J65" s="1117"/>
      <c r="K65" s="1472"/>
      <c r="L65" s="1472"/>
      <c r="M65" s="1473"/>
      <c r="N65" s="995"/>
      <c r="O65" s="995"/>
      <c r="P65" s="1469"/>
    </row>
    <row r="66" spans="2:16" s="1263" customFormat="1" ht="15.75">
      <c r="B66" s="1278">
        <v>3.01</v>
      </c>
      <c r="C66" s="1279" t="s">
        <v>192</v>
      </c>
      <c r="D66" s="1280" t="s">
        <v>73</v>
      </c>
      <c r="E66" s="1280">
        <v>150</v>
      </c>
      <c r="F66" s="1280">
        <v>143.47</v>
      </c>
      <c r="G66" s="1280"/>
      <c r="H66" s="1280">
        <f>F66+G66</f>
        <v>143.47</v>
      </c>
      <c r="I66" s="1280">
        <v>230</v>
      </c>
      <c r="J66" s="1280">
        <f>E66*I66</f>
        <v>34500</v>
      </c>
      <c r="K66" s="1280">
        <f t="shared" si="2"/>
        <v>32998.1</v>
      </c>
      <c r="L66" s="1280">
        <f t="shared" si="3"/>
        <v>0</v>
      </c>
      <c r="M66" s="1296">
        <f t="shared" si="4"/>
        <v>32998.1</v>
      </c>
    </row>
    <row r="67" spans="2:16" s="1263" customFormat="1" ht="15.75">
      <c r="B67" s="1278">
        <v>3.02</v>
      </c>
      <c r="C67" s="1279" t="s">
        <v>545</v>
      </c>
      <c r="D67" s="1280" t="s">
        <v>73</v>
      </c>
      <c r="E67" s="1280">
        <v>34</v>
      </c>
      <c r="F67" s="1280">
        <v>21.84</v>
      </c>
      <c r="G67" s="1280"/>
      <c r="H67" s="1280">
        <f>F67+G67</f>
        <v>21.84</v>
      </c>
      <c r="I67" s="1280">
        <v>120</v>
      </c>
      <c r="J67" s="1280">
        <f>E67*I67</f>
        <v>4080</v>
      </c>
      <c r="K67" s="1280">
        <f>F67*I67</f>
        <v>2620.8000000000002</v>
      </c>
      <c r="L67" s="1280">
        <f>G67*I67</f>
        <v>0</v>
      </c>
      <c r="M67" s="1296">
        <f>K67+L67</f>
        <v>2620.8000000000002</v>
      </c>
    </row>
    <row r="68" spans="2:16" s="1263" customFormat="1" ht="15.75" hidden="1">
      <c r="B68" s="1278">
        <v>3.03</v>
      </c>
      <c r="C68" s="1279" t="s">
        <v>546</v>
      </c>
      <c r="D68" s="1280" t="s">
        <v>189</v>
      </c>
      <c r="E68" s="1280">
        <v>46</v>
      </c>
      <c r="F68" s="1280">
        <v>0</v>
      </c>
      <c r="G68" s="1280"/>
      <c r="H68" s="1280">
        <f>F68+G68</f>
        <v>0</v>
      </c>
      <c r="I68" s="1280">
        <v>80</v>
      </c>
      <c r="J68" s="1280">
        <f>E68*I68</f>
        <v>3680</v>
      </c>
      <c r="K68" s="1280">
        <f>F68*I68</f>
        <v>0</v>
      </c>
      <c r="L68" s="1280">
        <f>G68*I68</f>
        <v>0</v>
      </c>
      <c r="M68" s="1296">
        <f>K68+L68</f>
        <v>0</v>
      </c>
    </row>
    <row r="69" spans="2:16" s="1263" customFormat="1" ht="15.75">
      <c r="B69" s="1323">
        <v>3.04</v>
      </c>
      <c r="C69" s="1324" t="s">
        <v>193</v>
      </c>
      <c r="D69" s="1325" t="s">
        <v>189</v>
      </c>
      <c r="E69" s="1325">
        <v>15</v>
      </c>
      <c r="F69" s="1325">
        <v>36.4</v>
      </c>
      <c r="G69" s="1325"/>
      <c r="H69" s="1325">
        <f t="shared" si="1"/>
        <v>36.4</v>
      </c>
      <c r="I69" s="1325">
        <v>80</v>
      </c>
      <c r="J69" s="1280">
        <f>E69*I69</f>
        <v>1200</v>
      </c>
      <c r="K69" s="1280">
        <f>F69*I69</f>
        <v>2912</v>
      </c>
      <c r="L69" s="1280">
        <f>G69*I69</f>
        <v>0</v>
      </c>
      <c r="M69" s="1296">
        <f>K69+L69</f>
        <v>2912</v>
      </c>
    </row>
    <row r="70" spans="2:16" ht="16.5">
      <c r="B70" s="2052" t="s">
        <v>46</v>
      </c>
      <c r="C70" s="2053"/>
      <c r="D70" s="2053"/>
      <c r="E70" s="2053"/>
      <c r="F70" s="2053"/>
      <c r="G70" s="2053"/>
      <c r="H70" s="2053"/>
      <c r="I70" s="2054"/>
      <c r="J70" s="1281">
        <f>SUM(J66:J69)</f>
        <v>43460</v>
      </c>
      <c r="K70" s="1281">
        <f>SUM(K66:K69)</f>
        <v>38530.9</v>
      </c>
      <c r="L70" s="1281">
        <f>SUM(L66:L69)</f>
        <v>0</v>
      </c>
      <c r="M70" s="1282">
        <f>SUM(M66:M69)</f>
        <v>38530.9</v>
      </c>
      <c r="N70" s="995"/>
      <c r="O70" s="995"/>
      <c r="P70" s="1469"/>
    </row>
    <row r="71" spans="2:16" ht="16.5">
      <c r="B71" s="1474"/>
      <c r="C71" s="1273" t="s">
        <v>164</v>
      </c>
      <c r="D71" s="1471"/>
      <c r="E71" s="1479"/>
      <c r="F71" s="1479"/>
      <c r="G71" s="1116"/>
      <c r="H71" s="1116"/>
      <c r="I71" s="1116"/>
      <c r="J71" s="1117"/>
      <c r="K71" s="1472"/>
      <c r="L71" s="1472"/>
      <c r="M71" s="1473"/>
      <c r="N71" s="995"/>
      <c r="O71" s="995"/>
      <c r="P71" s="1469"/>
    </row>
    <row r="72" spans="2:16" s="1263" customFormat="1" ht="15.75">
      <c r="B72" s="1278">
        <v>4.01</v>
      </c>
      <c r="C72" s="1279" t="s">
        <v>246</v>
      </c>
      <c r="D72" s="1280"/>
      <c r="E72" s="1280"/>
      <c r="F72" s="1280"/>
      <c r="G72" s="1280"/>
      <c r="H72" s="1280"/>
      <c r="I72" s="1280"/>
      <c r="J72" s="1280"/>
      <c r="K72" s="1280"/>
      <c r="L72" s="1280"/>
      <c r="M72" s="1296"/>
    </row>
    <row r="73" spans="2:16" s="1263" customFormat="1" ht="15.75">
      <c r="B73" s="1278"/>
      <c r="C73" s="1279" t="s">
        <v>1143</v>
      </c>
      <c r="D73" s="1280" t="s">
        <v>189</v>
      </c>
      <c r="E73" s="1280">
        <v>232</v>
      </c>
      <c r="F73" s="1280">
        <v>237.44</v>
      </c>
      <c r="G73" s="1280"/>
      <c r="H73" s="1280">
        <f t="shared" ref="H73:H78" si="7">F73+G73</f>
        <v>237.44</v>
      </c>
      <c r="I73" s="1280">
        <v>22</v>
      </c>
      <c r="J73" s="1280">
        <f>E73*I73</f>
        <v>5104</v>
      </c>
      <c r="K73" s="1280">
        <f t="shared" ref="K73:K78" si="8">F73*I73</f>
        <v>5223.68</v>
      </c>
      <c r="L73" s="1280">
        <f t="shared" ref="L73:L78" si="9">G73*I73</f>
        <v>0</v>
      </c>
      <c r="M73" s="1296">
        <f t="shared" ref="M73:M78" si="10">K73+L73</f>
        <v>5223.68</v>
      </c>
    </row>
    <row r="74" spans="2:16" s="1263" customFormat="1" ht="15.75">
      <c r="B74" s="1278"/>
      <c r="C74" s="1279" t="s">
        <v>1144</v>
      </c>
      <c r="D74" s="1280" t="s">
        <v>189</v>
      </c>
      <c r="E74" s="1280">
        <v>184</v>
      </c>
      <c r="F74" s="1280">
        <v>125.44</v>
      </c>
      <c r="G74" s="1280"/>
      <c r="H74" s="1280">
        <f t="shared" si="7"/>
        <v>125.44</v>
      </c>
      <c r="I74" s="1280">
        <v>15</v>
      </c>
      <c r="J74" s="1280">
        <f>E74*I74</f>
        <v>2760</v>
      </c>
      <c r="K74" s="1280">
        <f t="shared" si="8"/>
        <v>1881.6</v>
      </c>
      <c r="L74" s="1280">
        <f t="shared" si="9"/>
        <v>0</v>
      </c>
      <c r="M74" s="1296">
        <f t="shared" si="10"/>
        <v>1881.6</v>
      </c>
    </row>
    <row r="75" spans="2:16" s="1263" customFormat="1" ht="15.75">
      <c r="B75" s="1278">
        <v>4.2</v>
      </c>
      <c r="C75" s="1279" t="s">
        <v>1145</v>
      </c>
      <c r="D75" s="1280" t="s">
        <v>189</v>
      </c>
      <c r="E75" s="1280">
        <v>205</v>
      </c>
      <c r="F75" s="1280">
        <v>170</v>
      </c>
      <c r="G75" s="1280"/>
      <c r="H75" s="1280">
        <f t="shared" si="7"/>
        <v>170</v>
      </c>
      <c r="I75" s="1280">
        <v>32</v>
      </c>
      <c r="J75" s="1280">
        <f>E75*I75</f>
        <v>6560</v>
      </c>
      <c r="K75" s="1280">
        <f t="shared" si="8"/>
        <v>5440</v>
      </c>
      <c r="L75" s="1280">
        <f t="shared" si="9"/>
        <v>0</v>
      </c>
      <c r="M75" s="1296">
        <f t="shared" si="10"/>
        <v>5440</v>
      </c>
    </row>
    <row r="76" spans="2:16" s="1263" customFormat="1" ht="15.75">
      <c r="B76" s="1278">
        <v>4.3</v>
      </c>
      <c r="C76" s="1279" t="s">
        <v>1257</v>
      </c>
      <c r="D76" s="1280" t="s">
        <v>1256</v>
      </c>
      <c r="E76" s="1280">
        <v>98</v>
      </c>
      <c r="F76" s="1280">
        <v>193.44</v>
      </c>
      <c r="G76" s="1280"/>
      <c r="H76" s="1280">
        <f t="shared" si="7"/>
        <v>193.44</v>
      </c>
      <c r="I76" s="1280">
        <v>230</v>
      </c>
      <c r="J76" s="1280">
        <f>I76*E76</f>
        <v>22540</v>
      </c>
      <c r="K76" s="1280">
        <f t="shared" si="8"/>
        <v>44491.199999999997</v>
      </c>
      <c r="L76" s="1280">
        <f t="shared" si="9"/>
        <v>0</v>
      </c>
      <c r="M76" s="1296">
        <f t="shared" si="10"/>
        <v>44491.199999999997</v>
      </c>
    </row>
    <row r="77" spans="2:16" s="1263" customFormat="1" ht="15.75" hidden="1">
      <c r="B77" s="1278">
        <v>4.04</v>
      </c>
      <c r="C77" s="1279" t="s">
        <v>1146</v>
      </c>
      <c r="D77" s="1280" t="s">
        <v>1256</v>
      </c>
      <c r="E77" s="1280">
        <v>37</v>
      </c>
      <c r="F77" s="1280">
        <v>0</v>
      </c>
      <c r="G77" s="1280"/>
      <c r="H77" s="1280">
        <f t="shared" si="7"/>
        <v>0</v>
      </c>
      <c r="I77" s="1280">
        <v>130</v>
      </c>
      <c r="J77" s="1280">
        <f>I77*E77</f>
        <v>4810</v>
      </c>
      <c r="K77" s="1280">
        <f t="shared" si="8"/>
        <v>0</v>
      </c>
      <c r="L77" s="1280">
        <f t="shared" si="9"/>
        <v>0</v>
      </c>
      <c r="M77" s="1296">
        <f t="shared" si="10"/>
        <v>0</v>
      </c>
    </row>
    <row r="78" spans="2:16" s="1263" customFormat="1" ht="15.75">
      <c r="B78" s="1278">
        <v>4.05</v>
      </c>
      <c r="C78" s="1279" t="s">
        <v>1258</v>
      </c>
      <c r="D78" s="1280" t="s">
        <v>189</v>
      </c>
      <c r="E78" s="1280">
        <v>35</v>
      </c>
      <c r="F78" s="1280">
        <v>34</v>
      </c>
      <c r="G78" s="1280"/>
      <c r="H78" s="1280">
        <f t="shared" si="7"/>
        <v>34</v>
      </c>
      <c r="I78" s="1280">
        <v>70</v>
      </c>
      <c r="J78" s="1280">
        <f>I78*E78</f>
        <v>2450</v>
      </c>
      <c r="K78" s="1280">
        <f t="shared" si="8"/>
        <v>2380</v>
      </c>
      <c r="L78" s="1280">
        <f t="shared" si="9"/>
        <v>0</v>
      </c>
      <c r="M78" s="1296">
        <f t="shared" si="10"/>
        <v>2380</v>
      </c>
    </row>
    <row r="79" spans="2:16" s="1263" customFormat="1" ht="15.75">
      <c r="B79" s="1278">
        <v>4.0599999999999996</v>
      </c>
      <c r="C79" s="1279" t="s">
        <v>1259</v>
      </c>
      <c r="D79" s="1280"/>
      <c r="E79" s="1280"/>
      <c r="F79" s="1280"/>
      <c r="G79" s="1280"/>
      <c r="H79" s="1280"/>
      <c r="I79" s="1280"/>
      <c r="J79" s="1280"/>
      <c r="K79" s="1280"/>
      <c r="L79" s="1280"/>
      <c r="M79" s="1296"/>
    </row>
    <row r="80" spans="2:16" s="1263" customFormat="1" ht="15.75">
      <c r="B80" s="1278"/>
      <c r="C80" s="1279" t="s">
        <v>1147</v>
      </c>
      <c r="D80" s="1280" t="s">
        <v>72</v>
      </c>
      <c r="E80" s="1280">
        <v>4</v>
      </c>
      <c r="F80" s="1280">
        <v>0</v>
      </c>
      <c r="G80" s="1280">
        <f>'Staff TOS'!D39</f>
        <v>4</v>
      </c>
      <c r="H80" s="1280">
        <f>F80+G80</f>
        <v>4</v>
      </c>
      <c r="I80" s="1280">
        <v>3083</v>
      </c>
      <c r="J80" s="1280">
        <f>I80*E80</f>
        <v>12332</v>
      </c>
      <c r="K80" s="1280">
        <f>F80*I80</f>
        <v>0</v>
      </c>
      <c r="L80" s="1280">
        <f>G80*I80</f>
        <v>12332</v>
      </c>
      <c r="M80" s="1296">
        <f>K80+L80</f>
        <v>12332</v>
      </c>
    </row>
    <row r="81" spans="2:16" s="1263" customFormat="1" ht="15.75">
      <c r="B81" s="1323"/>
      <c r="C81" s="1324" t="s">
        <v>1148</v>
      </c>
      <c r="D81" s="1325" t="s">
        <v>72</v>
      </c>
      <c r="E81" s="1325">
        <v>4</v>
      </c>
      <c r="F81" s="1325">
        <v>0</v>
      </c>
      <c r="G81" s="1325">
        <f>'Staff TOS'!D43</f>
        <v>4</v>
      </c>
      <c r="H81" s="1325">
        <f>F81+G81</f>
        <v>4</v>
      </c>
      <c r="I81" s="1325">
        <v>4565</v>
      </c>
      <c r="J81" s="1325">
        <f>I81*E81</f>
        <v>18260</v>
      </c>
      <c r="K81" s="1325">
        <f>F81*I81</f>
        <v>0</v>
      </c>
      <c r="L81" s="1325">
        <f>G81*I81</f>
        <v>18260</v>
      </c>
      <c r="M81" s="1327">
        <f>K81+L81</f>
        <v>18260</v>
      </c>
    </row>
    <row r="82" spans="2:16" ht="16.5">
      <c r="B82" s="2052" t="s">
        <v>46</v>
      </c>
      <c r="C82" s="2053"/>
      <c r="D82" s="2053"/>
      <c r="E82" s="2053"/>
      <c r="F82" s="2053"/>
      <c r="G82" s="2053"/>
      <c r="H82" s="2053"/>
      <c r="I82" s="2054"/>
      <c r="J82" s="1281">
        <f>SUM(J72:J81)</f>
        <v>74816</v>
      </c>
      <c r="K82" s="1281">
        <f>SUM(K72:K81)</f>
        <v>59416.480000000003</v>
      </c>
      <c r="L82" s="1281">
        <f>SUM(L72:L81)</f>
        <v>30592</v>
      </c>
      <c r="M82" s="1282">
        <f>SUM(M72:M81)</f>
        <v>90008.48</v>
      </c>
      <c r="N82" s="995"/>
      <c r="O82" s="995"/>
      <c r="P82" s="1469"/>
    </row>
    <row r="83" spans="2:16" ht="16.5">
      <c r="B83" s="1321"/>
      <c r="C83" s="1273" t="s">
        <v>1149</v>
      </c>
      <c r="D83" s="1471"/>
      <c r="E83" s="1479"/>
      <c r="F83" s="1479"/>
      <c r="G83" s="1116"/>
      <c r="H83" s="1116"/>
      <c r="I83" s="1116"/>
      <c r="J83" s="1117"/>
      <c r="K83" s="1472"/>
      <c r="L83" s="1472"/>
      <c r="M83" s="1473"/>
      <c r="N83" s="995"/>
      <c r="O83" s="995"/>
      <c r="P83" s="1469"/>
    </row>
    <row r="84" spans="2:16" s="1263" customFormat="1" ht="15.75">
      <c r="B84" s="1278">
        <v>5.0999999999999996</v>
      </c>
      <c r="C84" s="1279" t="s">
        <v>1116</v>
      </c>
      <c r="D84" s="1280"/>
      <c r="E84" s="1280"/>
      <c r="F84" s="1280"/>
      <c r="G84" s="1280"/>
      <c r="H84" s="1280"/>
      <c r="I84" s="1280"/>
      <c r="J84" s="1280"/>
      <c r="K84" s="1280"/>
      <c r="L84" s="1280"/>
      <c r="M84" s="1296"/>
    </row>
    <row r="85" spans="2:16" s="1263" customFormat="1" ht="15.75">
      <c r="B85" s="1278"/>
      <c r="C85" s="1279" t="s">
        <v>2183</v>
      </c>
      <c r="D85" s="1280" t="s">
        <v>1150</v>
      </c>
      <c r="E85" s="1280">
        <v>4</v>
      </c>
      <c r="F85" s="1280">
        <v>4</v>
      </c>
      <c r="G85" s="1280"/>
      <c r="H85" s="1280">
        <f>F85+G85</f>
        <v>4</v>
      </c>
      <c r="I85" s="1280">
        <v>3890</v>
      </c>
      <c r="J85" s="1280">
        <f>E85*I85</f>
        <v>15560</v>
      </c>
      <c r="K85" s="1280">
        <f t="shared" ref="K85:K93" si="11">F85*I85</f>
        <v>15560</v>
      </c>
      <c r="L85" s="1280">
        <f t="shared" ref="L85:L93" si="12">G85*I85</f>
        <v>0</v>
      </c>
      <c r="M85" s="1296">
        <f t="shared" ref="M85:M93" si="13">K85+L85</f>
        <v>15560</v>
      </c>
    </row>
    <row r="86" spans="2:16" s="1263" customFormat="1" ht="15.75">
      <c r="B86" s="1278"/>
      <c r="C86" s="1279" t="s">
        <v>2184</v>
      </c>
      <c r="D86" s="1280" t="s">
        <v>1150</v>
      </c>
      <c r="E86" s="1280">
        <v>4</v>
      </c>
      <c r="F86" s="1280">
        <v>4</v>
      </c>
      <c r="G86" s="1280"/>
      <c r="H86" s="1280">
        <f t="shared" ref="H86:H93" si="14">F86+G86</f>
        <v>4</v>
      </c>
      <c r="I86" s="1280">
        <v>1282</v>
      </c>
      <c r="J86" s="1280">
        <f t="shared" ref="J86:J92" si="15">E86*I86</f>
        <v>5128</v>
      </c>
      <c r="K86" s="1280">
        <f t="shared" si="11"/>
        <v>5128</v>
      </c>
      <c r="L86" s="1280">
        <f t="shared" si="12"/>
        <v>0</v>
      </c>
      <c r="M86" s="1296">
        <f t="shared" si="13"/>
        <v>5128</v>
      </c>
    </row>
    <row r="87" spans="2:16" s="1263" customFormat="1" ht="15.75">
      <c r="B87" s="1278"/>
      <c r="C87" s="1279" t="s">
        <v>2185</v>
      </c>
      <c r="D87" s="1280" t="s">
        <v>1150</v>
      </c>
      <c r="E87" s="1280">
        <v>4</v>
      </c>
      <c r="F87" s="1280">
        <v>4</v>
      </c>
      <c r="G87" s="1280"/>
      <c r="H87" s="1280">
        <f t="shared" si="14"/>
        <v>4</v>
      </c>
      <c r="I87" s="1280">
        <v>1920</v>
      </c>
      <c r="J87" s="1280">
        <f t="shared" si="15"/>
        <v>7680</v>
      </c>
      <c r="K87" s="1280">
        <f t="shared" si="11"/>
        <v>7680</v>
      </c>
      <c r="L87" s="1280">
        <f t="shared" si="12"/>
        <v>0</v>
      </c>
      <c r="M87" s="1296">
        <f t="shared" si="13"/>
        <v>7680</v>
      </c>
    </row>
    <row r="88" spans="2:16" s="1263" customFormat="1" ht="15.75" hidden="1">
      <c r="B88" s="1278"/>
      <c r="C88" s="1279" t="s">
        <v>1151</v>
      </c>
      <c r="D88" s="1280" t="s">
        <v>72</v>
      </c>
      <c r="E88" s="1280">
        <v>0</v>
      </c>
      <c r="F88" s="1280"/>
      <c r="G88" s="1280"/>
      <c r="H88" s="1280"/>
      <c r="I88" s="1280">
        <v>2704</v>
      </c>
      <c r="J88" s="1280">
        <f t="shared" si="15"/>
        <v>0</v>
      </c>
      <c r="K88" s="1280">
        <f t="shared" si="11"/>
        <v>0</v>
      </c>
      <c r="L88" s="1280">
        <f t="shared" si="12"/>
        <v>0</v>
      </c>
      <c r="M88" s="1296">
        <f t="shared" si="13"/>
        <v>0</v>
      </c>
    </row>
    <row r="89" spans="2:16" s="1263" customFormat="1" ht="15.75" hidden="1">
      <c r="B89" s="1278"/>
      <c r="C89" s="1279" t="s">
        <v>1152</v>
      </c>
      <c r="D89" s="1280" t="s">
        <v>72</v>
      </c>
      <c r="E89" s="1280">
        <v>0</v>
      </c>
      <c r="F89" s="1280"/>
      <c r="G89" s="1280"/>
      <c r="H89" s="1280"/>
      <c r="I89" s="1280">
        <v>2262</v>
      </c>
      <c r="J89" s="1280">
        <f t="shared" si="15"/>
        <v>0</v>
      </c>
      <c r="K89" s="1280">
        <f t="shared" si="11"/>
        <v>0</v>
      </c>
      <c r="L89" s="1280">
        <f t="shared" si="12"/>
        <v>0</v>
      </c>
      <c r="M89" s="1296">
        <f t="shared" si="13"/>
        <v>0</v>
      </c>
    </row>
    <row r="90" spans="2:16" s="1263" customFormat="1" ht="15.75" hidden="1">
      <c r="B90" s="1278"/>
      <c r="C90" s="1279" t="s">
        <v>1153</v>
      </c>
      <c r="D90" s="1280" t="s">
        <v>72</v>
      </c>
      <c r="E90" s="1280">
        <v>0</v>
      </c>
      <c r="F90" s="1280">
        <v>0</v>
      </c>
      <c r="G90" s="1280"/>
      <c r="H90" s="1280">
        <f t="shared" si="14"/>
        <v>0</v>
      </c>
      <c r="I90" s="1280">
        <v>1318</v>
      </c>
      <c r="J90" s="1280">
        <f t="shared" si="15"/>
        <v>0</v>
      </c>
      <c r="K90" s="1280">
        <f t="shared" si="11"/>
        <v>0</v>
      </c>
      <c r="L90" s="1280">
        <f t="shared" si="12"/>
        <v>0</v>
      </c>
      <c r="M90" s="1296">
        <f t="shared" si="13"/>
        <v>0</v>
      </c>
    </row>
    <row r="91" spans="2:16" s="1263" customFormat="1" ht="15.75">
      <c r="B91" s="1278">
        <v>5.2</v>
      </c>
      <c r="C91" s="1279" t="s">
        <v>610</v>
      </c>
      <c r="D91" s="1280"/>
      <c r="E91" s="1280"/>
      <c r="F91" s="1280"/>
      <c r="G91" s="1280"/>
      <c r="H91" s="1280"/>
      <c r="I91" s="1280"/>
      <c r="J91" s="1280"/>
      <c r="K91" s="1280"/>
      <c r="L91" s="1280"/>
      <c r="M91" s="1296"/>
    </row>
    <row r="92" spans="2:16" s="1263" customFormat="1" ht="15.75">
      <c r="B92" s="1278"/>
      <c r="C92" s="1279" t="s">
        <v>2186</v>
      </c>
      <c r="D92" s="1280" t="s">
        <v>1150</v>
      </c>
      <c r="E92" s="1280">
        <v>4</v>
      </c>
      <c r="F92" s="1280">
        <v>4</v>
      </c>
      <c r="G92" s="1280"/>
      <c r="H92" s="1280">
        <f t="shared" si="14"/>
        <v>4</v>
      </c>
      <c r="I92" s="1280">
        <v>2790</v>
      </c>
      <c r="J92" s="1280">
        <f t="shared" si="15"/>
        <v>11160</v>
      </c>
      <c r="K92" s="1280">
        <f t="shared" si="11"/>
        <v>11160</v>
      </c>
      <c r="L92" s="1280">
        <f t="shared" si="12"/>
        <v>0</v>
      </c>
      <c r="M92" s="1296">
        <f t="shared" si="13"/>
        <v>11160</v>
      </c>
    </row>
    <row r="93" spans="2:16" s="1263" customFormat="1" ht="15.75">
      <c r="B93" s="1323"/>
      <c r="C93" s="1324" t="s">
        <v>2187</v>
      </c>
      <c r="D93" s="1325" t="s">
        <v>1150</v>
      </c>
      <c r="E93" s="1325">
        <v>4</v>
      </c>
      <c r="F93" s="1325">
        <v>4</v>
      </c>
      <c r="G93" s="1325"/>
      <c r="H93" s="1325">
        <f t="shared" si="14"/>
        <v>4</v>
      </c>
      <c r="I93" s="1325">
        <v>3146</v>
      </c>
      <c r="J93" s="1325">
        <f>E93*I93</f>
        <v>12584</v>
      </c>
      <c r="K93" s="1325">
        <f t="shared" si="11"/>
        <v>12584</v>
      </c>
      <c r="L93" s="1325">
        <f t="shared" si="12"/>
        <v>0</v>
      </c>
      <c r="M93" s="1327">
        <f t="shared" si="13"/>
        <v>12584</v>
      </c>
    </row>
    <row r="94" spans="2:16" ht="16.5">
      <c r="B94" s="2052" t="s">
        <v>46</v>
      </c>
      <c r="C94" s="2053"/>
      <c r="D94" s="2053"/>
      <c r="E94" s="2053"/>
      <c r="F94" s="2053"/>
      <c r="G94" s="2053"/>
      <c r="H94" s="2053"/>
      <c r="I94" s="2054"/>
      <c r="J94" s="1281">
        <f>SUM(J85:J93)</f>
        <v>52112</v>
      </c>
      <c r="K94" s="1281">
        <f>SUM(K85:K93)</f>
        <v>52112</v>
      </c>
      <c r="L94" s="1281">
        <f>SUM(L85:L93)</f>
        <v>0</v>
      </c>
      <c r="M94" s="1282">
        <f>SUM(M85:M93)</f>
        <v>52112</v>
      </c>
      <c r="N94" s="995"/>
      <c r="O94" s="995"/>
      <c r="P94" s="1469"/>
    </row>
    <row r="95" spans="2:16" ht="16.5">
      <c r="B95" s="1474"/>
      <c r="C95" s="1273" t="s">
        <v>213</v>
      </c>
      <c r="D95" s="1471"/>
      <c r="E95" s="1479"/>
      <c r="F95" s="1479"/>
      <c r="G95" s="1116"/>
      <c r="H95" s="1116"/>
      <c r="I95" s="1116"/>
      <c r="J95" s="1117"/>
      <c r="K95" s="1472"/>
      <c r="L95" s="1472"/>
      <c r="M95" s="1473"/>
      <c r="N95" s="995"/>
      <c r="O95" s="995"/>
      <c r="P95" s="1469"/>
    </row>
    <row r="96" spans="2:16" s="1263" customFormat="1" ht="31.5">
      <c r="B96" s="1278">
        <v>6.01</v>
      </c>
      <c r="C96" s="1279" t="s">
        <v>1369</v>
      </c>
      <c r="D96" s="1280" t="s">
        <v>73</v>
      </c>
      <c r="E96" s="1280">
        <v>607</v>
      </c>
      <c r="F96" s="1280">
        <v>501.87</v>
      </c>
      <c r="G96" s="1280"/>
      <c r="H96" s="1280">
        <f>F96+G96</f>
        <v>501.87</v>
      </c>
      <c r="I96" s="1280">
        <v>100</v>
      </c>
      <c r="J96" s="1280">
        <f>E96*I96</f>
        <v>60700</v>
      </c>
      <c r="K96" s="1280">
        <f>F96*I96</f>
        <v>50187</v>
      </c>
      <c r="L96" s="1280">
        <f>G96*I96</f>
        <v>0</v>
      </c>
      <c r="M96" s="1296">
        <f>K96+L96</f>
        <v>50187</v>
      </c>
    </row>
    <row r="97" spans="2:13" s="1263" customFormat="1" ht="15.75">
      <c r="B97" s="1278">
        <v>6.02</v>
      </c>
      <c r="C97" s="1279" t="s">
        <v>1215</v>
      </c>
      <c r="D97" s="1280" t="s">
        <v>73</v>
      </c>
      <c r="E97" s="1280">
        <v>90</v>
      </c>
      <c r="F97" s="1280">
        <v>96.76</v>
      </c>
      <c r="G97" s="1280"/>
      <c r="H97" s="1280">
        <f t="shared" ref="H97:H113" si="16">F97+G97</f>
        <v>96.76</v>
      </c>
      <c r="I97" s="1280">
        <v>90</v>
      </c>
      <c r="J97" s="1280">
        <f t="shared" ref="J97:J106" si="17">E97*I97</f>
        <v>8100</v>
      </c>
      <c r="K97" s="1280">
        <f t="shared" ref="K97:K106" si="18">F97*I97</f>
        <v>8708.4</v>
      </c>
      <c r="L97" s="1280">
        <f t="shared" ref="L97:L106" si="19">G97*I97</f>
        <v>0</v>
      </c>
      <c r="M97" s="1296">
        <f t="shared" ref="M97:M106" si="20">K97+L97</f>
        <v>8708.4</v>
      </c>
    </row>
    <row r="98" spans="2:13" s="1263" customFormat="1" ht="15.75" hidden="1">
      <c r="B98" s="1278">
        <v>6.03</v>
      </c>
      <c r="C98" s="1279" t="s">
        <v>1370</v>
      </c>
      <c r="D98" s="1280" t="s">
        <v>73</v>
      </c>
      <c r="E98" s="1280">
        <v>45</v>
      </c>
      <c r="F98" s="1280">
        <v>0</v>
      </c>
      <c r="G98" s="1280"/>
      <c r="H98" s="1280">
        <f t="shared" si="16"/>
        <v>0</v>
      </c>
      <c r="I98" s="1280">
        <v>75</v>
      </c>
      <c r="J98" s="1280">
        <f t="shared" si="17"/>
        <v>3375</v>
      </c>
      <c r="K98" s="1280">
        <f t="shared" si="18"/>
        <v>0</v>
      </c>
      <c r="L98" s="1280">
        <f t="shared" ref="L98:L105" si="21">G98*I98</f>
        <v>0</v>
      </c>
      <c r="M98" s="1296">
        <f t="shared" ref="M98:M105" si="22">K98+L98</f>
        <v>0</v>
      </c>
    </row>
    <row r="99" spans="2:13" s="1263" customFormat="1" ht="15.75">
      <c r="B99" s="1278"/>
      <c r="C99" s="1277" t="s">
        <v>1490</v>
      </c>
      <c r="D99" s="1280" t="s">
        <v>73</v>
      </c>
      <c r="E99" s="1280"/>
      <c r="G99" s="1280">
        <f>'Staff TOS'!D55</f>
        <v>37.25</v>
      </c>
      <c r="H99" s="1280">
        <f t="shared" si="16"/>
        <v>37.25</v>
      </c>
      <c r="I99" s="1280">
        <v>300</v>
      </c>
      <c r="J99" s="1280">
        <f>I99*E99</f>
        <v>0</v>
      </c>
      <c r="K99" s="1280">
        <f>G99*I99</f>
        <v>11175</v>
      </c>
      <c r="L99" s="1280">
        <f t="shared" si="21"/>
        <v>11175</v>
      </c>
      <c r="M99" s="1296">
        <f t="shared" si="22"/>
        <v>22350</v>
      </c>
    </row>
    <row r="100" spans="2:13" s="1263" customFormat="1" ht="15.75" hidden="1">
      <c r="B100" s="1278">
        <v>6.04</v>
      </c>
      <c r="C100" s="1279" t="s">
        <v>1208</v>
      </c>
      <c r="D100" s="1280" t="s">
        <v>73</v>
      </c>
      <c r="E100" s="1280">
        <v>56</v>
      </c>
      <c r="F100" s="1280">
        <v>0</v>
      </c>
      <c r="G100" s="1280"/>
      <c r="H100" s="1280">
        <f t="shared" si="16"/>
        <v>0</v>
      </c>
      <c r="I100" s="1280">
        <v>150</v>
      </c>
      <c r="J100" s="1280">
        <f t="shared" si="17"/>
        <v>8400</v>
      </c>
      <c r="K100" s="1280">
        <f t="shared" si="18"/>
        <v>0</v>
      </c>
      <c r="L100" s="1280">
        <f t="shared" si="21"/>
        <v>0</v>
      </c>
      <c r="M100" s="1296">
        <f t="shared" si="22"/>
        <v>0</v>
      </c>
    </row>
    <row r="101" spans="2:13" s="1263" customFormat="1" ht="15.75" hidden="1">
      <c r="B101" s="1278">
        <v>6.05</v>
      </c>
      <c r="C101" s="1279" t="s">
        <v>1209</v>
      </c>
      <c r="D101" s="1280" t="s">
        <v>73</v>
      </c>
      <c r="E101" s="1280">
        <v>40</v>
      </c>
      <c r="F101" s="1280">
        <v>0</v>
      </c>
      <c r="G101" s="1280"/>
      <c r="H101" s="1280">
        <f t="shared" si="16"/>
        <v>0</v>
      </c>
      <c r="I101" s="1280">
        <v>290</v>
      </c>
      <c r="J101" s="1280">
        <f t="shared" si="17"/>
        <v>11600</v>
      </c>
      <c r="K101" s="1280">
        <f t="shared" si="18"/>
        <v>0</v>
      </c>
      <c r="L101" s="1280">
        <f t="shared" si="21"/>
        <v>0</v>
      </c>
      <c r="M101" s="1296">
        <f t="shared" si="22"/>
        <v>0</v>
      </c>
    </row>
    <row r="102" spans="2:13" s="1263" customFormat="1" ht="15.75" hidden="1">
      <c r="B102" s="1278">
        <v>6.06</v>
      </c>
      <c r="C102" s="1279" t="s">
        <v>1210</v>
      </c>
      <c r="D102" s="1280" t="s">
        <v>189</v>
      </c>
      <c r="E102" s="1280">
        <v>48</v>
      </c>
      <c r="F102" s="1280">
        <v>0</v>
      </c>
      <c r="G102" s="1280"/>
      <c r="H102" s="1280">
        <f t="shared" si="16"/>
        <v>0</v>
      </c>
      <c r="I102" s="1280">
        <v>45</v>
      </c>
      <c r="J102" s="1280">
        <f t="shared" si="17"/>
        <v>2160</v>
      </c>
      <c r="K102" s="1280">
        <f t="shared" si="18"/>
        <v>0</v>
      </c>
      <c r="L102" s="1280">
        <f t="shared" si="21"/>
        <v>0</v>
      </c>
      <c r="M102" s="1296">
        <f t="shared" si="22"/>
        <v>0</v>
      </c>
    </row>
    <row r="103" spans="2:13" s="1263" customFormat="1" ht="15.75" hidden="1">
      <c r="B103" s="1278">
        <v>6.07</v>
      </c>
      <c r="C103" s="1279" t="s">
        <v>1211</v>
      </c>
      <c r="D103" s="1280" t="s">
        <v>189</v>
      </c>
      <c r="E103" s="1280">
        <v>45</v>
      </c>
      <c r="F103" s="1280">
        <v>0</v>
      </c>
      <c r="G103" s="1280"/>
      <c r="H103" s="1280">
        <f t="shared" si="16"/>
        <v>0</v>
      </c>
      <c r="I103" s="1280">
        <v>30</v>
      </c>
      <c r="J103" s="1280">
        <f t="shared" si="17"/>
        <v>1350</v>
      </c>
      <c r="K103" s="1280">
        <f t="shared" si="18"/>
        <v>0</v>
      </c>
      <c r="L103" s="1280">
        <f t="shared" si="21"/>
        <v>0</v>
      </c>
      <c r="M103" s="1296">
        <f t="shared" si="22"/>
        <v>0</v>
      </c>
    </row>
    <row r="104" spans="2:13" s="1263" customFormat="1" ht="15.75" hidden="1">
      <c r="B104" s="1278">
        <v>6.08</v>
      </c>
      <c r="C104" s="1279" t="s">
        <v>1212</v>
      </c>
      <c r="D104" s="1280" t="s">
        <v>73</v>
      </c>
      <c r="E104" s="1280">
        <v>35</v>
      </c>
      <c r="F104" s="1280">
        <v>0</v>
      </c>
      <c r="G104" s="1280"/>
      <c r="H104" s="1280">
        <f t="shared" si="16"/>
        <v>0</v>
      </c>
      <c r="I104" s="1280">
        <v>50</v>
      </c>
      <c r="J104" s="1280">
        <f t="shared" si="17"/>
        <v>1750</v>
      </c>
      <c r="K104" s="1280">
        <f t="shared" si="18"/>
        <v>0</v>
      </c>
      <c r="L104" s="1280">
        <f t="shared" si="21"/>
        <v>0</v>
      </c>
      <c r="M104" s="1296">
        <f t="shared" si="22"/>
        <v>0</v>
      </c>
    </row>
    <row r="105" spans="2:13" s="1263" customFormat="1" ht="15.75" hidden="1">
      <c r="B105" s="1278">
        <v>6.09</v>
      </c>
      <c r="C105" s="1279" t="s">
        <v>1213</v>
      </c>
      <c r="D105" s="1280" t="s">
        <v>73</v>
      </c>
      <c r="E105" s="1280">
        <v>56</v>
      </c>
      <c r="F105" s="1280">
        <v>0</v>
      </c>
      <c r="G105" s="1280"/>
      <c r="H105" s="1280">
        <f t="shared" si="16"/>
        <v>0</v>
      </c>
      <c r="I105" s="1280">
        <v>150</v>
      </c>
      <c r="J105" s="1280">
        <f t="shared" si="17"/>
        <v>8400</v>
      </c>
      <c r="K105" s="1280">
        <f t="shared" si="18"/>
        <v>0</v>
      </c>
      <c r="L105" s="1280">
        <f t="shared" si="21"/>
        <v>0</v>
      </c>
      <c r="M105" s="1296">
        <f t="shared" si="22"/>
        <v>0</v>
      </c>
    </row>
    <row r="106" spans="2:13" s="1263" customFormat="1" ht="15.75">
      <c r="B106" s="1278">
        <v>6.1</v>
      </c>
      <c r="C106" s="1279" t="s">
        <v>1214</v>
      </c>
      <c r="D106" s="1280" t="s">
        <v>189</v>
      </c>
      <c r="E106" s="1280">
        <v>16</v>
      </c>
      <c r="F106" s="1280">
        <v>14.4</v>
      </c>
      <c r="G106" s="1280"/>
      <c r="H106" s="1280">
        <f t="shared" si="16"/>
        <v>14.4</v>
      </c>
      <c r="I106" s="1280">
        <v>150</v>
      </c>
      <c r="J106" s="1280">
        <f t="shared" si="17"/>
        <v>2400</v>
      </c>
      <c r="K106" s="1280">
        <f t="shared" si="18"/>
        <v>2160</v>
      </c>
      <c r="L106" s="1280">
        <f t="shared" si="19"/>
        <v>0</v>
      </c>
      <c r="M106" s="1296">
        <f t="shared" si="20"/>
        <v>2160</v>
      </c>
    </row>
    <row r="107" spans="2:13" s="1263" customFormat="1" ht="15.75" hidden="1">
      <c r="B107" s="1278">
        <v>6.11</v>
      </c>
      <c r="C107" s="1279" t="s">
        <v>1234</v>
      </c>
      <c r="D107" s="1280" t="s">
        <v>189</v>
      </c>
      <c r="E107" s="1280">
        <v>12</v>
      </c>
      <c r="F107" s="1280">
        <v>0</v>
      </c>
      <c r="G107" s="1280"/>
      <c r="H107" s="1280">
        <f t="shared" si="16"/>
        <v>0</v>
      </c>
      <c r="I107" s="1280">
        <v>150</v>
      </c>
      <c r="J107" s="1280">
        <f t="shared" ref="J107:J113" si="23">E107*I107</f>
        <v>1800</v>
      </c>
      <c r="K107" s="1280">
        <f t="shared" ref="K107:K113" si="24">F107*I107</f>
        <v>0</v>
      </c>
      <c r="L107" s="1280">
        <f t="shared" ref="L107:L113" si="25">G107*I107</f>
        <v>0</v>
      </c>
      <c r="M107" s="1296">
        <f t="shared" ref="M107:M113" si="26">K107+L107</f>
        <v>0</v>
      </c>
    </row>
    <row r="108" spans="2:13" s="1263" customFormat="1" ht="15.75" hidden="1">
      <c r="B108" s="1278">
        <v>6.12</v>
      </c>
      <c r="C108" s="1279" t="s">
        <v>1235</v>
      </c>
      <c r="D108" s="1280" t="s">
        <v>189</v>
      </c>
      <c r="E108" s="1280">
        <v>9</v>
      </c>
      <c r="F108" s="1280">
        <v>0</v>
      </c>
      <c r="G108" s="1280"/>
      <c r="H108" s="1280">
        <f t="shared" si="16"/>
        <v>0</v>
      </c>
      <c r="I108" s="1280">
        <v>150</v>
      </c>
      <c r="J108" s="1280">
        <f t="shared" si="23"/>
        <v>1350</v>
      </c>
      <c r="K108" s="1280">
        <f t="shared" si="24"/>
        <v>0</v>
      </c>
      <c r="L108" s="1280">
        <f t="shared" si="25"/>
        <v>0</v>
      </c>
      <c r="M108" s="1296">
        <f t="shared" si="26"/>
        <v>0</v>
      </c>
    </row>
    <row r="109" spans="2:13" s="1263" customFormat="1" ht="15.75" hidden="1">
      <c r="B109" s="1278">
        <v>6.13</v>
      </c>
      <c r="C109" s="1279" t="s">
        <v>1236</v>
      </c>
      <c r="D109" s="1280" t="s">
        <v>73</v>
      </c>
      <c r="E109" s="1280">
        <v>45</v>
      </c>
      <c r="F109" s="1280">
        <v>0</v>
      </c>
      <c r="G109" s="1280"/>
      <c r="H109" s="1280">
        <f t="shared" si="16"/>
        <v>0</v>
      </c>
      <c r="I109" s="1280">
        <v>290</v>
      </c>
      <c r="J109" s="1280">
        <f t="shared" si="23"/>
        <v>13050</v>
      </c>
      <c r="K109" s="1280">
        <f t="shared" si="24"/>
        <v>0</v>
      </c>
      <c r="L109" s="1280">
        <f t="shared" si="25"/>
        <v>0</v>
      </c>
      <c r="M109" s="1296">
        <f t="shared" si="26"/>
        <v>0</v>
      </c>
    </row>
    <row r="110" spans="2:13" s="1263" customFormat="1" ht="15.75">
      <c r="B110" s="1278">
        <v>6.13</v>
      </c>
      <c r="C110" s="1285" t="s">
        <v>1197</v>
      </c>
      <c r="D110" s="1280" t="s">
        <v>222</v>
      </c>
      <c r="E110" s="1280"/>
      <c r="F110" s="1280">
        <v>59.7</v>
      </c>
      <c r="G110" s="1280">
        <f>'Staff TOS'!H33</f>
        <v>24.34</v>
      </c>
      <c r="H110" s="1280">
        <f t="shared" si="16"/>
        <v>84.04</v>
      </c>
      <c r="I110" s="1280">
        <v>290</v>
      </c>
      <c r="J110" s="1280">
        <f>I110*E110</f>
        <v>0</v>
      </c>
      <c r="K110" s="1280">
        <f t="shared" si="24"/>
        <v>17313</v>
      </c>
      <c r="L110" s="1280">
        <f>I110*G110</f>
        <v>7058.6</v>
      </c>
      <c r="M110" s="1296">
        <f>L110+K110</f>
        <v>24371.599999999999</v>
      </c>
    </row>
    <row r="111" spans="2:13" s="1263" customFormat="1" ht="15.75">
      <c r="B111" s="1278">
        <v>6.14</v>
      </c>
      <c r="C111" s="1279" t="s">
        <v>1433</v>
      </c>
      <c r="D111" s="1280" t="s">
        <v>189</v>
      </c>
      <c r="E111" s="1280">
        <v>77</v>
      </c>
      <c r="F111" s="1280">
        <v>43.44</v>
      </c>
      <c r="G111" s="1280"/>
      <c r="H111" s="1280">
        <f t="shared" si="16"/>
        <v>43.44</v>
      </c>
      <c r="I111" s="1280">
        <v>320</v>
      </c>
      <c r="J111" s="1280">
        <f t="shared" si="23"/>
        <v>24640</v>
      </c>
      <c r="K111" s="1280">
        <f t="shared" si="24"/>
        <v>13900.8</v>
      </c>
      <c r="L111" s="1280">
        <f t="shared" si="25"/>
        <v>0</v>
      </c>
      <c r="M111" s="1296">
        <f t="shared" si="26"/>
        <v>13900.8</v>
      </c>
    </row>
    <row r="112" spans="2:13" s="1263" customFormat="1" ht="15.75">
      <c r="B112" s="1278">
        <v>6.15</v>
      </c>
      <c r="C112" s="1279" t="s">
        <v>1270</v>
      </c>
      <c r="D112" s="1280" t="s">
        <v>189</v>
      </c>
      <c r="E112" s="1280">
        <v>78</v>
      </c>
      <c r="F112" s="1280">
        <v>42.6</v>
      </c>
      <c r="G112" s="1280"/>
      <c r="H112" s="1280">
        <f t="shared" si="16"/>
        <v>42.6</v>
      </c>
      <c r="I112" s="1280">
        <v>100</v>
      </c>
      <c r="J112" s="1280">
        <f t="shared" si="23"/>
        <v>7800</v>
      </c>
      <c r="K112" s="1280">
        <f t="shared" si="24"/>
        <v>4260</v>
      </c>
      <c r="L112" s="1280">
        <f t="shared" si="25"/>
        <v>0</v>
      </c>
      <c r="M112" s="1296">
        <f t="shared" si="26"/>
        <v>4260</v>
      </c>
    </row>
    <row r="113" spans="2:16" s="1263" customFormat="1" ht="15.75" hidden="1">
      <c r="B113" s="1323">
        <v>6.16</v>
      </c>
      <c r="C113" s="1324" t="s">
        <v>1193</v>
      </c>
      <c r="D113" s="1325" t="s">
        <v>189</v>
      </c>
      <c r="E113" s="1325">
        <v>8</v>
      </c>
      <c r="F113" s="1325">
        <v>0</v>
      </c>
      <c r="G113" s="1325"/>
      <c r="H113" s="1325">
        <f t="shared" si="16"/>
        <v>0</v>
      </c>
      <c r="I113" s="1325">
        <v>105</v>
      </c>
      <c r="J113" s="1325">
        <f t="shared" si="23"/>
        <v>840</v>
      </c>
      <c r="K113" s="1325">
        <f t="shared" si="24"/>
        <v>0</v>
      </c>
      <c r="L113" s="1325">
        <f t="shared" si="25"/>
        <v>0</v>
      </c>
      <c r="M113" s="1327">
        <f t="shared" si="26"/>
        <v>0</v>
      </c>
    </row>
    <row r="114" spans="2:16" ht="16.5">
      <c r="B114" s="2052" t="s">
        <v>46</v>
      </c>
      <c r="C114" s="2053"/>
      <c r="D114" s="2053"/>
      <c r="E114" s="2053"/>
      <c r="F114" s="2053"/>
      <c r="G114" s="2053"/>
      <c r="H114" s="2053"/>
      <c r="I114" s="2054"/>
      <c r="J114" s="1281">
        <f>SUM(J96:J113)</f>
        <v>157715</v>
      </c>
      <c r="K114" s="1281">
        <f>SUM(K96:K113)</f>
        <v>107704.2</v>
      </c>
      <c r="L114" s="1281">
        <f>SUM(L96:L113)</f>
        <v>18233.599999999999</v>
      </c>
      <c r="M114" s="1282">
        <f>SUM(M96:M113)</f>
        <v>125937.8</v>
      </c>
      <c r="N114" s="995"/>
      <c r="O114" s="995"/>
      <c r="P114" s="1469"/>
    </row>
    <row r="115" spans="2:16" ht="16.5">
      <c r="B115" s="1474"/>
      <c r="C115" s="1273" t="s">
        <v>1154</v>
      </c>
      <c r="D115" s="1471"/>
      <c r="E115" s="1479"/>
      <c r="F115" s="1479"/>
      <c r="G115" s="1116"/>
      <c r="H115" s="1116"/>
      <c r="I115" s="1116"/>
      <c r="J115" s="1117"/>
      <c r="K115" s="1472"/>
      <c r="L115" s="1472"/>
      <c r="M115" s="1473"/>
      <c r="N115" s="995"/>
      <c r="O115" s="995"/>
      <c r="P115" s="1469"/>
    </row>
    <row r="116" spans="2:16" s="1263" customFormat="1" ht="31.5">
      <c r="B116" s="1278">
        <v>7.1</v>
      </c>
      <c r="C116" s="1279" t="s">
        <v>1260</v>
      </c>
      <c r="D116" s="1280" t="s">
        <v>73</v>
      </c>
      <c r="E116" s="1280">
        <v>640</v>
      </c>
      <c r="F116" s="1280">
        <v>0</v>
      </c>
      <c r="G116" s="1280">
        <f>'Staff TOS'!H39</f>
        <v>501.87</v>
      </c>
      <c r="H116" s="1280">
        <f>F116+G116</f>
        <v>501.87</v>
      </c>
      <c r="I116" s="1280">
        <v>26</v>
      </c>
      <c r="J116" s="1280">
        <f>E116*I116</f>
        <v>16640</v>
      </c>
      <c r="K116" s="1280">
        <f>F116*I116</f>
        <v>0</v>
      </c>
      <c r="L116" s="1280">
        <f>G116*I116</f>
        <v>13048.62</v>
      </c>
      <c r="M116" s="1296">
        <f>K116+L116</f>
        <v>13048.62</v>
      </c>
    </row>
    <row r="117" spans="2:16" s="1263" customFormat="1" ht="15.75">
      <c r="B117" s="1278">
        <v>7.2</v>
      </c>
      <c r="C117" s="1279" t="s">
        <v>1155</v>
      </c>
      <c r="D117" s="1280" t="s">
        <v>73</v>
      </c>
      <c r="E117" s="1280">
        <v>90</v>
      </c>
      <c r="F117" s="1280">
        <v>0</v>
      </c>
      <c r="G117" s="1280">
        <f>'Staff TOS'!H44</f>
        <v>96.76</v>
      </c>
      <c r="H117" s="1280">
        <f>F117+G117</f>
        <v>96.76</v>
      </c>
      <c r="I117" s="1280">
        <v>26</v>
      </c>
      <c r="J117" s="1280">
        <f>E117*I117</f>
        <v>2340</v>
      </c>
      <c r="K117" s="1280">
        <f>F117*I117</f>
        <v>0</v>
      </c>
      <c r="L117" s="1280">
        <f>G117*I117</f>
        <v>2515.7600000000002</v>
      </c>
      <c r="M117" s="1296">
        <f>K117+L117</f>
        <v>2515.7600000000002</v>
      </c>
    </row>
    <row r="118" spans="2:16" s="1263" customFormat="1" ht="15.75" hidden="1">
      <c r="B118" s="1278">
        <v>7.3</v>
      </c>
      <c r="C118" s="1279" t="s">
        <v>1156</v>
      </c>
      <c r="D118" s="1280" t="s">
        <v>73</v>
      </c>
      <c r="E118" s="1280">
        <v>110</v>
      </c>
      <c r="F118" s="1280">
        <v>0</v>
      </c>
      <c r="G118" s="1280"/>
      <c r="H118" s="1280">
        <f>F118+G118</f>
        <v>0</v>
      </c>
      <c r="I118" s="1280">
        <v>26</v>
      </c>
      <c r="J118" s="1280">
        <f>E118*I118</f>
        <v>2860</v>
      </c>
      <c r="K118" s="1280">
        <f>F118*I118</f>
        <v>0</v>
      </c>
      <c r="L118" s="1280">
        <f>G118*I118</f>
        <v>0</v>
      </c>
      <c r="M118" s="1296">
        <f>K118+L118</f>
        <v>0</v>
      </c>
    </row>
    <row r="119" spans="2:16" s="1263" customFormat="1" ht="15.75" hidden="1">
      <c r="B119" s="1278">
        <v>7.4</v>
      </c>
      <c r="C119" s="1279" t="s">
        <v>1157</v>
      </c>
      <c r="D119" s="1280" t="s">
        <v>73</v>
      </c>
      <c r="E119" s="1280">
        <v>0</v>
      </c>
      <c r="F119" s="1280">
        <v>0</v>
      </c>
      <c r="G119" s="1280"/>
      <c r="H119" s="1280">
        <f>F119+G119</f>
        <v>0</v>
      </c>
      <c r="I119" s="1280">
        <v>26</v>
      </c>
      <c r="J119" s="1280">
        <f>E119*I119</f>
        <v>0</v>
      </c>
      <c r="K119" s="1280">
        <f>F119*I119</f>
        <v>0</v>
      </c>
      <c r="L119" s="1280">
        <f>G119*I119</f>
        <v>0</v>
      </c>
      <c r="M119" s="1296">
        <f>K119+L119</f>
        <v>0</v>
      </c>
    </row>
    <row r="120" spans="2:16" ht="16.5">
      <c r="B120" s="2052" t="s">
        <v>46</v>
      </c>
      <c r="C120" s="2053"/>
      <c r="D120" s="2053"/>
      <c r="E120" s="2053"/>
      <c r="F120" s="2053"/>
      <c r="G120" s="2053"/>
      <c r="H120" s="2053"/>
      <c r="I120" s="2054"/>
      <c r="J120" s="1281">
        <f>SUM(J116:J119)</f>
        <v>21840</v>
      </c>
      <c r="K120" s="1281">
        <f>SUM(K116:K119)</f>
        <v>0</v>
      </c>
      <c r="L120" s="1281">
        <f>SUM(L116:L119)</f>
        <v>15564.38</v>
      </c>
      <c r="M120" s="1282">
        <f>SUM(M116:M119)</f>
        <v>15564.38</v>
      </c>
      <c r="N120" s="995"/>
      <c r="O120" s="995"/>
      <c r="P120" s="1469"/>
    </row>
    <row r="121" spans="2:16" ht="16.5">
      <c r="B121" s="1474"/>
      <c r="C121" s="1273" t="s">
        <v>1158</v>
      </c>
      <c r="D121" s="1471"/>
      <c r="E121" s="1479"/>
      <c r="F121" s="1479"/>
      <c r="G121" s="1479"/>
      <c r="H121" s="1116"/>
      <c r="I121" s="1116"/>
      <c r="J121" s="1117"/>
      <c r="K121" s="1472"/>
      <c r="L121" s="1472"/>
      <c r="M121" s="1473"/>
      <c r="N121" s="995"/>
      <c r="O121" s="995"/>
      <c r="P121" s="1469"/>
    </row>
    <row r="122" spans="2:16" s="1263" customFormat="1" ht="15.75">
      <c r="B122" s="1278">
        <v>8.1</v>
      </c>
      <c r="C122" s="1279" t="s">
        <v>1159</v>
      </c>
      <c r="D122" s="1280" t="s">
        <v>73</v>
      </c>
      <c r="E122" s="1280">
        <v>28</v>
      </c>
      <c r="F122" s="1280">
        <v>17.28</v>
      </c>
      <c r="G122" s="1280"/>
      <c r="H122" s="1280">
        <f>F122+G122</f>
        <v>17.28</v>
      </c>
      <c r="I122" s="1280">
        <v>220</v>
      </c>
      <c r="J122" s="1280">
        <f>E122*I122</f>
        <v>6160</v>
      </c>
      <c r="K122" s="1280">
        <f>F122*I122</f>
        <v>3801.6</v>
      </c>
      <c r="L122" s="1280">
        <f>G122*I122</f>
        <v>0</v>
      </c>
      <c r="M122" s="1296">
        <f>K122+L122</f>
        <v>3801.6</v>
      </c>
    </row>
    <row r="123" spans="2:16" s="1263" customFormat="1" ht="15.75" hidden="1">
      <c r="B123" s="1278">
        <v>8.1999999999999993</v>
      </c>
      <c r="C123" s="1279" t="s">
        <v>1160</v>
      </c>
      <c r="D123" s="1280" t="s">
        <v>73</v>
      </c>
      <c r="E123" s="1280">
        <v>3.5</v>
      </c>
      <c r="F123" s="1280">
        <v>0</v>
      </c>
      <c r="G123" s="1280"/>
      <c r="H123" s="1280">
        <f>F123+G123</f>
        <v>0</v>
      </c>
      <c r="I123" s="1280">
        <v>220</v>
      </c>
      <c r="J123" s="1280">
        <f>E123*I123</f>
        <v>770</v>
      </c>
      <c r="K123" s="1280">
        <f>F123*I123</f>
        <v>0</v>
      </c>
      <c r="L123" s="1280">
        <f>G123*I123</f>
        <v>0</v>
      </c>
      <c r="M123" s="1296">
        <f>K123+L123</f>
        <v>0</v>
      </c>
    </row>
    <row r="124" spans="2:16" ht="16.5">
      <c r="B124" s="2052" t="s">
        <v>46</v>
      </c>
      <c r="C124" s="2053"/>
      <c r="D124" s="2053"/>
      <c r="E124" s="2053"/>
      <c r="F124" s="2053"/>
      <c r="G124" s="2053"/>
      <c r="H124" s="2053"/>
      <c r="I124" s="2054"/>
      <c r="J124" s="1281">
        <f>SUM(J122:J123)</f>
        <v>6930</v>
      </c>
      <c r="K124" s="1281">
        <f>SUM(K122:K123)</f>
        <v>3801.6</v>
      </c>
      <c r="L124" s="1281">
        <f>SUM(L122:L123)</f>
        <v>0</v>
      </c>
      <c r="M124" s="1282">
        <f>SUM(M122:M123)</f>
        <v>3801.6</v>
      </c>
      <c r="N124" s="995"/>
      <c r="O124" s="995"/>
      <c r="P124" s="1469"/>
    </row>
    <row r="125" spans="2:16" ht="16.5">
      <c r="B125" s="1474"/>
      <c r="C125" s="1273" t="s">
        <v>1291</v>
      </c>
      <c r="D125" s="1471"/>
      <c r="E125" s="1479"/>
      <c r="F125" s="1479"/>
      <c r="G125" s="1479"/>
      <c r="H125" s="1116"/>
      <c r="I125" s="1116"/>
      <c r="J125" s="1117"/>
      <c r="K125" s="1472"/>
      <c r="L125" s="1472"/>
      <c r="M125" s="1473"/>
      <c r="N125" s="995"/>
      <c r="O125" s="995"/>
      <c r="P125" s="1469"/>
    </row>
    <row r="126" spans="2:16" s="1263" customFormat="1" ht="15.75">
      <c r="B126" s="1808">
        <v>9.1</v>
      </c>
      <c r="C126" s="1279" t="s">
        <v>2199</v>
      </c>
      <c r="D126" s="1280"/>
      <c r="E126" s="1280"/>
      <c r="F126" s="1280"/>
      <c r="G126" s="1280"/>
      <c r="H126" s="1280"/>
      <c r="I126" s="1280"/>
      <c r="J126" s="1280"/>
      <c r="K126" s="1280"/>
      <c r="L126" s="1280"/>
      <c r="M126" s="1296"/>
    </row>
    <row r="127" spans="2:16" s="1263" customFormat="1" ht="15.75">
      <c r="B127" s="1278"/>
      <c r="C127" s="1279" t="s">
        <v>1292</v>
      </c>
      <c r="D127" s="1280" t="s">
        <v>1303</v>
      </c>
      <c r="E127" s="1280">
        <v>18</v>
      </c>
      <c r="F127" s="1280">
        <v>73.599999999999994</v>
      </c>
      <c r="G127" s="1280"/>
      <c r="H127" s="1280">
        <f>F127+G127</f>
        <v>73.599999999999994</v>
      </c>
      <c r="I127" s="1280">
        <v>75</v>
      </c>
      <c r="J127" s="1280">
        <f>E127*I127</f>
        <v>1350</v>
      </c>
      <c r="K127" s="1280">
        <f>F127*I127</f>
        <v>5520</v>
      </c>
      <c r="L127" s="1280">
        <f>G127*I127</f>
        <v>0</v>
      </c>
      <c r="M127" s="1296">
        <f>K127+L127</f>
        <v>5520</v>
      </c>
    </row>
    <row r="128" spans="2:16" s="1263" customFormat="1" ht="15.75">
      <c r="B128" s="1278">
        <v>9.3000000000000007</v>
      </c>
      <c r="C128" s="1279" t="s">
        <v>2200</v>
      </c>
      <c r="D128" s="1280"/>
      <c r="E128" s="1280"/>
      <c r="F128" s="1280"/>
      <c r="G128" s="1280"/>
      <c r="H128" s="1280"/>
      <c r="I128" s="1280"/>
      <c r="J128" s="1280"/>
      <c r="K128" s="1280"/>
      <c r="L128" s="1280"/>
      <c r="M128" s="1296"/>
    </row>
    <row r="129" spans="2:13" s="1263" customFormat="1" ht="15.75">
      <c r="B129" s="1278"/>
      <c r="C129" s="1279" t="s">
        <v>2203</v>
      </c>
      <c r="D129" s="1280"/>
      <c r="E129" s="1280"/>
      <c r="F129" s="1280"/>
      <c r="G129" s="1280"/>
      <c r="H129" s="1280"/>
      <c r="I129" s="1280"/>
      <c r="J129" s="1280"/>
      <c r="K129" s="1280"/>
      <c r="L129" s="1280"/>
      <c r="M129" s="1296"/>
    </row>
    <row r="130" spans="2:13" s="1263" customFormat="1" ht="15.75" hidden="1">
      <c r="B130" s="1278"/>
      <c r="C130" s="1279" t="s">
        <v>2201</v>
      </c>
      <c r="D130" s="1280" t="s">
        <v>72</v>
      </c>
      <c r="E130" s="1280">
        <v>0</v>
      </c>
      <c r="F130" s="1280"/>
      <c r="G130" s="1280"/>
      <c r="H130" s="1280"/>
      <c r="I130" s="1280"/>
      <c r="J130" s="1280"/>
      <c r="K130" s="1280"/>
      <c r="L130" s="1280"/>
      <c r="M130" s="1296"/>
    </row>
    <row r="131" spans="2:13" s="1263" customFormat="1" ht="15.75">
      <c r="B131" s="1278"/>
      <c r="C131" s="1279" t="s">
        <v>2202</v>
      </c>
      <c r="D131" s="1280" t="s">
        <v>72</v>
      </c>
      <c r="E131" s="1280">
        <v>8</v>
      </c>
      <c r="F131" s="1280"/>
      <c r="G131" s="1280">
        <f>'Staff TOS'!D68</f>
        <v>4</v>
      </c>
      <c r="H131" s="1280">
        <f>F131+G131</f>
        <v>4</v>
      </c>
      <c r="I131" s="1280">
        <v>600</v>
      </c>
      <c r="J131" s="1280">
        <f>E131*I131</f>
        <v>4800</v>
      </c>
      <c r="K131" s="1280">
        <f>F131*I131</f>
        <v>0</v>
      </c>
      <c r="L131" s="1280">
        <f>G131*I131</f>
        <v>2400</v>
      </c>
      <c r="M131" s="1296">
        <f>K131+L131</f>
        <v>2400</v>
      </c>
    </row>
    <row r="132" spans="2:13" s="1263" customFormat="1" ht="15.75">
      <c r="B132" s="1278">
        <v>11.4</v>
      </c>
      <c r="C132" s="1279" t="s">
        <v>2204</v>
      </c>
      <c r="D132" s="1280" t="s">
        <v>72</v>
      </c>
      <c r="E132" s="1280">
        <v>1</v>
      </c>
      <c r="F132" s="1280"/>
      <c r="G132" s="1280">
        <f>'Staff TOS'!D72</f>
        <v>4</v>
      </c>
      <c r="H132" s="1280">
        <f>F132+G132</f>
        <v>4</v>
      </c>
      <c r="I132" s="1280">
        <v>900</v>
      </c>
      <c r="J132" s="1280">
        <f>E132*I132</f>
        <v>900</v>
      </c>
      <c r="K132" s="1280">
        <f>F132*I132</f>
        <v>0</v>
      </c>
      <c r="L132" s="1280">
        <f>G132*I132</f>
        <v>3600</v>
      </c>
      <c r="M132" s="1296">
        <f>K132+L132</f>
        <v>3600</v>
      </c>
    </row>
    <row r="133" spans="2:13" s="1263" customFormat="1" ht="15.75">
      <c r="B133" s="1808">
        <v>11.5</v>
      </c>
      <c r="C133" s="1279" t="s">
        <v>1330</v>
      </c>
      <c r="D133" s="1280"/>
      <c r="E133" s="1280"/>
      <c r="F133" s="1280"/>
      <c r="G133" s="1280"/>
      <c r="H133" s="1280"/>
      <c r="I133" s="1280"/>
      <c r="J133" s="1280"/>
      <c r="K133" s="1280"/>
      <c r="L133" s="1280"/>
      <c r="M133" s="1296"/>
    </row>
    <row r="134" spans="2:13" s="1263" customFormat="1" ht="15.75">
      <c r="B134" s="1278"/>
      <c r="C134" s="1279" t="s">
        <v>1293</v>
      </c>
      <c r="D134" s="1280" t="s">
        <v>72</v>
      </c>
      <c r="E134" s="1280">
        <v>2</v>
      </c>
      <c r="F134" s="1280">
        <v>4</v>
      </c>
      <c r="G134" s="1280"/>
      <c r="H134" s="1280">
        <f t="shared" ref="H134:H141" si="27">F134+G134</f>
        <v>4</v>
      </c>
      <c r="I134" s="1280">
        <v>900</v>
      </c>
      <c r="J134" s="1280">
        <f t="shared" ref="J134:J141" si="28">E134*I134</f>
        <v>1800</v>
      </c>
      <c r="K134" s="1280">
        <f t="shared" ref="K134:K141" si="29">F134*I134</f>
        <v>3600</v>
      </c>
      <c r="L134" s="1280">
        <f>G134*I134</f>
        <v>0</v>
      </c>
      <c r="M134" s="1296">
        <f>K134+L134</f>
        <v>3600</v>
      </c>
    </row>
    <row r="135" spans="2:13" s="1263" customFormat="1" ht="15.75">
      <c r="B135" s="1278"/>
      <c r="C135" s="1279" t="s">
        <v>1294</v>
      </c>
      <c r="D135" s="1280" t="s">
        <v>72</v>
      </c>
      <c r="E135" s="1280">
        <v>2</v>
      </c>
      <c r="F135" s="1280">
        <v>2</v>
      </c>
      <c r="G135" s="1280">
        <f>'Staff TOS'!H50</f>
        <v>2</v>
      </c>
      <c r="H135" s="1280">
        <f t="shared" si="27"/>
        <v>4</v>
      </c>
      <c r="I135" s="1280">
        <v>500</v>
      </c>
      <c r="J135" s="1280">
        <f t="shared" si="28"/>
        <v>1000</v>
      </c>
      <c r="K135" s="1280">
        <f t="shared" si="29"/>
        <v>1000</v>
      </c>
      <c r="L135" s="1280">
        <f>G135*I135</f>
        <v>1000</v>
      </c>
      <c r="M135" s="1296">
        <f>K135+L135</f>
        <v>2000</v>
      </c>
    </row>
    <row r="136" spans="2:13" s="1263" customFormat="1" ht="15.75">
      <c r="B136" s="1278"/>
      <c r="C136" s="1279" t="s">
        <v>2197</v>
      </c>
      <c r="D136" s="1280" t="s">
        <v>72</v>
      </c>
      <c r="E136" s="1280">
        <v>2</v>
      </c>
      <c r="F136" s="1280"/>
      <c r="G136" s="1280">
        <f>'Staff TOS'!H54</f>
        <v>4</v>
      </c>
      <c r="H136" s="1280">
        <f t="shared" si="27"/>
        <v>4</v>
      </c>
      <c r="I136" s="1280">
        <v>400</v>
      </c>
      <c r="J136" s="1280">
        <f t="shared" si="28"/>
        <v>800</v>
      </c>
      <c r="K136" s="1280">
        <f t="shared" si="29"/>
        <v>0</v>
      </c>
      <c r="L136" s="1280">
        <f t="shared" ref="L136" si="30">G136*I136</f>
        <v>1600</v>
      </c>
      <c r="M136" s="1296">
        <f t="shared" ref="M136" si="31">K136+L136</f>
        <v>1600</v>
      </c>
    </row>
    <row r="137" spans="2:13" s="1263" customFormat="1" ht="15.75">
      <c r="B137" s="1278">
        <v>11.6</v>
      </c>
      <c r="C137" s="1279" t="s">
        <v>2198</v>
      </c>
      <c r="D137" s="1280" t="s">
        <v>72</v>
      </c>
      <c r="E137" s="1280">
        <v>4</v>
      </c>
      <c r="F137" s="1280"/>
      <c r="G137" s="1280">
        <f>'Staff TOS'!D76</f>
        <v>4</v>
      </c>
      <c r="H137" s="1280">
        <f t="shared" si="27"/>
        <v>4</v>
      </c>
      <c r="I137" s="1280">
        <v>900</v>
      </c>
      <c r="J137" s="1280">
        <f t="shared" si="28"/>
        <v>3600</v>
      </c>
      <c r="K137" s="1280">
        <f t="shared" si="29"/>
        <v>0</v>
      </c>
      <c r="L137" s="1280">
        <f>G137*I137</f>
        <v>3600</v>
      </c>
      <c r="M137" s="1296">
        <f>K137+L137</f>
        <v>3600</v>
      </c>
    </row>
    <row r="138" spans="2:13" s="1263" customFormat="1" ht="15.75">
      <c r="B138" s="1278">
        <v>11.7</v>
      </c>
      <c r="C138" s="1279" t="s">
        <v>2205</v>
      </c>
      <c r="D138" s="1280" t="s">
        <v>72</v>
      </c>
      <c r="E138" s="1280">
        <v>2</v>
      </c>
      <c r="F138" s="1280"/>
      <c r="G138" s="1280">
        <f>'Staff TOS'!D80</f>
        <v>8</v>
      </c>
      <c r="H138" s="1280">
        <f t="shared" si="27"/>
        <v>8</v>
      </c>
      <c r="I138" s="1280">
        <v>90</v>
      </c>
      <c r="J138" s="1280">
        <f t="shared" si="28"/>
        <v>180</v>
      </c>
      <c r="K138" s="1280">
        <f t="shared" si="29"/>
        <v>0</v>
      </c>
      <c r="L138" s="1280">
        <f>G138*I138</f>
        <v>720</v>
      </c>
      <c r="M138" s="1296">
        <f>K138+L138</f>
        <v>720</v>
      </c>
    </row>
    <row r="139" spans="2:13" s="1263" customFormat="1" ht="15.75">
      <c r="B139" s="1278">
        <v>11.8</v>
      </c>
      <c r="C139" s="1279" t="s">
        <v>2206</v>
      </c>
      <c r="D139" s="1280" t="s">
        <v>72</v>
      </c>
      <c r="E139" s="1280">
        <v>10</v>
      </c>
      <c r="F139" s="1280"/>
      <c r="G139" s="1280">
        <f>'Staff TOS'!D84</f>
        <v>4</v>
      </c>
      <c r="H139" s="1280">
        <f t="shared" si="27"/>
        <v>4</v>
      </c>
      <c r="I139" s="1280">
        <v>200</v>
      </c>
      <c r="J139" s="1280">
        <f t="shared" si="28"/>
        <v>2000</v>
      </c>
      <c r="K139" s="1280">
        <f t="shared" si="29"/>
        <v>0</v>
      </c>
      <c r="L139" s="1280">
        <f>G139*I139</f>
        <v>800</v>
      </c>
      <c r="M139" s="1296">
        <f>K139+L139</f>
        <v>800</v>
      </c>
    </row>
    <row r="140" spans="2:13" s="1263" customFormat="1" ht="15.75">
      <c r="B140" s="1278">
        <v>11.9</v>
      </c>
      <c r="C140" s="1279" t="s">
        <v>2207</v>
      </c>
      <c r="D140" s="1280" t="s">
        <v>72</v>
      </c>
      <c r="E140" s="1280">
        <v>2</v>
      </c>
      <c r="F140" s="1280"/>
      <c r="G140" s="1280">
        <f>'Staff TOS'!D88</f>
        <v>4</v>
      </c>
      <c r="H140" s="1280">
        <f t="shared" si="27"/>
        <v>4</v>
      </c>
      <c r="I140" s="1280">
        <v>90</v>
      </c>
      <c r="J140" s="1280">
        <f t="shared" si="28"/>
        <v>180</v>
      </c>
      <c r="K140" s="1280">
        <f t="shared" si="29"/>
        <v>0</v>
      </c>
      <c r="L140" s="1280">
        <f>G140*I140</f>
        <v>360</v>
      </c>
      <c r="M140" s="1296">
        <f>K140+L140</f>
        <v>360</v>
      </c>
    </row>
    <row r="141" spans="2:13" s="1263" customFormat="1" ht="15.75">
      <c r="B141" s="1278">
        <v>11.1</v>
      </c>
      <c r="C141" s="1279" t="s">
        <v>2208</v>
      </c>
      <c r="D141" s="1280" t="s">
        <v>72</v>
      </c>
      <c r="E141" s="1280">
        <v>10</v>
      </c>
      <c r="F141" s="1280"/>
      <c r="G141" s="1280">
        <f>'Staff TOS'!D92</f>
        <v>4</v>
      </c>
      <c r="H141" s="1280">
        <f t="shared" si="27"/>
        <v>4</v>
      </c>
      <c r="I141" s="1280">
        <v>200</v>
      </c>
      <c r="J141" s="1280">
        <f t="shared" si="28"/>
        <v>2000</v>
      </c>
      <c r="K141" s="1280">
        <f t="shared" si="29"/>
        <v>0</v>
      </c>
      <c r="L141" s="1280">
        <f>G141*I141</f>
        <v>800</v>
      </c>
      <c r="M141" s="1296">
        <f>K141+L141</f>
        <v>800</v>
      </c>
    </row>
    <row r="142" spans="2:13" s="1263" customFormat="1" ht="15.75">
      <c r="B142" s="1278">
        <v>11.11</v>
      </c>
      <c r="C142" s="1279" t="s">
        <v>2209</v>
      </c>
      <c r="D142" s="1280"/>
      <c r="E142" s="1280"/>
      <c r="F142" s="1280"/>
      <c r="G142" s="1280"/>
      <c r="H142" s="1280"/>
      <c r="I142" s="1280"/>
      <c r="J142" s="1280"/>
      <c r="K142" s="1280"/>
      <c r="L142" s="1280"/>
      <c r="M142" s="1296"/>
    </row>
    <row r="143" spans="2:13" s="1263" customFormat="1" ht="15.75">
      <c r="B143" s="1278"/>
      <c r="C143" s="1279" t="s">
        <v>2210</v>
      </c>
      <c r="D143" s="1280" t="s">
        <v>72</v>
      </c>
      <c r="E143" s="1280">
        <v>5</v>
      </c>
      <c r="F143" s="1280"/>
      <c r="G143" s="1280">
        <f>'Staff TOS'!D97</f>
        <v>4</v>
      </c>
      <c r="H143" s="1280">
        <f t="shared" ref="H143:H144" si="32">F143+G143</f>
        <v>4</v>
      </c>
      <c r="I143" s="1280">
        <v>2000</v>
      </c>
      <c r="J143" s="1280">
        <f t="shared" ref="J143:J144" si="33">E143*I143</f>
        <v>10000</v>
      </c>
      <c r="K143" s="1280">
        <f t="shared" ref="K143:K144" si="34">F143*I143</f>
        <v>0</v>
      </c>
      <c r="L143" s="1280">
        <f t="shared" ref="L143:L144" si="35">G143*I143</f>
        <v>8000</v>
      </c>
      <c r="M143" s="1296">
        <f t="shared" ref="M143:M144" si="36">K143+L143</f>
        <v>8000</v>
      </c>
    </row>
    <row r="144" spans="2:13" s="1263" customFormat="1" ht="15.75">
      <c r="B144" s="1278"/>
      <c r="C144" s="1279" t="s">
        <v>2228</v>
      </c>
      <c r="D144" s="1280" t="s">
        <v>72</v>
      </c>
      <c r="E144" s="1280">
        <v>1</v>
      </c>
      <c r="F144" s="1280"/>
      <c r="G144" s="1280">
        <f>'Staff TOS'!D101</f>
        <v>4</v>
      </c>
      <c r="H144" s="1280">
        <f t="shared" si="32"/>
        <v>4</v>
      </c>
      <c r="I144" s="1280">
        <v>2500</v>
      </c>
      <c r="J144" s="1280">
        <f t="shared" si="33"/>
        <v>2500</v>
      </c>
      <c r="K144" s="1280">
        <f t="shared" si="34"/>
        <v>0</v>
      </c>
      <c r="L144" s="1280">
        <f t="shared" si="35"/>
        <v>10000</v>
      </c>
      <c r="M144" s="1296">
        <f t="shared" si="36"/>
        <v>10000</v>
      </c>
    </row>
    <row r="145" spans="2:16" s="1263" customFormat="1" ht="15.75">
      <c r="B145" s="1278">
        <v>11.1</v>
      </c>
      <c r="C145" s="1279" t="s">
        <v>1331</v>
      </c>
      <c r="D145" s="1280"/>
      <c r="E145" s="1280"/>
      <c r="F145" s="1280"/>
      <c r="G145" s="1280"/>
      <c r="H145" s="1280"/>
      <c r="I145" s="1280"/>
      <c r="J145" s="1280"/>
      <c r="K145" s="1280"/>
      <c r="L145" s="1280"/>
      <c r="M145" s="1296"/>
    </row>
    <row r="146" spans="2:16" s="1263" customFormat="1" ht="15.75">
      <c r="B146" s="1278"/>
      <c r="C146" s="1279" t="s">
        <v>1295</v>
      </c>
      <c r="D146" s="1280" t="s">
        <v>189</v>
      </c>
      <c r="E146" s="1280">
        <v>39</v>
      </c>
      <c r="F146" s="1280">
        <v>26.6</v>
      </c>
      <c r="G146" s="1280"/>
      <c r="H146" s="1280">
        <f>F146+G146</f>
        <v>26.6</v>
      </c>
      <c r="I146" s="1280">
        <v>60</v>
      </c>
      <c r="J146" s="1280">
        <f>E146*I146</f>
        <v>2340</v>
      </c>
      <c r="K146" s="1280">
        <f>F146*I146</f>
        <v>1596</v>
      </c>
      <c r="L146" s="1280">
        <f t="shared" ref="L146:L148" si="37">G146*I146</f>
        <v>0</v>
      </c>
      <c r="M146" s="1296">
        <f t="shared" ref="M146:M148" si="38">K146+L146</f>
        <v>1596</v>
      </c>
    </row>
    <row r="147" spans="2:16" s="1263" customFormat="1" ht="15.75">
      <c r="B147" s="1278"/>
      <c r="C147" s="1279" t="s">
        <v>1296</v>
      </c>
      <c r="D147" s="1280" t="s">
        <v>189</v>
      </c>
      <c r="E147" s="1280">
        <v>4</v>
      </c>
      <c r="F147" s="1280">
        <v>18</v>
      </c>
      <c r="G147" s="1280"/>
      <c r="H147" s="1280">
        <f>F147+G147</f>
        <v>18</v>
      </c>
      <c r="I147" s="1280">
        <v>90</v>
      </c>
      <c r="J147" s="1280">
        <f>E147*I147</f>
        <v>360</v>
      </c>
      <c r="K147" s="1280">
        <f>F147*I147</f>
        <v>1620</v>
      </c>
      <c r="L147" s="1280">
        <f t="shared" si="37"/>
        <v>0</v>
      </c>
      <c r="M147" s="1296">
        <f t="shared" si="38"/>
        <v>1620</v>
      </c>
    </row>
    <row r="148" spans="2:16" s="1263" customFormat="1" ht="15.75">
      <c r="B148" s="1278"/>
      <c r="C148" s="1279" t="s">
        <v>1297</v>
      </c>
      <c r="D148" s="1280" t="s">
        <v>189</v>
      </c>
      <c r="E148" s="1280">
        <v>10</v>
      </c>
      <c r="F148" s="1280">
        <v>18.399999999999999</v>
      </c>
      <c r="G148" s="1280"/>
      <c r="H148" s="1280">
        <f>F148+G148</f>
        <v>18.399999999999999</v>
      </c>
      <c r="I148" s="1280">
        <v>120</v>
      </c>
      <c r="J148" s="1280">
        <f>E148*I148</f>
        <v>1200</v>
      </c>
      <c r="K148" s="1280">
        <f>F148*I148</f>
        <v>2208</v>
      </c>
      <c r="L148" s="1280">
        <f t="shared" si="37"/>
        <v>0</v>
      </c>
      <c r="M148" s="1296">
        <f t="shared" si="38"/>
        <v>2208</v>
      </c>
    </row>
    <row r="149" spans="2:16" s="1263" customFormat="1" ht="15.75">
      <c r="B149" s="1278">
        <v>11.1</v>
      </c>
      <c r="C149" s="1279" t="s">
        <v>2211</v>
      </c>
      <c r="D149" s="1280"/>
      <c r="E149" s="1280"/>
      <c r="F149" s="1280"/>
      <c r="G149" s="1280"/>
      <c r="H149" s="1280"/>
      <c r="I149" s="1280"/>
      <c r="J149" s="1280"/>
      <c r="K149" s="1280"/>
      <c r="L149" s="1280"/>
      <c r="M149" s="1296"/>
    </row>
    <row r="150" spans="2:16" s="1263" customFormat="1" ht="15.75">
      <c r="B150" s="1278"/>
      <c r="C150" s="1279" t="s">
        <v>2212</v>
      </c>
      <c r="D150" s="1280" t="s">
        <v>72</v>
      </c>
      <c r="E150" s="1280">
        <v>8</v>
      </c>
      <c r="F150" s="1280"/>
      <c r="G150" s="1280">
        <f>'Staff TOS'!D105</f>
        <v>8</v>
      </c>
      <c r="H150" s="1280">
        <f>F150+G150</f>
        <v>8</v>
      </c>
      <c r="I150" s="1280">
        <v>120</v>
      </c>
      <c r="J150" s="1280">
        <f>E150*I150</f>
        <v>960</v>
      </c>
      <c r="K150" s="1280">
        <f>F150*I150</f>
        <v>0</v>
      </c>
      <c r="L150" s="1280">
        <f t="shared" ref="L150" si="39">G150*I150</f>
        <v>960</v>
      </c>
      <c r="M150" s="1296">
        <f t="shared" ref="M150" si="40">K150+L150</f>
        <v>960</v>
      </c>
    </row>
    <row r="151" spans="2:16" ht="16.5">
      <c r="B151" s="2052" t="s">
        <v>46</v>
      </c>
      <c r="C151" s="2053"/>
      <c r="D151" s="2053"/>
      <c r="E151" s="2053"/>
      <c r="F151" s="2053"/>
      <c r="G151" s="2053"/>
      <c r="H151" s="2053"/>
      <c r="I151" s="2054"/>
      <c r="J151" s="1281">
        <f>SUM(J127:J150)</f>
        <v>35970</v>
      </c>
      <c r="K151" s="1281">
        <f t="shared" ref="K151:M151" si="41">SUM(K127:K150)</f>
        <v>15544</v>
      </c>
      <c r="L151" s="1281">
        <f t="shared" si="41"/>
        <v>33840</v>
      </c>
      <c r="M151" s="1281">
        <f t="shared" si="41"/>
        <v>49384</v>
      </c>
      <c r="N151" s="995"/>
      <c r="O151" s="995"/>
      <c r="P151" s="1469"/>
    </row>
    <row r="152" spans="2:16" ht="16.5">
      <c r="B152" s="1474"/>
      <c r="C152" s="1480" t="s">
        <v>1298</v>
      </c>
      <c r="D152" s="1471"/>
      <c r="E152" s="1479"/>
      <c r="F152" s="1479"/>
      <c r="G152" s="1479"/>
      <c r="H152" s="1116"/>
      <c r="I152" s="1116"/>
      <c r="J152" s="1117"/>
      <c r="K152" s="1472"/>
      <c r="L152" s="1472"/>
      <c r="M152" s="1473"/>
      <c r="N152" s="995"/>
      <c r="O152" s="995"/>
      <c r="P152" s="1469"/>
    </row>
    <row r="153" spans="2:16" s="1263" customFormat="1" ht="15.75">
      <c r="B153" s="1278">
        <v>5</v>
      </c>
      <c r="C153" s="1279" t="s">
        <v>1162</v>
      </c>
      <c r="D153" s="1280"/>
      <c r="E153" s="1280"/>
      <c r="F153" s="1280"/>
      <c r="G153" s="1280"/>
      <c r="H153" s="1280"/>
      <c r="I153" s="1280"/>
      <c r="J153" s="1280"/>
      <c r="K153" s="1280"/>
      <c r="L153" s="1280"/>
      <c r="M153" s="1296"/>
    </row>
    <row r="154" spans="2:16" s="1263" customFormat="1" ht="15.75">
      <c r="B154" s="1278" t="s">
        <v>1161</v>
      </c>
      <c r="C154" s="1279" t="s">
        <v>1163</v>
      </c>
      <c r="D154" s="1280" t="s">
        <v>72</v>
      </c>
      <c r="E154" s="1280">
        <v>30</v>
      </c>
      <c r="F154" s="1280">
        <v>29</v>
      </c>
      <c r="G154" s="1280"/>
      <c r="H154" s="1280">
        <f>F154+G154</f>
        <v>29</v>
      </c>
      <c r="I154" s="1280">
        <v>200</v>
      </c>
      <c r="J154" s="1280">
        <f>I154*E154</f>
        <v>6000</v>
      </c>
      <c r="K154" s="1280">
        <f>F154*I154</f>
        <v>5800</v>
      </c>
      <c r="L154" s="1280">
        <f>G154*I154</f>
        <v>0</v>
      </c>
      <c r="M154" s="1296">
        <f>K154+L154</f>
        <v>5800</v>
      </c>
    </row>
    <row r="155" spans="2:16" s="1263" customFormat="1" ht="15.75">
      <c r="B155" s="1278">
        <v>6</v>
      </c>
      <c r="C155" s="1279" t="s">
        <v>1164</v>
      </c>
      <c r="D155" s="1280"/>
      <c r="E155" s="1280"/>
      <c r="F155" s="1280"/>
      <c r="G155" s="1280"/>
      <c r="H155" s="1280"/>
      <c r="I155" s="1280"/>
      <c r="J155" s="1280"/>
      <c r="K155" s="1280"/>
      <c r="L155" s="1280"/>
      <c r="M155" s="1296"/>
    </row>
    <row r="156" spans="2:16" s="1263" customFormat="1" ht="15.75">
      <c r="B156" s="1278" t="s">
        <v>1124</v>
      </c>
      <c r="C156" s="1279" t="s">
        <v>1332</v>
      </c>
      <c r="D156" s="1280" t="s">
        <v>72</v>
      </c>
      <c r="E156" s="1280">
        <v>4</v>
      </c>
      <c r="F156" s="1280">
        <v>20</v>
      </c>
      <c r="G156" s="1280"/>
      <c r="H156" s="1280">
        <f>F156+G156</f>
        <v>20</v>
      </c>
      <c r="I156" s="1280">
        <v>200</v>
      </c>
      <c r="J156" s="1280">
        <f>I156*E156</f>
        <v>800</v>
      </c>
      <c r="K156" s="1280">
        <f>F156*I156</f>
        <v>4000</v>
      </c>
      <c r="L156" s="1280">
        <f>G156*I156</f>
        <v>0</v>
      </c>
      <c r="M156" s="1296">
        <f>K156+L156</f>
        <v>4000</v>
      </c>
    </row>
    <row r="157" spans="2:16" ht="16.5">
      <c r="B157" s="2052" t="s">
        <v>46</v>
      </c>
      <c r="C157" s="2053"/>
      <c r="D157" s="2053"/>
      <c r="E157" s="2053"/>
      <c r="F157" s="2053"/>
      <c r="G157" s="2053"/>
      <c r="H157" s="2053"/>
      <c r="I157" s="2054"/>
      <c r="J157" s="1281">
        <f>SUM(J153:J156)</f>
        <v>6800</v>
      </c>
      <c r="K157" s="1281">
        <f>SUM(K153:K156)</f>
        <v>9800</v>
      </c>
      <c r="L157" s="1281">
        <f>SUM(L153:L156)</f>
        <v>0</v>
      </c>
      <c r="M157" s="1282">
        <f>SUM(M153:M156)</f>
        <v>9800</v>
      </c>
      <c r="N157" s="995"/>
      <c r="O157" s="995"/>
      <c r="P157" s="1469"/>
    </row>
    <row r="158" spans="2:16" ht="16.5">
      <c r="B158" s="1469"/>
      <c r="C158" s="1469"/>
      <c r="D158" s="995"/>
      <c r="E158" s="995"/>
      <c r="F158" s="995"/>
      <c r="G158" s="1481"/>
      <c r="H158" s="995"/>
      <c r="I158" s="995"/>
      <c r="J158" s="995"/>
      <c r="K158" s="995"/>
      <c r="L158" s="995"/>
      <c r="M158" s="995"/>
      <c r="N158" s="995"/>
      <c r="O158" s="995"/>
      <c r="P158" s="1469"/>
    </row>
    <row r="159" spans="2:16" ht="16.5">
      <c r="B159" s="1469"/>
      <c r="C159" s="1469"/>
      <c r="D159" s="995"/>
      <c r="E159" s="995"/>
      <c r="F159" s="995"/>
      <c r="G159" s="1481"/>
      <c r="H159" s="995"/>
      <c r="I159" s="995"/>
      <c r="J159" s="995"/>
      <c r="K159" s="995"/>
      <c r="L159" s="995"/>
      <c r="M159" s="995"/>
      <c r="N159" s="995"/>
      <c r="O159" s="995"/>
      <c r="P159" s="1469"/>
    </row>
    <row r="160" spans="2:16" ht="16.5">
      <c r="B160" s="1469"/>
      <c r="C160" s="1469"/>
      <c r="D160" s="995"/>
      <c r="E160" s="995"/>
      <c r="F160" s="995"/>
      <c r="G160" s="1481"/>
      <c r="H160" s="995"/>
      <c r="I160" s="995"/>
      <c r="J160" s="995"/>
      <c r="K160" s="995"/>
      <c r="L160" s="995"/>
      <c r="M160" s="995"/>
      <c r="N160" s="995"/>
      <c r="O160" s="995"/>
      <c r="P160" s="1469"/>
    </row>
    <row r="161" spans="2:16" ht="16.5">
      <c r="B161" s="1469"/>
      <c r="C161" s="1469"/>
      <c r="D161" s="995"/>
      <c r="E161" s="995"/>
      <c r="F161" s="995"/>
      <c r="G161" s="1481"/>
      <c r="H161" s="995"/>
      <c r="I161" s="995"/>
      <c r="J161" s="995"/>
      <c r="K161" s="995"/>
      <c r="L161" s="995"/>
      <c r="M161" s="995"/>
      <c r="N161" s="995"/>
      <c r="O161" s="995"/>
      <c r="P161" s="1469"/>
    </row>
    <row r="162" spans="2:16" ht="16.5">
      <c r="B162" s="1469"/>
      <c r="C162" s="1469"/>
      <c r="D162" s="995"/>
      <c r="E162" s="995"/>
      <c r="F162" s="995"/>
      <c r="G162" s="1481"/>
      <c r="H162" s="995"/>
      <c r="I162" s="995"/>
      <c r="J162" s="995"/>
      <c r="K162" s="995"/>
      <c r="L162" s="995"/>
      <c r="M162" s="995"/>
      <c r="N162" s="995"/>
      <c r="O162" s="995"/>
      <c r="P162" s="1469"/>
    </row>
    <row r="163" spans="2:16" ht="16.5">
      <c r="B163" s="1469"/>
      <c r="C163" s="1469"/>
      <c r="D163" s="995"/>
      <c r="E163" s="995"/>
      <c r="F163" s="995"/>
      <c r="G163" s="1481"/>
      <c r="H163" s="995"/>
      <c r="I163" s="995"/>
      <c r="J163" s="995"/>
      <c r="K163" s="995"/>
      <c r="L163" s="995"/>
      <c r="M163" s="995"/>
      <c r="N163" s="995"/>
      <c r="O163" s="995"/>
      <c r="P163" s="1469"/>
    </row>
    <row r="164" spans="2:16" ht="16.5">
      <c r="B164" s="1469"/>
      <c r="C164" s="1469"/>
      <c r="D164" s="995"/>
      <c r="E164" s="995"/>
      <c r="F164" s="995"/>
      <c r="G164" s="1481"/>
      <c r="H164" s="995"/>
      <c r="I164" s="995"/>
      <c r="J164" s="995"/>
      <c r="K164" s="995"/>
      <c r="L164" s="995"/>
      <c r="M164" s="995"/>
      <c r="N164" s="995"/>
      <c r="O164" s="995"/>
      <c r="P164" s="1469"/>
    </row>
    <row r="165" spans="2:16" ht="16.5">
      <c r="B165" s="1469"/>
      <c r="C165" s="1469"/>
      <c r="D165" s="995"/>
      <c r="E165" s="995"/>
      <c r="F165" s="995"/>
      <c r="G165" s="1481"/>
      <c r="H165" s="995"/>
      <c r="I165" s="995"/>
      <c r="J165" s="995"/>
      <c r="K165" s="995"/>
      <c r="L165" s="995"/>
      <c r="M165" s="995"/>
      <c r="N165" s="995"/>
      <c r="O165" s="995"/>
      <c r="P165" s="1469"/>
    </row>
    <row r="166" spans="2:16" ht="16.5">
      <c r="B166" s="1469"/>
      <c r="C166" s="1469"/>
      <c r="D166" s="995"/>
      <c r="E166" s="995"/>
      <c r="F166" s="995"/>
      <c r="G166" s="1481"/>
      <c r="H166" s="995"/>
      <c r="I166" s="995"/>
      <c r="J166" s="995"/>
      <c r="K166" s="995"/>
      <c r="L166" s="995"/>
      <c r="M166" s="995"/>
      <c r="N166" s="995"/>
      <c r="O166" s="995"/>
      <c r="P166" s="1469"/>
    </row>
    <row r="167" spans="2:16" ht="16.5">
      <c r="B167" s="1469"/>
      <c r="C167" s="1469"/>
      <c r="D167" s="995"/>
      <c r="E167" s="995"/>
      <c r="F167" s="995"/>
      <c r="G167" s="1481"/>
      <c r="H167" s="995"/>
      <c r="I167" s="995"/>
      <c r="J167" s="995"/>
      <c r="K167" s="995"/>
      <c r="L167" s="995"/>
      <c r="M167" s="995"/>
      <c r="N167" s="995"/>
      <c r="O167" s="995"/>
      <c r="P167" s="1469"/>
    </row>
    <row r="168" spans="2:16" ht="16.5">
      <c r="B168" s="1469"/>
      <c r="C168" s="1469"/>
      <c r="D168" s="995"/>
      <c r="E168" s="995"/>
      <c r="F168" s="995"/>
      <c r="G168" s="1481"/>
      <c r="H168" s="995"/>
      <c r="I168" s="995"/>
      <c r="J168" s="995"/>
      <c r="K168" s="995"/>
      <c r="L168" s="995"/>
      <c r="M168" s="995"/>
      <c r="N168" s="995"/>
      <c r="O168" s="995"/>
      <c r="P168" s="1469"/>
    </row>
    <row r="169" spans="2:16" ht="16.5">
      <c r="B169" s="1469"/>
      <c r="C169" s="1469"/>
      <c r="D169" s="995"/>
      <c r="E169" s="995"/>
      <c r="F169" s="995"/>
      <c r="G169" s="1481"/>
      <c r="H169" s="995"/>
      <c r="I169" s="995"/>
      <c r="J169" s="995"/>
      <c r="K169" s="995"/>
      <c r="L169" s="995"/>
      <c r="M169" s="995"/>
      <c r="N169" s="995"/>
      <c r="O169" s="995"/>
      <c r="P169" s="1469"/>
    </row>
    <row r="170" spans="2:16" ht="16.5">
      <c r="B170" s="1469"/>
      <c r="C170" s="1469"/>
      <c r="D170" s="995"/>
      <c r="E170" s="995"/>
      <c r="F170" s="995"/>
      <c r="G170" s="1481"/>
      <c r="H170" s="995"/>
      <c r="I170" s="995"/>
      <c r="J170" s="995"/>
      <c r="K170" s="995"/>
      <c r="L170" s="995"/>
      <c r="M170" s="995"/>
      <c r="N170" s="995"/>
      <c r="O170" s="995"/>
      <c r="P170" s="1469"/>
    </row>
    <row r="171" spans="2:16" ht="16.5">
      <c r="B171" s="1469"/>
      <c r="C171" s="1469"/>
      <c r="D171" s="995"/>
      <c r="E171" s="995"/>
      <c r="F171" s="995"/>
      <c r="G171" s="1481"/>
      <c r="H171" s="995"/>
      <c r="I171" s="995"/>
      <c r="J171" s="995"/>
      <c r="K171" s="995"/>
      <c r="L171" s="995"/>
      <c r="M171" s="995"/>
      <c r="N171" s="995"/>
      <c r="O171" s="995"/>
      <c r="P171" s="1469"/>
    </row>
    <row r="172" spans="2:16" ht="16.5">
      <c r="B172" s="1469"/>
      <c r="C172" s="1469"/>
      <c r="D172" s="995"/>
      <c r="E172" s="995"/>
      <c r="F172" s="995"/>
      <c r="G172" s="1481"/>
      <c r="H172" s="995"/>
      <c r="I172" s="995"/>
      <c r="J172" s="995"/>
      <c r="K172" s="995"/>
      <c r="L172" s="995"/>
      <c r="M172" s="995"/>
      <c r="N172" s="995"/>
      <c r="O172" s="995"/>
      <c r="P172" s="1469"/>
    </row>
    <row r="173" spans="2:16" ht="16.5">
      <c r="B173" s="1469"/>
      <c r="C173" s="1469"/>
      <c r="D173" s="995"/>
      <c r="E173" s="995"/>
      <c r="F173" s="995"/>
      <c r="G173" s="1481"/>
      <c r="H173" s="995"/>
      <c r="I173" s="995"/>
      <c r="J173" s="995"/>
      <c r="K173" s="995"/>
      <c r="L173" s="995"/>
      <c r="M173" s="995"/>
      <c r="N173" s="995"/>
      <c r="O173" s="995"/>
      <c r="P173" s="1469"/>
    </row>
    <row r="174" spans="2:16" ht="16.5">
      <c r="B174" s="1469"/>
      <c r="C174" s="1469"/>
      <c r="D174" s="995"/>
      <c r="E174" s="995"/>
      <c r="F174" s="995"/>
      <c r="G174" s="1481"/>
      <c r="H174" s="995"/>
      <c r="I174" s="995"/>
      <c r="J174" s="995"/>
      <c r="K174" s="995"/>
      <c r="L174" s="995"/>
      <c r="M174" s="995"/>
      <c r="N174" s="995"/>
      <c r="O174" s="995"/>
      <c r="P174" s="1469"/>
    </row>
    <row r="175" spans="2:16" ht="16.5">
      <c r="B175" s="1469"/>
      <c r="C175" s="1469"/>
      <c r="D175" s="995"/>
      <c r="E175" s="995"/>
      <c r="F175" s="995"/>
      <c r="G175" s="1481"/>
      <c r="H175" s="995"/>
      <c r="I175" s="995"/>
      <c r="J175" s="995"/>
      <c r="K175" s="995"/>
      <c r="L175" s="995"/>
      <c r="M175" s="995"/>
      <c r="N175" s="995"/>
      <c r="O175" s="995"/>
      <c r="P175" s="1469"/>
    </row>
    <row r="176" spans="2:16" ht="16.5">
      <c r="B176" s="1469"/>
      <c r="C176" s="1469"/>
      <c r="D176" s="995"/>
      <c r="E176" s="995"/>
      <c r="F176" s="995"/>
      <c r="G176" s="1481"/>
      <c r="H176" s="995"/>
      <c r="I176" s="995"/>
      <c r="J176" s="995"/>
      <c r="K176" s="995"/>
      <c r="L176" s="995"/>
      <c r="M176" s="995"/>
      <c r="N176" s="995"/>
      <c r="O176" s="995"/>
      <c r="P176" s="1469"/>
    </row>
    <row r="177" spans="2:16" ht="16.5">
      <c r="B177" s="1469"/>
      <c r="C177" s="1469"/>
      <c r="D177" s="995"/>
      <c r="E177" s="995"/>
      <c r="F177" s="995"/>
      <c r="G177" s="1481"/>
      <c r="H177" s="995"/>
      <c r="I177" s="995"/>
      <c r="J177" s="995"/>
      <c r="K177" s="995"/>
      <c r="L177" s="995"/>
      <c r="M177" s="995"/>
      <c r="N177" s="995"/>
      <c r="O177" s="995"/>
      <c r="P177" s="1469"/>
    </row>
    <row r="178" spans="2:16" ht="16.5">
      <c r="B178" s="1469"/>
      <c r="C178" s="1469"/>
      <c r="D178" s="995"/>
      <c r="E178" s="995"/>
      <c r="F178" s="995"/>
      <c r="G178" s="1481"/>
      <c r="H178" s="995"/>
      <c r="I178" s="995"/>
      <c r="J178" s="995"/>
      <c r="K178" s="995"/>
      <c r="L178" s="995"/>
      <c r="M178" s="995"/>
      <c r="N178" s="995"/>
      <c r="O178" s="995"/>
      <c r="P178" s="1469"/>
    </row>
    <row r="179" spans="2:16" ht="16.5">
      <c r="B179" s="1469"/>
      <c r="C179" s="1469"/>
      <c r="D179" s="995"/>
      <c r="E179" s="995"/>
      <c r="F179" s="995"/>
      <c r="G179" s="1481"/>
      <c r="H179" s="995"/>
      <c r="I179" s="995"/>
      <c r="J179" s="995"/>
      <c r="K179" s="995"/>
      <c r="L179" s="995"/>
      <c r="M179" s="995"/>
      <c r="N179" s="995"/>
      <c r="O179" s="995"/>
      <c r="P179" s="1469"/>
    </row>
    <row r="180" spans="2:16" ht="16.5">
      <c r="B180" s="1469"/>
      <c r="C180" s="1469"/>
      <c r="D180" s="995"/>
      <c r="E180" s="995"/>
      <c r="F180" s="995"/>
      <c r="G180" s="1481"/>
      <c r="H180" s="995"/>
      <c r="I180" s="995"/>
      <c r="J180" s="995"/>
      <c r="K180" s="995"/>
      <c r="L180" s="995"/>
      <c r="M180" s="995"/>
      <c r="N180" s="995"/>
      <c r="O180" s="995"/>
      <c r="P180" s="1469"/>
    </row>
    <row r="181" spans="2:16" ht="16.5">
      <c r="B181" s="1469"/>
      <c r="C181" s="1469"/>
      <c r="D181" s="995"/>
      <c r="E181" s="995"/>
      <c r="F181" s="995"/>
      <c r="G181" s="1481"/>
      <c r="H181" s="995"/>
      <c r="I181" s="995"/>
      <c r="J181" s="995"/>
      <c r="K181" s="995"/>
      <c r="L181" s="995"/>
      <c r="M181" s="995"/>
      <c r="N181" s="995"/>
      <c r="O181" s="995"/>
      <c r="P181" s="1469"/>
    </row>
    <row r="182" spans="2:16" ht="16.5">
      <c r="B182" s="1469"/>
      <c r="C182" s="1469"/>
      <c r="D182" s="995"/>
      <c r="E182" s="995"/>
      <c r="F182" s="995"/>
      <c r="G182" s="1481"/>
      <c r="H182" s="995"/>
      <c r="I182" s="995"/>
      <c r="J182" s="995"/>
      <c r="K182" s="995"/>
      <c r="L182" s="995"/>
      <c r="M182" s="995"/>
      <c r="N182" s="995"/>
      <c r="O182" s="995"/>
      <c r="P182" s="1469"/>
    </row>
    <row r="183" spans="2:16" ht="16.5">
      <c r="B183" s="1469"/>
      <c r="C183" s="1469"/>
      <c r="D183" s="995"/>
      <c r="E183" s="995"/>
      <c r="F183" s="995"/>
      <c r="G183" s="1481"/>
      <c r="H183" s="995"/>
      <c r="I183" s="995"/>
      <c r="J183" s="995"/>
      <c r="K183" s="995"/>
      <c r="L183" s="995"/>
      <c r="M183" s="995"/>
      <c r="N183" s="995"/>
      <c r="O183" s="995"/>
      <c r="P183" s="1469"/>
    </row>
    <row r="184" spans="2:16" ht="16.5">
      <c r="B184" s="1469"/>
      <c r="C184" s="1469"/>
      <c r="D184" s="995"/>
      <c r="E184" s="995"/>
      <c r="F184" s="995"/>
      <c r="G184" s="1481"/>
      <c r="H184" s="995"/>
      <c r="I184" s="995"/>
      <c r="J184" s="995"/>
      <c r="K184" s="995"/>
      <c r="L184" s="995"/>
      <c r="M184" s="995"/>
      <c r="N184" s="995"/>
      <c r="O184" s="995"/>
      <c r="P184" s="1469"/>
    </row>
    <row r="185" spans="2:16" ht="16.5">
      <c r="B185" s="1469"/>
      <c r="C185" s="1469"/>
      <c r="D185" s="995"/>
      <c r="E185" s="995"/>
      <c r="F185" s="995"/>
      <c r="G185" s="1481"/>
      <c r="H185" s="995"/>
      <c r="I185" s="995"/>
      <c r="J185" s="995"/>
      <c r="K185" s="995"/>
      <c r="L185" s="995"/>
      <c r="M185" s="995"/>
      <c r="N185" s="995"/>
      <c r="O185" s="995"/>
      <c r="P185" s="1469"/>
    </row>
    <row r="186" spans="2:16" ht="16.5">
      <c r="B186" s="1469"/>
      <c r="C186" s="1469"/>
      <c r="D186" s="995"/>
      <c r="E186" s="995"/>
      <c r="F186" s="995"/>
      <c r="G186" s="1481"/>
      <c r="H186" s="995"/>
      <c r="I186" s="995"/>
      <c r="J186" s="995"/>
      <c r="K186" s="995"/>
      <c r="L186" s="995"/>
      <c r="M186" s="995"/>
      <c r="N186" s="995"/>
      <c r="O186" s="995"/>
      <c r="P186" s="1469"/>
    </row>
    <row r="187" spans="2:16" ht="16.5">
      <c r="B187" s="1469"/>
      <c r="C187" s="1469"/>
      <c r="D187" s="995"/>
      <c r="E187" s="995"/>
      <c r="F187" s="995"/>
      <c r="G187" s="1481"/>
      <c r="H187" s="995"/>
      <c r="I187" s="995"/>
      <c r="J187" s="995"/>
      <c r="K187" s="995"/>
      <c r="L187" s="995"/>
      <c r="M187" s="995"/>
      <c r="N187" s="995"/>
      <c r="O187" s="995"/>
      <c r="P187" s="1469"/>
    </row>
    <row r="188" spans="2:16" ht="16.5">
      <c r="B188" s="1469"/>
      <c r="C188" s="1469"/>
      <c r="D188" s="995"/>
      <c r="E188" s="995"/>
      <c r="F188" s="995"/>
      <c r="G188" s="1481"/>
      <c r="H188" s="995"/>
      <c r="I188" s="995"/>
      <c r="J188" s="995"/>
      <c r="K188" s="995"/>
      <c r="L188" s="995"/>
      <c r="M188" s="995"/>
      <c r="N188" s="995"/>
      <c r="O188" s="995"/>
      <c r="P188" s="1469"/>
    </row>
    <row r="189" spans="2:16" ht="16.5">
      <c r="B189" s="1469"/>
      <c r="C189" s="1469"/>
      <c r="D189" s="995"/>
      <c r="E189" s="995"/>
      <c r="F189" s="995"/>
      <c r="G189" s="1481"/>
      <c r="H189" s="995"/>
      <c r="I189" s="995"/>
      <c r="J189" s="995"/>
      <c r="K189" s="995"/>
      <c r="L189" s="995"/>
      <c r="M189" s="995"/>
      <c r="N189" s="995"/>
      <c r="O189" s="995"/>
      <c r="P189" s="1469"/>
    </row>
    <row r="190" spans="2:16" ht="16.5">
      <c r="B190" s="1469"/>
      <c r="C190" s="1469"/>
      <c r="D190" s="995"/>
      <c r="E190" s="995"/>
      <c r="F190" s="995"/>
      <c r="G190" s="1481"/>
      <c r="H190" s="995"/>
      <c r="I190" s="995"/>
      <c r="J190" s="995"/>
      <c r="K190" s="995"/>
      <c r="L190" s="995"/>
      <c r="M190" s="995"/>
      <c r="N190" s="995"/>
      <c r="O190" s="995"/>
      <c r="P190" s="1469"/>
    </row>
    <row r="191" spans="2:16" ht="16.5">
      <c r="B191" s="1469"/>
      <c r="C191" s="1469"/>
      <c r="D191" s="995"/>
      <c r="E191" s="995"/>
      <c r="F191" s="995"/>
      <c r="G191" s="1481"/>
      <c r="H191" s="995"/>
      <c r="I191" s="995"/>
      <c r="J191" s="995"/>
      <c r="K191" s="995"/>
      <c r="L191" s="995"/>
      <c r="M191" s="995"/>
      <c r="N191" s="995"/>
      <c r="O191" s="995"/>
      <c r="P191" s="1469"/>
    </row>
    <row r="192" spans="2:16" ht="16.5">
      <c r="B192" s="1469"/>
      <c r="C192" s="1469"/>
      <c r="D192" s="995"/>
      <c r="E192" s="995"/>
      <c r="F192" s="995"/>
      <c r="G192" s="1481"/>
      <c r="H192" s="995"/>
      <c r="I192" s="995"/>
      <c r="J192" s="995"/>
      <c r="K192" s="995"/>
      <c r="L192" s="995"/>
      <c r="M192" s="995"/>
      <c r="N192" s="995"/>
      <c r="O192" s="995"/>
      <c r="P192" s="1469"/>
    </row>
    <row r="193" spans="2:16" ht="16.5">
      <c r="B193" s="1469"/>
      <c r="C193" s="1469"/>
      <c r="D193" s="995"/>
      <c r="E193" s="995"/>
      <c r="F193" s="995"/>
      <c r="G193" s="1481"/>
      <c r="H193" s="995"/>
      <c r="I193" s="995"/>
      <c r="J193" s="995"/>
      <c r="K193" s="995"/>
      <c r="L193" s="995"/>
      <c r="M193" s="995"/>
      <c r="N193" s="995"/>
      <c r="O193" s="995"/>
      <c r="P193" s="1469"/>
    </row>
    <row r="194" spans="2:16" ht="16.5">
      <c r="B194" s="1469"/>
      <c r="C194" s="1469"/>
      <c r="D194" s="995"/>
      <c r="E194" s="995"/>
      <c r="F194" s="995"/>
      <c r="G194" s="1481"/>
      <c r="H194" s="995"/>
      <c r="I194" s="995"/>
      <c r="J194" s="995"/>
      <c r="K194" s="995"/>
      <c r="L194" s="995"/>
      <c r="M194" s="995"/>
      <c r="N194" s="995"/>
      <c r="O194" s="995"/>
      <c r="P194" s="1469"/>
    </row>
    <row r="195" spans="2:16" ht="16.5">
      <c r="B195" s="1469"/>
      <c r="C195" s="1469"/>
      <c r="D195" s="995"/>
      <c r="E195" s="995"/>
      <c r="F195" s="995"/>
      <c r="G195" s="1481"/>
      <c r="H195" s="995"/>
      <c r="I195" s="995"/>
      <c r="J195" s="995"/>
      <c r="K195" s="995"/>
      <c r="L195" s="995"/>
      <c r="M195" s="995"/>
      <c r="N195" s="995"/>
      <c r="O195" s="995"/>
      <c r="P195" s="1469"/>
    </row>
    <row r="196" spans="2:16" ht="16.5">
      <c r="B196" s="1469"/>
      <c r="C196" s="1469"/>
      <c r="D196" s="995"/>
      <c r="E196" s="995"/>
      <c r="F196" s="995"/>
      <c r="G196" s="1481"/>
      <c r="H196" s="995"/>
      <c r="I196" s="995"/>
      <c r="J196" s="995"/>
      <c r="K196" s="995"/>
      <c r="L196" s="995"/>
      <c r="M196" s="995"/>
      <c r="N196" s="995"/>
      <c r="O196" s="995"/>
      <c r="P196" s="1469"/>
    </row>
    <row r="197" spans="2:16" ht="16.5">
      <c r="B197" s="1469"/>
      <c r="C197" s="1469"/>
      <c r="D197" s="995"/>
      <c r="E197" s="995"/>
      <c r="F197" s="995"/>
      <c r="G197" s="1481"/>
      <c r="H197" s="995"/>
      <c r="I197" s="995"/>
      <c r="J197" s="995"/>
      <c r="K197" s="995"/>
      <c r="L197" s="995"/>
      <c r="M197" s="995"/>
      <c r="N197" s="995"/>
      <c r="O197" s="995"/>
      <c r="P197" s="1469"/>
    </row>
    <row r="198" spans="2:16" ht="16.5">
      <c r="B198" s="1469"/>
      <c r="C198" s="1469"/>
      <c r="D198" s="995"/>
      <c r="E198" s="995"/>
      <c r="F198" s="995"/>
      <c r="G198" s="1481"/>
      <c r="H198" s="995"/>
      <c r="I198" s="995"/>
      <c r="J198" s="995"/>
      <c r="K198" s="995"/>
      <c r="L198" s="995"/>
      <c r="M198" s="995"/>
      <c r="N198" s="995"/>
      <c r="O198" s="995"/>
      <c r="P198" s="1469"/>
    </row>
    <row r="199" spans="2:16" ht="16.5">
      <c r="B199" s="1469"/>
      <c r="C199" s="1469"/>
      <c r="D199" s="995"/>
      <c r="E199" s="995"/>
      <c r="F199" s="995"/>
      <c r="G199" s="1481"/>
      <c r="H199" s="995"/>
      <c r="I199" s="995"/>
      <c r="J199" s="995"/>
      <c r="K199" s="995"/>
      <c r="L199" s="995"/>
      <c r="M199" s="995"/>
      <c r="N199" s="995"/>
      <c r="O199" s="995"/>
      <c r="P199" s="1469"/>
    </row>
    <row r="200" spans="2:16" ht="16.5">
      <c r="B200" s="1469"/>
      <c r="C200" s="1469"/>
      <c r="D200" s="995"/>
      <c r="E200" s="995"/>
      <c r="F200" s="995"/>
      <c r="G200" s="1481"/>
      <c r="H200" s="995"/>
      <c r="I200" s="995"/>
      <c r="J200" s="995"/>
      <c r="K200" s="995"/>
      <c r="L200" s="995"/>
      <c r="M200" s="995"/>
      <c r="N200" s="995"/>
      <c r="O200" s="995"/>
      <c r="P200" s="1469"/>
    </row>
    <row r="201" spans="2:16" ht="16.5">
      <c r="B201" s="1469"/>
      <c r="C201" s="1469"/>
      <c r="D201" s="995"/>
      <c r="E201" s="995"/>
      <c r="F201" s="995"/>
      <c r="G201" s="1481"/>
      <c r="H201" s="995"/>
      <c r="I201" s="995"/>
      <c r="J201" s="995"/>
      <c r="K201" s="995"/>
      <c r="L201" s="995"/>
      <c r="M201" s="995"/>
      <c r="N201" s="995"/>
      <c r="O201" s="995"/>
      <c r="P201" s="1469"/>
    </row>
    <row r="202" spans="2:16" ht="16.5">
      <c r="B202" s="1469"/>
      <c r="C202" s="1469"/>
      <c r="D202" s="995"/>
      <c r="E202" s="995"/>
      <c r="F202" s="995"/>
      <c r="G202" s="1481"/>
      <c r="H202" s="995"/>
      <c r="I202" s="995"/>
      <c r="J202" s="995"/>
      <c r="K202" s="995"/>
      <c r="L202" s="995"/>
      <c r="M202" s="995"/>
      <c r="N202" s="995"/>
      <c r="O202" s="995"/>
      <c r="P202" s="1469"/>
    </row>
    <row r="203" spans="2:16" ht="16.5">
      <c r="B203" s="1469"/>
      <c r="C203" s="1469"/>
      <c r="D203" s="995"/>
      <c r="E203" s="995"/>
      <c r="F203" s="995"/>
      <c r="G203" s="1481"/>
      <c r="H203" s="995"/>
      <c r="I203" s="995"/>
      <c r="J203" s="995"/>
      <c r="K203" s="995"/>
      <c r="L203" s="995"/>
      <c r="M203" s="995"/>
      <c r="N203" s="995"/>
      <c r="O203" s="995"/>
      <c r="P203" s="1469"/>
    </row>
    <row r="204" spans="2:16" ht="16.5">
      <c r="B204" s="1469"/>
      <c r="C204" s="1469"/>
      <c r="D204" s="995"/>
      <c r="E204" s="995"/>
      <c r="F204" s="995"/>
      <c r="G204" s="1481"/>
      <c r="H204" s="995"/>
      <c r="I204" s="995"/>
      <c r="J204" s="995"/>
      <c r="K204" s="995"/>
      <c r="L204" s="995"/>
      <c r="M204" s="995"/>
      <c r="N204" s="995"/>
      <c r="O204" s="995"/>
      <c r="P204" s="1469"/>
    </row>
    <row r="205" spans="2:16" ht="16.5">
      <c r="B205" s="1469"/>
      <c r="C205" s="1469"/>
      <c r="D205" s="995"/>
      <c r="E205" s="995"/>
      <c r="F205" s="995"/>
      <c r="G205" s="1481"/>
      <c r="H205" s="995"/>
      <c r="I205" s="995"/>
      <c r="J205" s="995"/>
      <c r="K205" s="995"/>
      <c r="L205" s="995"/>
      <c r="M205" s="995"/>
      <c r="N205" s="995"/>
      <c r="O205" s="995"/>
      <c r="P205" s="1469"/>
    </row>
    <row r="206" spans="2:16" ht="16.5">
      <c r="B206" s="1469"/>
      <c r="C206" s="1469"/>
      <c r="D206" s="995"/>
      <c r="E206" s="995"/>
      <c r="F206" s="995"/>
      <c r="G206" s="1481"/>
      <c r="H206" s="995"/>
      <c r="I206" s="995"/>
      <c r="J206" s="995"/>
      <c r="K206" s="995"/>
      <c r="L206" s="995"/>
      <c r="M206" s="995"/>
      <c r="N206" s="995"/>
      <c r="O206" s="995"/>
      <c r="P206" s="1469"/>
    </row>
    <row r="207" spans="2:16" ht="16.5">
      <c r="B207" s="1469"/>
      <c r="C207" s="1469"/>
      <c r="D207" s="995"/>
      <c r="E207" s="995"/>
      <c r="F207" s="995"/>
      <c r="G207" s="1481"/>
      <c r="H207" s="995"/>
      <c r="I207" s="995"/>
      <c r="J207" s="995"/>
      <c r="K207" s="995"/>
      <c r="L207" s="995"/>
      <c r="M207" s="995"/>
      <c r="N207" s="995"/>
      <c r="O207" s="995"/>
      <c r="P207" s="1469"/>
    </row>
    <row r="208" spans="2:16" ht="16.5">
      <c r="B208" s="1469"/>
      <c r="C208" s="1469"/>
      <c r="D208" s="995"/>
      <c r="E208" s="995"/>
      <c r="F208" s="995"/>
      <c r="G208" s="1481"/>
      <c r="H208" s="995"/>
      <c r="I208" s="995"/>
      <c r="J208" s="995"/>
      <c r="K208" s="995"/>
      <c r="L208" s="995"/>
      <c r="M208" s="995"/>
      <c r="N208" s="995"/>
      <c r="O208" s="995"/>
      <c r="P208" s="1469"/>
    </row>
    <row r="209" spans="2:16" ht="16.5">
      <c r="B209" s="1469"/>
      <c r="C209" s="1469"/>
      <c r="D209" s="995"/>
      <c r="E209" s="995"/>
      <c r="F209" s="995"/>
      <c r="G209" s="1481"/>
      <c r="H209" s="995"/>
      <c r="I209" s="995"/>
      <c r="J209" s="995"/>
      <c r="K209" s="995"/>
      <c r="L209" s="995"/>
      <c r="M209" s="995"/>
      <c r="N209" s="995"/>
      <c r="O209" s="995"/>
      <c r="P209" s="1469"/>
    </row>
    <row r="210" spans="2:16" ht="16.5">
      <c r="B210" s="1469"/>
      <c r="C210" s="1469"/>
      <c r="D210" s="995"/>
      <c r="E210" s="995"/>
      <c r="F210" s="995"/>
      <c r="G210" s="1481"/>
      <c r="H210" s="995"/>
      <c r="I210" s="995"/>
      <c r="J210" s="995"/>
      <c r="K210" s="995"/>
      <c r="L210" s="995"/>
      <c r="M210" s="995"/>
      <c r="N210" s="995"/>
      <c r="O210" s="995"/>
      <c r="P210" s="1469"/>
    </row>
    <row r="211" spans="2:16" ht="16.5">
      <c r="B211" s="1469"/>
      <c r="C211" s="1469"/>
      <c r="D211" s="995"/>
      <c r="E211" s="995"/>
      <c r="F211" s="995"/>
      <c r="G211" s="1481"/>
      <c r="H211" s="995"/>
      <c r="I211" s="995"/>
      <c r="J211" s="995"/>
      <c r="K211" s="995"/>
      <c r="L211" s="995"/>
      <c r="M211" s="995"/>
      <c r="N211" s="995"/>
      <c r="O211" s="995"/>
      <c r="P211" s="1469"/>
    </row>
    <row r="212" spans="2:16" ht="16.5">
      <c r="B212" s="1469"/>
      <c r="C212" s="1469"/>
      <c r="D212" s="995"/>
      <c r="E212" s="995"/>
      <c r="F212" s="995"/>
      <c r="G212" s="1481"/>
      <c r="H212" s="995"/>
      <c r="I212" s="995"/>
      <c r="J212" s="995"/>
      <c r="K212" s="995"/>
      <c r="L212" s="995"/>
      <c r="M212" s="995"/>
      <c r="N212" s="995"/>
      <c r="O212" s="995"/>
      <c r="P212" s="1469"/>
    </row>
    <row r="213" spans="2:16" ht="16.5">
      <c r="B213" s="1469"/>
      <c r="C213" s="1469"/>
      <c r="D213" s="995"/>
      <c r="E213" s="995"/>
      <c r="F213" s="995"/>
      <c r="G213" s="1481"/>
      <c r="H213" s="995"/>
      <c r="I213" s="995"/>
      <c r="J213" s="995"/>
      <c r="K213" s="995"/>
      <c r="L213" s="995"/>
      <c r="M213" s="995"/>
      <c r="N213" s="995"/>
      <c r="O213" s="995"/>
      <c r="P213" s="1469"/>
    </row>
    <row r="214" spans="2:16" ht="16.5">
      <c r="B214" s="1469"/>
      <c r="C214" s="1469"/>
      <c r="D214" s="995"/>
      <c r="E214" s="995"/>
      <c r="F214" s="995"/>
      <c r="G214" s="1481"/>
      <c r="H214" s="995"/>
      <c r="I214" s="995"/>
      <c r="J214" s="995"/>
      <c r="K214" s="995"/>
      <c r="L214" s="995"/>
      <c r="M214" s="995"/>
      <c r="N214" s="995"/>
      <c r="O214" s="995"/>
      <c r="P214" s="1469"/>
    </row>
    <row r="215" spans="2:16" ht="16.5">
      <c r="B215" s="1469"/>
      <c r="C215" s="1469"/>
      <c r="D215" s="995"/>
      <c r="E215" s="995"/>
      <c r="F215" s="995"/>
      <c r="G215" s="1481"/>
      <c r="H215" s="995"/>
      <c r="I215" s="995"/>
      <c r="J215" s="995"/>
      <c r="K215" s="995"/>
      <c r="L215" s="995"/>
      <c r="M215" s="995"/>
      <c r="N215" s="995"/>
      <c r="O215" s="995"/>
      <c r="P215" s="1469"/>
    </row>
    <row r="216" spans="2:16" ht="16.5">
      <c r="B216" s="1469"/>
      <c r="C216" s="1469"/>
      <c r="D216" s="995"/>
      <c r="E216" s="995"/>
      <c r="F216" s="995"/>
      <c r="G216" s="1481"/>
      <c r="H216" s="995"/>
      <c r="I216" s="995"/>
      <c r="J216" s="995"/>
      <c r="K216" s="995"/>
      <c r="L216" s="995"/>
      <c r="M216" s="995"/>
      <c r="N216" s="995"/>
      <c r="O216" s="995"/>
      <c r="P216" s="1469"/>
    </row>
    <row r="217" spans="2:16" ht="16.5">
      <c r="B217" s="1469"/>
      <c r="C217" s="1469"/>
      <c r="D217" s="995"/>
      <c r="E217" s="995"/>
      <c r="F217" s="995"/>
      <c r="G217" s="1481"/>
      <c r="H217" s="995"/>
      <c r="I217" s="995"/>
      <c r="J217" s="995"/>
      <c r="K217" s="995"/>
      <c r="L217" s="995"/>
      <c r="M217" s="995"/>
      <c r="N217" s="995"/>
      <c r="O217" s="995"/>
      <c r="P217" s="1469"/>
    </row>
    <row r="218" spans="2:16" ht="16.5">
      <c r="B218" s="1469"/>
      <c r="C218" s="1469"/>
      <c r="D218" s="995"/>
      <c r="E218" s="995"/>
      <c r="F218" s="995"/>
      <c r="G218" s="1481"/>
      <c r="H218" s="995"/>
      <c r="I218" s="995"/>
      <c r="J218" s="995"/>
      <c r="K218" s="995"/>
      <c r="L218" s="995"/>
      <c r="M218" s="995"/>
      <c r="N218" s="995"/>
      <c r="O218" s="995"/>
      <c r="P218" s="1469"/>
    </row>
    <row r="219" spans="2:16" ht="16.5">
      <c r="B219" s="1469"/>
      <c r="C219" s="1469"/>
      <c r="D219" s="995"/>
      <c r="E219" s="995"/>
      <c r="F219" s="995"/>
      <c r="G219" s="1481"/>
      <c r="H219" s="995"/>
      <c r="I219" s="995"/>
      <c r="J219" s="995"/>
      <c r="K219" s="995"/>
      <c r="L219" s="995"/>
      <c r="M219" s="995"/>
      <c r="N219" s="995"/>
      <c r="O219" s="995"/>
      <c r="P219" s="1469"/>
    </row>
    <row r="220" spans="2:16" ht="16.5">
      <c r="B220" s="1469"/>
      <c r="C220" s="1469"/>
      <c r="D220" s="995"/>
      <c r="E220" s="995"/>
      <c r="F220" s="995"/>
      <c r="G220" s="1481"/>
      <c r="H220" s="995"/>
      <c r="I220" s="995"/>
      <c r="J220" s="995"/>
      <c r="K220" s="995"/>
      <c r="L220" s="995"/>
      <c r="M220" s="995"/>
      <c r="N220" s="995"/>
      <c r="O220" s="995"/>
      <c r="P220" s="1469"/>
    </row>
    <row r="221" spans="2:16" ht="16.5">
      <c r="B221" s="1469"/>
      <c r="C221" s="1469"/>
      <c r="D221" s="995"/>
      <c r="E221" s="995"/>
      <c r="F221" s="995"/>
      <c r="G221" s="1481"/>
      <c r="H221" s="995"/>
      <c r="I221" s="995"/>
      <c r="J221" s="995"/>
      <c r="K221" s="995"/>
      <c r="L221" s="995"/>
      <c r="M221" s="995"/>
      <c r="N221" s="995"/>
      <c r="O221" s="995"/>
      <c r="P221" s="1469"/>
    </row>
    <row r="222" spans="2:16" ht="16.5">
      <c r="B222" s="1469"/>
      <c r="C222" s="1469"/>
      <c r="D222" s="995"/>
      <c r="E222" s="995"/>
      <c r="F222" s="995"/>
      <c r="G222" s="1481"/>
      <c r="H222" s="995"/>
      <c r="I222" s="995"/>
      <c r="J222" s="995"/>
      <c r="K222" s="995"/>
      <c r="L222" s="995"/>
      <c r="M222" s="995"/>
      <c r="N222" s="995"/>
      <c r="O222" s="995"/>
      <c r="P222" s="1469"/>
    </row>
    <row r="223" spans="2:16" ht="16.5">
      <c r="B223" s="1469"/>
      <c r="C223" s="1469"/>
      <c r="D223" s="995"/>
      <c r="E223" s="995"/>
      <c r="F223" s="995"/>
      <c r="G223" s="1481"/>
      <c r="H223" s="995"/>
      <c r="I223" s="995"/>
      <c r="J223" s="995"/>
      <c r="K223" s="995"/>
      <c r="L223" s="995"/>
      <c r="M223" s="995"/>
      <c r="N223" s="995"/>
      <c r="O223" s="995"/>
      <c r="P223" s="1469"/>
    </row>
    <row r="224" spans="2:16" ht="16.5">
      <c r="B224" s="1469"/>
      <c r="C224" s="1469"/>
      <c r="D224" s="995"/>
      <c r="E224" s="995"/>
      <c r="F224" s="995"/>
      <c r="G224" s="1481"/>
      <c r="H224" s="995"/>
      <c r="I224" s="995"/>
      <c r="J224" s="995"/>
      <c r="K224" s="995"/>
      <c r="L224" s="995"/>
      <c r="M224" s="995"/>
      <c r="N224" s="995"/>
      <c r="O224" s="995"/>
      <c r="P224" s="1469"/>
    </row>
    <row r="225" spans="2:16" ht="16.5">
      <c r="B225" s="1469"/>
      <c r="C225" s="1469"/>
      <c r="D225" s="995"/>
      <c r="E225" s="995"/>
      <c r="F225" s="995"/>
      <c r="G225" s="1481"/>
      <c r="H225" s="995"/>
      <c r="I225" s="995"/>
      <c r="J225" s="995"/>
      <c r="K225" s="995"/>
      <c r="L225" s="995"/>
      <c r="M225" s="995"/>
      <c r="N225" s="995"/>
      <c r="O225" s="995"/>
      <c r="P225" s="1469"/>
    </row>
    <row r="226" spans="2:16" ht="16.5">
      <c r="B226" s="1469"/>
      <c r="C226" s="1469"/>
      <c r="D226" s="995"/>
      <c r="E226" s="995"/>
      <c r="F226" s="995"/>
      <c r="G226" s="1481"/>
      <c r="H226" s="995"/>
      <c r="I226" s="995"/>
      <c r="J226" s="995"/>
      <c r="K226" s="995"/>
      <c r="L226" s="995"/>
      <c r="M226" s="995"/>
      <c r="N226" s="995"/>
      <c r="O226" s="995"/>
      <c r="P226" s="1469"/>
    </row>
    <row r="227" spans="2:16" ht="16.5">
      <c r="B227" s="1469"/>
      <c r="C227" s="1469"/>
      <c r="D227" s="995"/>
      <c r="E227" s="995"/>
      <c r="F227" s="995"/>
      <c r="G227" s="1481"/>
      <c r="H227" s="995"/>
      <c r="I227" s="995"/>
      <c r="J227" s="995"/>
      <c r="K227" s="995"/>
      <c r="L227" s="995"/>
      <c r="M227" s="995"/>
      <c r="N227" s="995"/>
      <c r="O227" s="995"/>
      <c r="P227" s="1469"/>
    </row>
    <row r="228" spans="2:16" ht="16.5">
      <c r="B228" s="1469"/>
      <c r="C228" s="1469"/>
      <c r="D228" s="995"/>
      <c r="E228" s="995"/>
      <c r="F228" s="995"/>
      <c r="G228" s="1481"/>
      <c r="H228" s="995"/>
      <c r="I228" s="995"/>
      <c r="J228" s="995"/>
      <c r="K228" s="995"/>
      <c r="L228" s="995"/>
      <c r="M228" s="995"/>
      <c r="N228" s="995"/>
      <c r="O228" s="995"/>
      <c r="P228" s="1469"/>
    </row>
    <row r="229" spans="2:16" ht="16.5">
      <c r="B229" s="1469"/>
      <c r="C229" s="1469"/>
      <c r="D229" s="995"/>
      <c r="E229" s="995"/>
      <c r="F229" s="995"/>
      <c r="G229" s="1481"/>
      <c r="H229" s="995"/>
      <c r="I229" s="995"/>
      <c r="J229" s="995"/>
      <c r="K229" s="995"/>
      <c r="L229" s="995"/>
      <c r="M229" s="995"/>
      <c r="N229" s="995"/>
      <c r="O229" s="995"/>
      <c r="P229" s="1469"/>
    </row>
    <row r="230" spans="2:16" ht="16.5">
      <c r="B230" s="1469"/>
      <c r="C230" s="1469"/>
      <c r="D230" s="995"/>
      <c r="E230" s="995"/>
      <c r="F230" s="995"/>
      <c r="G230" s="1481"/>
      <c r="H230" s="995"/>
      <c r="I230" s="995"/>
      <c r="J230" s="995"/>
      <c r="K230" s="995"/>
      <c r="L230" s="995"/>
      <c r="M230" s="995"/>
      <c r="N230" s="995"/>
      <c r="O230" s="995"/>
      <c r="P230" s="1469"/>
    </row>
    <row r="231" spans="2:16" ht="16.5">
      <c r="B231" s="1469"/>
      <c r="C231" s="1469"/>
      <c r="D231" s="995"/>
      <c r="E231" s="995"/>
      <c r="F231" s="995"/>
      <c r="G231" s="1481"/>
      <c r="H231" s="995"/>
      <c r="I231" s="995"/>
      <c r="J231" s="995"/>
      <c r="K231" s="995"/>
      <c r="L231" s="995"/>
      <c r="M231" s="995"/>
      <c r="N231" s="995"/>
      <c r="O231" s="995"/>
      <c r="P231" s="1469"/>
    </row>
    <row r="232" spans="2:16" ht="16.5">
      <c r="B232" s="1469"/>
      <c r="C232" s="1469"/>
      <c r="D232" s="995"/>
      <c r="E232" s="995"/>
      <c r="F232" s="995"/>
      <c r="G232" s="1481"/>
      <c r="H232" s="995"/>
      <c r="I232" s="995"/>
      <c r="J232" s="995"/>
      <c r="K232" s="995"/>
      <c r="L232" s="995"/>
      <c r="M232" s="995"/>
      <c r="N232" s="995"/>
      <c r="O232" s="995"/>
      <c r="P232" s="1469"/>
    </row>
    <row r="233" spans="2:16" ht="16.5">
      <c r="B233" s="1469"/>
      <c r="C233" s="1469"/>
      <c r="D233" s="995"/>
      <c r="E233" s="995"/>
      <c r="F233" s="995"/>
      <c r="G233" s="1481"/>
      <c r="H233" s="995"/>
      <c r="I233" s="995"/>
      <c r="J233" s="995"/>
      <c r="K233" s="995"/>
      <c r="L233" s="995"/>
      <c r="M233" s="995"/>
      <c r="N233" s="995"/>
      <c r="O233" s="995"/>
      <c r="P233" s="1469"/>
    </row>
    <row r="234" spans="2:16" ht="16.5">
      <c r="B234" s="1469"/>
      <c r="C234" s="1469"/>
      <c r="D234" s="995"/>
      <c r="E234" s="995"/>
      <c r="F234" s="995"/>
      <c r="G234" s="1481"/>
      <c r="H234" s="995"/>
      <c r="I234" s="995"/>
      <c r="J234" s="995"/>
      <c r="K234" s="995"/>
      <c r="L234" s="995"/>
      <c r="M234" s="995"/>
      <c r="N234" s="995"/>
      <c r="O234" s="995"/>
      <c r="P234" s="1469"/>
    </row>
    <row r="235" spans="2:16" ht="16.5">
      <c r="B235" s="1469"/>
      <c r="C235" s="1469"/>
      <c r="D235" s="995"/>
      <c r="E235" s="995"/>
      <c r="F235" s="995"/>
      <c r="G235" s="1481"/>
      <c r="H235" s="995"/>
      <c r="I235" s="995"/>
      <c r="J235" s="995"/>
      <c r="K235" s="995"/>
      <c r="L235" s="995"/>
      <c r="M235" s="995"/>
      <c r="N235" s="995"/>
      <c r="O235" s="995"/>
      <c r="P235" s="1469"/>
    </row>
    <row r="236" spans="2:16" ht="16.5">
      <c r="B236" s="1469"/>
      <c r="C236" s="1469"/>
      <c r="D236" s="995"/>
      <c r="E236" s="995"/>
      <c r="F236" s="995"/>
      <c r="G236" s="1481"/>
      <c r="H236" s="995"/>
      <c r="I236" s="995"/>
      <c r="J236" s="995"/>
      <c r="K236" s="995"/>
      <c r="L236" s="995"/>
      <c r="M236" s="995"/>
      <c r="N236" s="995"/>
      <c r="O236" s="995"/>
      <c r="P236" s="1469"/>
    </row>
    <row r="237" spans="2:16" ht="16.5">
      <c r="B237" s="1469"/>
      <c r="C237" s="1469"/>
      <c r="D237" s="995"/>
      <c r="E237" s="995"/>
      <c r="F237" s="995"/>
      <c r="G237" s="1481"/>
      <c r="H237" s="995"/>
      <c r="I237" s="995"/>
      <c r="J237" s="995"/>
      <c r="K237" s="995"/>
      <c r="L237" s="995"/>
      <c r="M237" s="995"/>
      <c r="N237" s="995"/>
      <c r="O237" s="995"/>
      <c r="P237" s="1469"/>
    </row>
    <row r="238" spans="2:16" ht="16.5">
      <c r="B238" s="1469"/>
      <c r="C238" s="1469"/>
      <c r="D238" s="995"/>
      <c r="E238" s="995"/>
      <c r="F238" s="995"/>
      <c r="G238" s="1481"/>
      <c r="H238" s="995"/>
      <c r="I238" s="995"/>
      <c r="J238" s="995"/>
      <c r="K238" s="995"/>
      <c r="L238" s="995"/>
      <c r="M238" s="995"/>
      <c r="N238" s="995"/>
      <c r="O238" s="995"/>
      <c r="P238" s="1469"/>
    </row>
    <row r="239" spans="2:16" ht="16.5">
      <c r="B239" s="1469"/>
      <c r="C239" s="1469"/>
      <c r="D239" s="995"/>
      <c r="E239" s="995"/>
      <c r="F239" s="995"/>
      <c r="G239" s="1481"/>
      <c r="H239" s="995"/>
      <c r="I239" s="995"/>
      <c r="J239" s="995"/>
      <c r="K239" s="995"/>
      <c r="L239" s="995"/>
      <c r="M239" s="995"/>
      <c r="N239" s="995"/>
      <c r="O239" s="995"/>
      <c r="P239" s="1469"/>
    </row>
    <row r="240" spans="2:16" ht="16.5">
      <c r="B240" s="1469"/>
      <c r="C240" s="1469"/>
      <c r="D240" s="995"/>
      <c r="E240" s="995"/>
      <c r="F240" s="995"/>
      <c r="G240" s="1481"/>
      <c r="H240" s="995"/>
      <c r="I240" s="995"/>
      <c r="J240" s="995"/>
      <c r="K240" s="995"/>
      <c r="L240" s="995"/>
      <c r="M240" s="995"/>
      <c r="N240" s="995"/>
      <c r="O240" s="995"/>
      <c r="P240" s="1469"/>
    </row>
    <row r="241" spans="2:16" ht="16.5">
      <c r="B241" s="1469"/>
      <c r="C241" s="1469"/>
      <c r="D241" s="995"/>
      <c r="E241" s="995"/>
      <c r="F241" s="995"/>
      <c r="G241" s="1481"/>
      <c r="H241" s="995"/>
      <c r="I241" s="995"/>
      <c r="J241" s="995"/>
      <c r="K241" s="995"/>
      <c r="L241" s="995"/>
      <c r="M241" s="995"/>
      <c r="N241" s="995"/>
      <c r="O241" s="995"/>
      <c r="P241" s="1469"/>
    </row>
    <row r="242" spans="2:16" ht="16.5">
      <c r="B242" s="1469"/>
      <c r="C242" s="1469"/>
      <c r="D242" s="995"/>
      <c r="E242" s="995"/>
      <c r="F242" s="995"/>
      <c r="G242" s="1481"/>
      <c r="H242" s="995"/>
      <c r="I242" s="995"/>
      <c r="J242" s="995"/>
      <c r="K242" s="995"/>
      <c r="L242" s="995"/>
      <c r="M242" s="995"/>
      <c r="N242" s="995"/>
      <c r="O242" s="995"/>
      <c r="P242" s="1469"/>
    </row>
    <row r="243" spans="2:16" ht="16.5">
      <c r="B243" s="1469"/>
      <c r="C243" s="1469"/>
      <c r="D243" s="995"/>
      <c r="E243" s="995"/>
      <c r="F243" s="995"/>
      <c r="G243" s="1481"/>
      <c r="H243" s="995"/>
      <c r="I243" s="995"/>
      <c r="J243" s="995"/>
      <c r="K243" s="995"/>
      <c r="L243" s="995"/>
      <c r="M243" s="995"/>
      <c r="N243" s="995"/>
      <c r="O243" s="995"/>
      <c r="P243" s="1469"/>
    </row>
    <row r="244" spans="2:16" ht="16.5">
      <c r="B244" s="1469"/>
      <c r="K244" s="995"/>
      <c r="L244" s="995"/>
      <c r="M244" s="995"/>
      <c r="N244" s="995"/>
      <c r="O244" s="995"/>
      <c r="P244" s="1469"/>
    </row>
    <row r="245" spans="2:16" ht="16.5">
      <c r="K245" s="995"/>
      <c r="L245" s="995"/>
      <c r="M245" s="995"/>
      <c r="N245" s="995"/>
      <c r="O245" s="995"/>
      <c r="P245" s="1469"/>
    </row>
    <row r="246" spans="2:16" ht="16.5">
      <c r="K246" s="995"/>
      <c r="L246" s="995"/>
      <c r="M246" s="995"/>
      <c r="N246" s="995"/>
      <c r="O246" s="995"/>
      <c r="P246" s="1469"/>
    </row>
    <row r="247" spans="2:16" ht="16.5">
      <c r="K247" s="995"/>
      <c r="L247" s="995"/>
      <c r="M247" s="995"/>
      <c r="N247" s="995"/>
      <c r="O247" s="995"/>
      <c r="P247" s="1469"/>
    </row>
    <row r="248" spans="2:16" ht="16.5">
      <c r="K248" s="995"/>
      <c r="L248" s="995"/>
      <c r="M248" s="995"/>
      <c r="N248" s="995"/>
      <c r="O248" s="995"/>
      <c r="P248" s="1469"/>
    </row>
    <row r="249" spans="2:16" ht="16.5">
      <c r="K249" s="995"/>
      <c r="L249" s="995"/>
      <c r="M249" s="995"/>
      <c r="N249" s="995"/>
      <c r="O249" s="995"/>
      <c r="P249" s="1469"/>
    </row>
    <row r="250" spans="2:16" ht="16.5">
      <c r="K250" s="995"/>
      <c r="L250" s="995"/>
      <c r="M250" s="995"/>
      <c r="N250" s="995"/>
      <c r="O250" s="995"/>
      <c r="P250" s="1469"/>
    </row>
    <row r="251" spans="2:16" ht="16.5">
      <c r="K251" s="995"/>
      <c r="L251" s="995"/>
      <c r="M251" s="995"/>
      <c r="N251" s="995"/>
      <c r="O251" s="995"/>
      <c r="P251" s="1469"/>
    </row>
    <row r="252" spans="2:16" ht="16.5">
      <c r="K252" s="995"/>
      <c r="L252" s="995"/>
      <c r="M252" s="995"/>
      <c r="N252" s="995"/>
      <c r="O252" s="995"/>
      <c r="P252" s="1469"/>
    </row>
    <row r="253" spans="2:16" ht="16.5">
      <c r="K253" s="995"/>
      <c r="L253" s="995"/>
      <c r="M253" s="995"/>
      <c r="N253" s="995"/>
      <c r="O253" s="995"/>
      <c r="P253" s="1469"/>
    </row>
  </sheetData>
  <mergeCells count="27">
    <mergeCell ref="B43:I43"/>
    <mergeCell ref="B94:I94"/>
    <mergeCell ref="B82:I82"/>
    <mergeCell ref="B70:I70"/>
    <mergeCell ref="B64:I64"/>
    <mergeCell ref="B60:I60"/>
    <mergeCell ref="C7:C8"/>
    <mergeCell ref="K7:M7"/>
    <mergeCell ref="B3:C3"/>
    <mergeCell ref="D7:D8"/>
    <mergeCell ref="B157:I157"/>
    <mergeCell ref="B151:I151"/>
    <mergeCell ref="B124:I124"/>
    <mergeCell ref="B120:I120"/>
    <mergeCell ref="B114:I114"/>
    <mergeCell ref="B24:I24"/>
    <mergeCell ref="E7:E8"/>
    <mergeCell ref="F7:H7"/>
    <mergeCell ref="I7:I8"/>
    <mergeCell ref="J7:J8"/>
    <mergeCell ref="B7:B8"/>
    <mergeCell ref="B20:I20"/>
    <mergeCell ref="B1:C1"/>
    <mergeCell ref="B2:C2"/>
    <mergeCell ref="B4:C4"/>
    <mergeCell ref="F3:M3"/>
    <mergeCell ref="B5:M5"/>
  </mergeCells>
  <printOptions horizontalCentered="1"/>
  <pageMargins left="0.15" right="0.15" top="0.5" bottom="0.45" header="0.55000000000000004" footer="0.25"/>
  <pageSetup scale="65" orientation="landscape" r:id="rId1"/>
  <headerFooter>
    <oddHeader>Page &amp;P of &amp;N</oddHeader>
    <oddFooter>&amp;LContractor: - &amp;UBoja B.
P/Manager&amp;CConsultant: - ______________&amp;RClient: - __________________</oddFooter>
  </headerFooter>
  <rowBreaks count="2" manualBreakCount="2">
    <brk id="60" max="13" man="1"/>
    <brk id="114" max="1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view="pageBreakPreview" zoomScale="70" zoomScaleNormal="70" zoomScaleSheetLayoutView="70" zoomScalePageLayoutView="85" workbookViewId="0">
      <selection activeCell="C104" sqref="C104"/>
    </sheetView>
  </sheetViews>
  <sheetFormatPr defaultRowHeight="15.75"/>
  <cols>
    <col min="1" max="1" width="3.5703125" style="991" customWidth="1"/>
    <col min="2" max="2" width="6.28515625" style="991" customWidth="1"/>
    <col min="3" max="4" width="8.28515625" style="1718" customWidth="1"/>
    <col min="5" max="5" width="37.28515625" style="991" customWidth="1"/>
    <col min="6" max="6" width="6.28515625" style="1718" customWidth="1"/>
    <col min="7" max="7" width="8.42578125" style="1719" customWidth="1"/>
    <col min="8" max="8" width="9.7109375" style="1720" customWidth="1"/>
    <col min="9" max="9" width="42" style="991" customWidth="1"/>
    <col min="10" max="10" width="2.28515625" style="991" customWidth="1"/>
    <col min="11" max="13" width="9.140625" style="991"/>
    <col min="14" max="14" width="12" style="991" customWidth="1"/>
    <col min="15" max="16384" width="9.140625" style="991"/>
  </cols>
  <sheetData>
    <row r="1" spans="1:15">
      <c r="A1" s="1687"/>
      <c r="B1" s="1960" t="s">
        <v>179</v>
      </c>
      <c r="C1" s="1960"/>
      <c r="D1" s="1960"/>
      <c r="E1" s="1960"/>
      <c r="F1" s="1688"/>
      <c r="G1" s="1689"/>
      <c r="H1" s="1960"/>
      <c r="I1" s="1960"/>
      <c r="J1" s="1690"/>
      <c r="K1" s="1690"/>
      <c r="L1" s="1691"/>
      <c r="M1" s="997"/>
      <c r="N1" s="997"/>
      <c r="O1" s="1692"/>
    </row>
    <row r="2" spans="1:15">
      <c r="A2" s="1687"/>
      <c r="B2" s="1960" t="s">
        <v>156</v>
      </c>
      <c r="C2" s="1960"/>
      <c r="D2" s="1960"/>
      <c r="E2" s="1960"/>
      <c r="F2" s="1688"/>
      <c r="G2" s="1689"/>
      <c r="H2" s="1721"/>
      <c r="I2" s="1722"/>
      <c r="J2" s="1687"/>
      <c r="L2" s="1691"/>
      <c r="M2" s="997"/>
      <c r="N2" s="997"/>
      <c r="O2" s="1698"/>
    </row>
    <row r="3" spans="1:15">
      <c r="A3" s="1687"/>
      <c r="B3" s="1960" t="s">
        <v>157</v>
      </c>
      <c r="C3" s="1960"/>
      <c r="D3" s="1960"/>
      <c r="E3" s="1960"/>
      <c r="F3" s="1960"/>
      <c r="G3" s="1689"/>
      <c r="I3" s="1191" t="s">
        <v>1724</v>
      </c>
      <c r="J3" s="1687"/>
      <c r="L3" s="1691"/>
      <c r="M3" s="997"/>
      <c r="N3" s="1687"/>
      <c r="O3" s="1693"/>
    </row>
    <row r="4" spans="1:15">
      <c r="A4" s="1687"/>
      <c r="B4" s="1960" t="s">
        <v>158</v>
      </c>
      <c r="C4" s="1960"/>
      <c r="D4" s="1960"/>
      <c r="E4" s="1960"/>
      <c r="F4" s="1688"/>
      <c r="G4" s="1689"/>
      <c r="H4" s="1694"/>
      <c r="I4" s="1191" t="s">
        <v>1405</v>
      </c>
      <c r="J4" s="1687"/>
      <c r="L4" s="1691"/>
      <c r="M4" s="997"/>
      <c r="N4" s="997"/>
      <c r="O4" s="1695"/>
    </row>
    <row r="5" spans="1:15">
      <c r="A5" s="997"/>
      <c r="B5" s="1696"/>
      <c r="C5" s="1689"/>
      <c r="D5" s="1689"/>
      <c r="E5" s="1697"/>
      <c r="F5" s="1688"/>
      <c r="G5" s="1689"/>
      <c r="H5" s="1694"/>
      <c r="I5" s="996"/>
      <c r="J5" s="997"/>
      <c r="L5" s="1691"/>
      <c r="M5" s="997"/>
      <c r="N5" s="997"/>
      <c r="O5" s="1698"/>
    </row>
    <row r="6" spans="1:15">
      <c r="A6" s="1699"/>
      <c r="B6" s="1700" t="s">
        <v>174</v>
      </c>
      <c r="C6" s="1701" t="s">
        <v>175</v>
      </c>
      <c r="D6" s="1702" t="s">
        <v>176</v>
      </c>
      <c r="E6" s="1701" t="s">
        <v>7</v>
      </c>
      <c r="F6" s="1700" t="s">
        <v>174</v>
      </c>
      <c r="G6" s="1702" t="s">
        <v>175</v>
      </c>
      <c r="H6" s="1703" t="s">
        <v>176</v>
      </c>
      <c r="I6" s="1701" t="s">
        <v>7</v>
      </c>
      <c r="J6" s="1699"/>
      <c r="L6" s="1691"/>
      <c r="M6" s="997"/>
      <c r="N6" s="1687"/>
      <c r="O6" s="1693"/>
    </row>
    <row r="7" spans="1:15">
      <c r="A7" s="997"/>
      <c r="B7" s="994"/>
      <c r="C7" s="1011"/>
      <c r="D7" s="1011"/>
      <c r="E7" s="989" t="s">
        <v>2180</v>
      </c>
      <c r="F7" s="990"/>
      <c r="G7" s="1705"/>
      <c r="H7" s="1012"/>
      <c r="I7" s="989" t="s">
        <v>2192</v>
      </c>
      <c r="L7" s="1691"/>
      <c r="M7" s="997"/>
      <c r="N7" s="997"/>
      <c r="O7" s="1695"/>
    </row>
    <row r="8" spans="1:15">
      <c r="A8" s="997"/>
      <c r="B8" s="994">
        <v>8</v>
      </c>
      <c r="C8" s="1011">
        <v>1.2</v>
      </c>
      <c r="D8" s="1011"/>
      <c r="E8" s="1361" t="s">
        <v>2189</v>
      </c>
      <c r="F8" s="994">
        <v>4</v>
      </c>
      <c r="G8" s="1012">
        <v>1.92</v>
      </c>
      <c r="H8" s="1011"/>
      <c r="I8" s="1148" t="s">
        <v>2143</v>
      </c>
      <c r="L8" s="1691"/>
      <c r="M8" s="997"/>
      <c r="N8" s="997"/>
      <c r="O8" s="1698"/>
    </row>
    <row r="9" spans="1:15">
      <c r="A9" s="997"/>
      <c r="B9" s="994"/>
      <c r="C9" s="1011">
        <v>0.15</v>
      </c>
      <c r="D9" s="1011"/>
      <c r="E9" s="1361"/>
      <c r="F9" s="994"/>
      <c r="G9" s="1012">
        <v>1.5</v>
      </c>
      <c r="H9" s="1012">
        <f>G9*G8*F8</f>
        <v>11.52</v>
      </c>
      <c r="I9" s="993"/>
      <c r="L9" s="1691"/>
      <c r="M9" s="997"/>
      <c r="N9" s="997"/>
      <c r="O9" s="1695"/>
    </row>
    <row r="10" spans="1:15">
      <c r="A10" s="997"/>
      <c r="B10" s="994"/>
      <c r="C10" s="1011">
        <v>0.2</v>
      </c>
      <c r="D10" s="1012">
        <v>0.28999999999999998</v>
      </c>
      <c r="E10" s="1361"/>
      <c r="F10" s="994"/>
      <c r="G10" s="1012"/>
      <c r="H10" s="1012"/>
      <c r="I10" s="1361"/>
      <c r="L10" s="1691"/>
      <c r="M10" s="997"/>
      <c r="N10" s="997"/>
      <c r="O10" s="997"/>
    </row>
    <row r="11" spans="1:15">
      <c r="A11" s="997"/>
      <c r="B11" s="994"/>
      <c r="C11" s="1011"/>
      <c r="D11" s="1011"/>
      <c r="E11" s="1361"/>
      <c r="F11" s="994">
        <v>4</v>
      </c>
      <c r="G11" s="1012">
        <v>1</v>
      </c>
      <c r="H11" s="1011"/>
      <c r="I11" s="1361" t="s">
        <v>1587</v>
      </c>
      <c r="L11" s="1691"/>
      <c r="M11" s="997"/>
      <c r="N11" s="997"/>
      <c r="O11" s="1698"/>
    </row>
    <row r="12" spans="1:15">
      <c r="A12" s="997"/>
      <c r="B12" s="994">
        <v>4</v>
      </c>
      <c r="C12" s="1011">
        <v>1.4</v>
      </c>
      <c r="D12" s="1011"/>
      <c r="E12" s="1361" t="s">
        <v>2181</v>
      </c>
      <c r="F12" s="994"/>
      <c r="G12" s="1012">
        <v>1.5</v>
      </c>
      <c r="H12" s="1012">
        <f>G12*G11*F11</f>
        <v>6</v>
      </c>
      <c r="I12" s="993"/>
      <c r="L12" s="1691"/>
      <c r="M12" s="997"/>
      <c r="N12" s="997"/>
      <c r="O12" s="1695"/>
    </row>
    <row r="13" spans="1:15">
      <c r="A13" s="997"/>
      <c r="B13" s="994"/>
      <c r="C13" s="1011">
        <v>0.2</v>
      </c>
      <c r="D13" s="1011"/>
      <c r="E13" s="1361"/>
      <c r="F13" s="994"/>
      <c r="G13" s="1011"/>
      <c r="H13" s="1011"/>
      <c r="I13" s="1361"/>
      <c r="L13" s="1691"/>
      <c r="M13" s="997"/>
      <c r="N13" s="997"/>
      <c r="O13" s="997"/>
    </row>
    <row r="14" spans="1:15">
      <c r="A14" s="997"/>
      <c r="B14" s="994"/>
      <c r="C14" s="1011">
        <v>0.2</v>
      </c>
      <c r="D14" s="1012">
        <v>0.224</v>
      </c>
      <c r="E14" s="1361"/>
      <c r="F14" s="994">
        <v>4</v>
      </c>
      <c r="G14" s="1012">
        <v>2.5</v>
      </c>
      <c r="H14" s="1011"/>
      <c r="I14" s="1361" t="s">
        <v>1587</v>
      </c>
      <c r="L14" s="1691"/>
      <c r="M14" s="997"/>
      <c r="N14" s="997"/>
      <c r="O14" s="997"/>
    </row>
    <row r="15" spans="1:15">
      <c r="A15" s="997"/>
      <c r="B15" s="994"/>
      <c r="C15" s="1011"/>
      <c r="D15" s="1012"/>
      <c r="E15" s="1361"/>
      <c r="F15" s="994"/>
      <c r="G15" s="1012">
        <v>1.5</v>
      </c>
      <c r="H15" s="1012">
        <f>G15*G14*F14</f>
        <v>15</v>
      </c>
      <c r="I15" s="994"/>
      <c r="L15" s="1691"/>
      <c r="M15" s="997"/>
      <c r="N15" s="997"/>
      <c r="O15" s="997"/>
    </row>
    <row r="16" spans="1:15">
      <c r="A16" s="997"/>
      <c r="B16" s="1248"/>
      <c r="C16" s="1248"/>
      <c r="D16" s="1252">
        <f>D14+D10</f>
        <v>0.51400000000000001</v>
      </c>
      <c r="E16" s="1248" t="s">
        <v>1817</v>
      </c>
      <c r="F16" s="994"/>
      <c r="G16" s="1012"/>
      <c r="H16" s="1012"/>
      <c r="I16" s="994"/>
      <c r="L16" s="1691"/>
      <c r="M16" s="997"/>
      <c r="N16" s="997"/>
      <c r="O16" s="997"/>
    </row>
    <row r="17" spans="1:15">
      <c r="A17" s="997"/>
      <c r="B17" s="994"/>
      <c r="C17" s="1011"/>
      <c r="D17" s="1012"/>
      <c r="E17" s="1361"/>
      <c r="F17" s="994">
        <v>4</v>
      </c>
      <c r="G17" s="1012">
        <v>1.7</v>
      </c>
      <c r="H17" s="1011"/>
      <c r="I17" s="1361" t="s">
        <v>1587</v>
      </c>
      <c r="L17" s="1691"/>
      <c r="M17" s="997"/>
      <c r="N17" s="997"/>
      <c r="O17" s="997"/>
    </row>
    <row r="18" spans="1:15">
      <c r="A18" s="997"/>
      <c r="B18" s="994"/>
      <c r="C18" s="1011"/>
      <c r="D18" s="1012"/>
      <c r="E18" s="989" t="s">
        <v>2182</v>
      </c>
      <c r="F18" s="994"/>
      <c r="G18" s="1012">
        <v>1.5</v>
      </c>
      <c r="H18" s="1012">
        <f>G18*G17*F17</f>
        <v>10.199999999999999</v>
      </c>
      <c r="I18" s="993"/>
      <c r="L18" s="1691"/>
      <c r="M18" s="997"/>
      <c r="N18" s="997"/>
      <c r="O18" s="997"/>
    </row>
    <row r="19" spans="1:15">
      <c r="A19" s="997"/>
      <c r="B19" s="994">
        <v>8</v>
      </c>
      <c r="C19" s="1011">
        <v>1.2</v>
      </c>
      <c r="D19" s="1012"/>
      <c r="E19" s="1361" t="s">
        <v>2189</v>
      </c>
      <c r="F19" s="1011"/>
      <c r="G19" s="1705"/>
      <c r="H19" s="1012"/>
      <c r="I19" s="1361"/>
      <c r="L19" s="1691"/>
      <c r="M19" s="997"/>
      <c r="N19" s="997"/>
      <c r="O19" s="997"/>
    </row>
    <row r="20" spans="1:15">
      <c r="A20" s="997"/>
      <c r="B20" s="994"/>
      <c r="C20" s="1011">
        <v>0.55000000000000004</v>
      </c>
      <c r="D20" s="1012">
        <f>B19*C19*C20</f>
        <v>5.28</v>
      </c>
      <c r="E20" s="1361"/>
      <c r="F20" s="994">
        <v>8</v>
      </c>
      <c r="G20" s="1012">
        <v>1.35</v>
      </c>
      <c r="H20" s="1011"/>
      <c r="I20" s="1361" t="s">
        <v>1587</v>
      </c>
      <c r="L20" s="1691"/>
      <c r="M20" s="997"/>
      <c r="N20" s="997"/>
      <c r="O20" s="997"/>
    </row>
    <row r="21" spans="1:15">
      <c r="A21" s="997"/>
      <c r="B21" s="994"/>
      <c r="C21" s="1011"/>
      <c r="D21" s="1012"/>
      <c r="E21" s="1361"/>
      <c r="F21" s="994"/>
      <c r="G21" s="1012">
        <v>1.8</v>
      </c>
      <c r="H21" s="1012">
        <f>G21*G20*F20</f>
        <v>19.440000000000001</v>
      </c>
      <c r="I21" s="993"/>
      <c r="L21" s="1691"/>
      <c r="M21" s="997"/>
      <c r="N21" s="997"/>
      <c r="O21" s="997"/>
    </row>
    <row r="22" spans="1:15">
      <c r="A22" s="997"/>
      <c r="B22" s="994">
        <v>4</v>
      </c>
      <c r="C22" s="1011">
        <v>1.2</v>
      </c>
      <c r="D22" s="1012"/>
      <c r="E22" s="1361" t="s">
        <v>2181</v>
      </c>
      <c r="F22" s="994"/>
      <c r="G22" s="1011"/>
      <c r="H22" s="1011"/>
      <c r="I22" s="1361"/>
      <c r="L22" s="1691"/>
      <c r="M22" s="997"/>
      <c r="N22" s="997"/>
      <c r="O22" s="997"/>
    </row>
    <row r="23" spans="1:15">
      <c r="A23" s="997"/>
      <c r="B23" s="994"/>
      <c r="C23" s="1011">
        <v>0.55000000000000004</v>
      </c>
      <c r="D23" s="1012">
        <f>B22*C22*C23</f>
        <v>2.64</v>
      </c>
      <c r="E23" s="1361"/>
      <c r="F23" s="994">
        <v>4</v>
      </c>
      <c r="G23" s="1012">
        <v>1.92</v>
      </c>
      <c r="H23" s="1011"/>
      <c r="I23" s="1361" t="s">
        <v>1587</v>
      </c>
      <c r="L23" s="1691"/>
      <c r="M23" s="997"/>
      <c r="N23" s="997"/>
      <c r="O23" s="997"/>
    </row>
    <row r="24" spans="1:15">
      <c r="A24" s="997"/>
      <c r="B24" s="994"/>
      <c r="C24" s="1011"/>
      <c r="D24" s="1012"/>
      <c r="E24" s="1361"/>
      <c r="F24" s="994"/>
      <c r="G24" s="1012">
        <v>1.8</v>
      </c>
      <c r="H24" s="1012">
        <f>G24*G23*F23</f>
        <v>13.82</v>
      </c>
      <c r="I24" s="993"/>
      <c r="L24" s="1691"/>
      <c r="M24" s="997"/>
      <c r="N24" s="997"/>
      <c r="O24" s="997"/>
    </row>
    <row r="25" spans="1:15">
      <c r="A25" s="997"/>
      <c r="B25" s="1248"/>
      <c r="C25" s="1248"/>
      <c r="D25" s="1252">
        <f>SUM(D20:D24)</f>
        <v>7.92</v>
      </c>
      <c r="E25" s="1248" t="s">
        <v>1819</v>
      </c>
      <c r="F25" s="994"/>
      <c r="G25" s="994"/>
      <c r="H25" s="994"/>
      <c r="I25" s="1361"/>
      <c r="L25" s="1691"/>
      <c r="M25" s="997"/>
      <c r="N25" s="997"/>
      <c r="O25" s="997"/>
    </row>
    <row r="26" spans="1:15">
      <c r="A26" s="997"/>
      <c r="B26" s="994"/>
      <c r="C26" s="1011"/>
      <c r="D26" s="1011"/>
      <c r="E26" s="989"/>
      <c r="F26" s="994">
        <v>4</v>
      </c>
      <c r="G26" s="1012">
        <v>1.1200000000000001</v>
      </c>
      <c r="H26" s="1011"/>
      <c r="I26" s="1361" t="s">
        <v>1587</v>
      </c>
      <c r="J26" s="997"/>
    </row>
    <row r="27" spans="1:15">
      <c r="A27" s="997"/>
      <c r="B27" s="1752"/>
      <c r="C27" s="1753"/>
      <c r="D27" s="1754"/>
      <c r="E27" s="1755" t="s">
        <v>1820</v>
      </c>
      <c r="F27" s="994"/>
      <c r="G27" s="1012">
        <v>1.8</v>
      </c>
      <c r="H27" s="1012">
        <f>G27*G26*F26</f>
        <v>8.06</v>
      </c>
      <c r="I27" s="993"/>
      <c r="J27" s="997"/>
    </row>
    <row r="28" spans="1:15">
      <c r="A28" s="997"/>
      <c r="B28" s="1752"/>
      <c r="C28" s="1753"/>
      <c r="D28" s="1754"/>
      <c r="E28" s="1760" t="s">
        <v>1821</v>
      </c>
      <c r="F28" s="1011"/>
      <c r="G28" s="1705"/>
      <c r="H28" s="1705"/>
      <c r="I28" s="1361"/>
      <c r="J28" s="997"/>
    </row>
    <row r="29" spans="1:15">
      <c r="A29" s="997"/>
      <c r="B29" s="1752">
        <v>1</v>
      </c>
      <c r="C29" s="1753">
        <f>'Staff Bar'!M35</f>
        <v>64.290000000000006</v>
      </c>
      <c r="D29" s="1011"/>
      <c r="E29" s="994"/>
      <c r="F29" s="994"/>
      <c r="G29" s="994"/>
      <c r="H29" s="1705">
        <f>SUM(H9:H27)</f>
        <v>84.04</v>
      </c>
      <c r="I29" s="1016" t="s">
        <v>1853</v>
      </c>
      <c r="J29" s="997"/>
    </row>
    <row r="30" spans="1:15">
      <c r="A30" s="997"/>
      <c r="B30" s="1756"/>
      <c r="C30" s="1756"/>
      <c r="D30" s="1757">
        <f>C29*B29</f>
        <v>64.290000000000006</v>
      </c>
      <c r="E30" s="1758" t="s">
        <v>1822</v>
      </c>
      <c r="F30" s="994"/>
      <c r="G30" s="1011"/>
      <c r="H30" s="1705"/>
      <c r="I30" s="1804"/>
      <c r="J30" s="997"/>
    </row>
    <row r="31" spans="1:15">
      <c r="A31" s="997"/>
      <c r="B31" s="1752"/>
      <c r="C31" s="1753"/>
      <c r="D31" s="1754"/>
      <c r="E31" s="1759"/>
      <c r="F31" s="994"/>
      <c r="G31" s="1011"/>
      <c r="H31" s="1705">
        <f>'Staff Meas '!F110</f>
        <v>59.7</v>
      </c>
      <c r="I31" s="1804" t="s">
        <v>428</v>
      </c>
      <c r="J31" s="997"/>
    </row>
    <row r="32" spans="1:15">
      <c r="A32" s="997"/>
      <c r="B32" s="1752">
        <v>1</v>
      </c>
      <c r="C32" s="1753">
        <f>'Staff Bar'!K35:K35</f>
        <v>37.6</v>
      </c>
      <c r="D32" s="1754"/>
      <c r="E32" s="1760" t="s">
        <v>1823</v>
      </c>
      <c r="F32" s="994"/>
      <c r="G32" s="1011"/>
      <c r="H32" s="1011"/>
      <c r="I32" s="1804"/>
      <c r="J32" s="997"/>
    </row>
    <row r="33" spans="1:10">
      <c r="A33" s="997"/>
      <c r="B33" s="1756"/>
      <c r="C33" s="1756"/>
      <c r="D33" s="1757">
        <f>C32*B32</f>
        <v>37.6</v>
      </c>
      <c r="E33" s="1758" t="s">
        <v>1824</v>
      </c>
      <c r="F33" s="1756"/>
      <c r="G33" s="1756"/>
      <c r="H33" s="1757">
        <f>H29-H31</f>
        <v>24.34</v>
      </c>
      <c r="I33" s="1248" t="s">
        <v>1478</v>
      </c>
      <c r="J33" s="997"/>
    </row>
    <row r="34" spans="1:10">
      <c r="A34" s="997"/>
      <c r="B34" s="994"/>
      <c r="C34" s="1011"/>
      <c r="D34" s="1011"/>
      <c r="E34" s="989"/>
      <c r="F34" s="994"/>
      <c r="G34" s="1011"/>
      <c r="H34" s="1011"/>
      <c r="I34" s="989"/>
      <c r="J34" s="997"/>
    </row>
    <row r="35" spans="1:10">
      <c r="A35" s="997"/>
      <c r="B35" s="994"/>
      <c r="C35" s="1011"/>
      <c r="D35" s="1011"/>
      <c r="E35" s="989" t="s">
        <v>164</v>
      </c>
      <c r="F35" s="994"/>
      <c r="G35" s="1011"/>
      <c r="H35" s="1011"/>
      <c r="I35" s="989" t="s">
        <v>1154</v>
      </c>
      <c r="J35" s="997"/>
    </row>
    <row r="36" spans="1:10">
      <c r="A36" s="997"/>
      <c r="B36" s="994"/>
      <c r="C36" s="1011"/>
      <c r="D36" s="1011"/>
      <c r="E36" s="989" t="s">
        <v>1760</v>
      </c>
      <c r="F36" s="994"/>
      <c r="G36" s="1011"/>
      <c r="H36" s="1011"/>
      <c r="I36" s="989" t="s">
        <v>1427</v>
      </c>
      <c r="J36" s="997"/>
    </row>
    <row r="37" spans="1:10">
      <c r="A37" s="997"/>
      <c r="B37" s="994"/>
      <c r="C37" s="1011"/>
      <c r="D37" s="1011"/>
      <c r="E37" s="989" t="s">
        <v>2190</v>
      </c>
      <c r="F37" s="994"/>
      <c r="G37" s="1012"/>
      <c r="H37" s="1012"/>
      <c r="I37" s="989" t="s">
        <v>1431</v>
      </c>
      <c r="J37" s="997"/>
    </row>
    <row r="38" spans="1:10">
      <c r="A38" s="997"/>
      <c r="B38" s="994">
        <v>1</v>
      </c>
      <c r="C38" s="1705">
        <v>4</v>
      </c>
      <c r="D38" s="1011"/>
      <c r="E38" s="994"/>
      <c r="F38" s="994">
        <v>1</v>
      </c>
      <c r="G38" s="1012">
        <f>'Staff Meas '!H96</f>
        <v>501.87</v>
      </c>
      <c r="H38" s="1012"/>
      <c r="I38" s="994"/>
      <c r="J38" s="997"/>
    </row>
    <row r="39" spans="1:10">
      <c r="A39" s="997"/>
      <c r="B39" s="1248"/>
      <c r="C39" s="1737"/>
      <c r="D39" s="1250">
        <f>C38*B38</f>
        <v>4</v>
      </c>
      <c r="E39" s="1248" t="s">
        <v>2136</v>
      </c>
      <c r="F39" s="1248"/>
      <c r="G39" s="1252"/>
      <c r="H39" s="1250">
        <f>G38*F38</f>
        <v>501.87</v>
      </c>
      <c r="I39" s="1248" t="s">
        <v>2195</v>
      </c>
      <c r="J39" s="997"/>
    </row>
    <row r="40" spans="1:10">
      <c r="A40" s="997"/>
      <c r="F40" s="994"/>
      <c r="G40" s="1012"/>
      <c r="H40" s="1012"/>
      <c r="I40" s="994"/>
      <c r="J40" s="997"/>
    </row>
    <row r="41" spans="1:10">
      <c r="A41" s="997"/>
      <c r="B41" s="994"/>
      <c r="C41" s="1011"/>
      <c r="D41" s="1011"/>
      <c r="E41" s="989" t="s">
        <v>2191</v>
      </c>
      <c r="F41" s="994"/>
      <c r="G41" s="1012"/>
      <c r="H41" s="1012"/>
      <c r="I41" s="989" t="s">
        <v>1444</v>
      </c>
      <c r="J41" s="997"/>
    </row>
    <row r="42" spans="1:10">
      <c r="A42" s="997"/>
      <c r="B42" s="994">
        <v>1</v>
      </c>
      <c r="C42" s="1705">
        <v>4</v>
      </c>
      <c r="D42" s="1011"/>
      <c r="E42" s="994"/>
      <c r="F42" s="994"/>
      <c r="G42" s="1011"/>
      <c r="H42" s="1011"/>
      <c r="I42" s="989" t="s">
        <v>1428</v>
      </c>
      <c r="J42" s="997"/>
    </row>
    <row r="43" spans="1:10">
      <c r="A43" s="997"/>
      <c r="B43" s="1248"/>
      <c r="C43" s="1737"/>
      <c r="D43" s="1250">
        <f>C42*B42</f>
        <v>4</v>
      </c>
      <c r="E43" s="1248" t="s">
        <v>2137</v>
      </c>
      <c r="F43" s="994">
        <v>1</v>
      </c>
      <c r="G43" s="1012">
        <v>96.76</v>
      </c>
      <c r="H43" s="1012"/>
      <c r="I43" s="994"/>
      <c r="J43" s="997"/>
    </row>
    <row r="44" spans="1:10">
      <c r="A44" s="997"/>
      <c r="B44" s="994"/>
      <c r="C44" s="1011"/>
      <c r="D44" s="1011"/>
      <c r="E44" s="989"/>
      <c r="F44" s="1248"/>
      <c r="G44" s="1252"/>
      <c r="H44" s="1250">
        <f>G43*F43</f>
        <v>96.76</v>
      </c>
      <c r="I44" s="1248" t="s">
        <v>2194</v>
      </c>
      <c r="J44" s="997"/>
    </row>
    <row r="45" spans="1:10">
      <c r="A45" s="997"/>
      <c r="B45" s="994"/>
      <c r="C45" s="1011"/>
      <c r="D45" s="1011"/>
      <c r="E45" s="989" t="s">
        <v>1750</v>
      </c>
      <c r="F45" s="994"/>
      <c r="G45" s="1011"/>
      <c r="H45" s="1011"/>
      <c r="I45" s="989"/>
      <c r="J45" s="997"/>
    </row>
    <row r="46" spans="1:10">
      <c r="A46" s="997"/>
      <c r="B46" s="994">
        <v>4</v>
      </c>
      <c r="C46" s="1012">
        <v>1.92</v>
      </c>
      <c r="D46" s="1011"/>
      <c r="E46" s="1148" t="s">
        <v>2143</v>
      </c>
      <c r="F46" s="994"/>
      <c r="G46" s="1011"/>
      <c r="H46" s="1011"/>
      <c r="I46" s="989" t="s">
        <v>1291</v>
      </c>
      <c r="J46" s="997"/>
    </row>
    <row r="47" spans="1:10">
      <c r="A47" s="997"/>
      <c r="B47" s="994"/>
      <c r="C47" s="1012">
        <v>2.5</v>
      </c>
      <c r="D47" s="1012">
        <f>C47*C46*B46</f>
        <v>19.2</v>
      </c>
      <c r="E47" s="993"/>
      <c r="F47" s="994"/>
      <c r="G47" s="1011"/>
      <c r="H47" s="1011"/>
      <c r="I47" s="989" t="s">
        <v>2193</v>
      </c>
      <c r="J47" s="997"/>
    </row>
    <row r="48" spans="1:10">
      <c r="A48" s="997"/>
      <c r="B48" s="994"/>
      <c r="C48" s="1011"/>
      <c r="D48" s="1011"/>
      <c r="E48" s="1361"/>
      <c r="F48" s="994"/>
      <c r="G48" s="1011"/>
      <c r="H48" s="1011"/>
      <c r="I48" s="989" t="s">
        <v>1294</v>
      </c>
      <c r="J48" s="997"/>
    </row>
    <row r="49" spans="1:15">
      <c r="A49" s="997"/>
      <c r="B49" s="994">
        <v>4</v>
      </c>
      <c r="C49" s="1012">
        <v>1.35</v>
      </c>
      <c r="D49" s="1011"/>
      <c r="E49" s="1361" t="s">
        <v>1587</v>
      </c>
      <c r="F49" s="994">
        <v>1</v>
      </c>
      <c r="G49" s="1705">
        <v>2</v>
      </c>
      <c r="H49" s="1011"/>
      <c r="I49" s="994"/>
      <c r="J49" s="997"/>
    </row>
    <row r="50" spans="1:15">
      <c r="A50" s="997"/>
      <c r="B50" s="994"/>
      <c r="C50" s="1012">
        <v>1.92</v>
      </c>
      <c r="D50" s="1012">
        <f>C50*C49*B49</f>
        <v>10.37</v>
      </c>
      <c r="E50" s="993"/>
      <c r="F50" s="1248"/>
      <c r="G50" s="1737"/>
      <c r="H50" s="1250">
        <f>G49*F49</f>
        <v>2</v>
      </c>
      <c r="I50" s="1248" t="s">
        <v>2196</v>
      </c>
      <c r="J50" s="997"/>
    </row>
    <row r="51" spans="1:15">
      <c r="A51" s="997"/>
      <c r="B51" s="994"/>
      <c r="C51" s="1012"/>
      <c r="D51" s="1012"/>
      <c r="E51" s="1361"/>
      <c r="F51" s="994"/>
      <c r="G51" s="1011"/>
      <c r="H51" s="1011"/>
      <c r="I51" s="989"/>
      <c r="J51" s="997"/>
    </row>
    <row r="52" spans="1:15">
      <c r="A52" s="997"/>
      <c r="B52" s="994">
        <v>4</v>
      </c>
      <c r="C52" s="1012">
        <v>1.92</v>
      </c>
      <c r="D52" s="1011"/>
      <c r="E52" s="1361" t="s">
        <v>1587</v>
      </c>
      <c r="F52" s="994"/>
      <c r="G52" s="1011"/>
      <c r="H52" s="1011"/>
      <c r="I52" s="989" t="s">
        <v>2197</v>
      </c>
      <c r="J52" s="997"/>
    </row>
    <row r="53" spans="1:15">
      <c r="A53" s="997"/>
      <c r="B53" s="994"/>
      <c r="C53" s="1012">
        <v>1</v>
      </c>
      <c r="D53" s="1012">
        <f>C53*C52*B52</f>
        <v>7.68</v>
      </c>
      <c r="E53" s="989"/>
      <c r="F53" s="994">
        <v>1</v>
      </c>
      <c r="G53" s="1705">
        <v>4</v>
      </c>
      <c r="H53" s="1011"/>
      <c r="I53" s="994"/>
      <c r="J53" s="997"/>
    </row>
    <row r="54" spans="1:15">
      <c r="A54" s="997"/>
      <c r="B54" s="994"/>
      <c r="C54" s="1011"/>
      <c r="D54" s="1011"/>
      <c r="E54" s="989"/>
      <c r="F54" s="1248"/>
      <c r="G54" s="1737"/>
      <c r="H54" s="1250">
        <f>G53*F53</f>
        <v>4</v>
      </c>
      <c r="I54" s="1248" t="s">
        <v>2196</v>
      </c>
      <c r="J54" s="997"/>
    </row>
    <row r="55" spans="1:15">
      <c r="A55" s="997"/>
      <c r="B55" s="1248"/>
      <c r="C55" s="1252"/>
      <c r="D55" s="1250">
        <f>SUM(D46:D54)</f>
        <v>37.25</v>
      </c>
      <c r="E55" s="1248" t="s">
        <v>1857</v>
      </c>
      <c r="F55" s="994"/>
      <c r="G55" s="1011"/>
      <c r="H55" s="1011"/>
      <c r="I55" s="989"/>
      <c r="J55" s="997"/>
    </row>
    <row r="56" spans="1:15">
      <c r="A56" s="997"/>
      <c r="B56" s="994"/>
      <c r="C56" s="1011"/>
      <c r="D56" s="1011"/>
      <c r="E56" s="989"/>
      <c r="F56" s="994"/>
      <c r="G56" s="1011"/>
      <c r="H56" s="1011"/>
      <c r="J56" s="997"/>
    </row>
    <row r="57" spans="1:15">
      <c r="A57" s="997"/>
      <c r="B57" s="994"/>
      <c r="C57" s="1011"/>
      <c r="D57" s="1011"/>
      <c r="E57" s="989"/>
      <c r="F57" s="994"/>
      <c r="G57" s="1011"/>
      <c r="H57" s="1011"/>
      <c r="I57" s="989"/>
      <c r="J57" s="997"/>
    </row>
    <row r="58" spans="1:15">
      <c r="A58" s="997"/>
      <c r="B58" s="994"/>
      <c r="C58" s="1011"/>
      <c r="D58" s="1011"/>
      <c r="E58" s="989"/>
      <c r="F58" s="994"/>
      <c r="G58" s="1011"/>
      <c r="H58" s="1011"/>
      <c r="I58" s="989"/>
      <c r="J58" s="997"/>
    </row>
    <row r="59" spans="1:15">
      <c r="A59" s="997"/>
      <c r="B59" s="994"/>
      <c r="C59" s="1011"/>
      <c r="D59" s="1011"/>
      <c r="E59" s="989"/>
      <c r="F59" s="994"/>
      <c r="G59" s="1011"/>
      <c r="H59" s="1011"/>
      <c r="I59" s="989"/>
      <c r="J59" s="997"/>
    </row>
    <row r="60" spans="1:15">
      <c r="A60" s="997"/>
      <c r="B60" s="994"/>
      <c r="C60" s="1011"/>
      <c r="D60" s="1011"/>
      <c r="E60" s="989"/>
      <c r="F60" s="994"/>
      <c r="G60" s="1011"/>
      <c r="H60" s="1011"/>
      <c r="I60" s="989"/>
      <c r="J60" s="997"/>
    </row>
    <row r="61" spans="1:15">
      <c r="B61" s="1711"/>
      <c r="C61" s="1712"/>
      <c r="D61" s="1717"/>
      <c r="E61" s="1058"/>
      <c r="F61" s="1711"/>
      <c r="G61" s="1712"/>
      <c r="H61" s="1717"/>
      <c r="I61" s="1058"/>
    </row>
    <row r="62" spans="1:15">
      <c r="A62" s="1699"/>
      <c r="B62" s="1700" t="s">
        <v>174</v>
      </c>
      <c r="C62" s="1701" t="s">
        <v>175</v>
      </c>
      <c r="D62" s="1702" t="s">
        <v>176</v>
      </c>
      <c r="E62" s="1701" t="s">
        <v>7</v>
      </c>
      <c r="F62" s="1700" t="s">
        <v>174</v>
      </c>
      <c r="G62" s="1702" t="s">
        <v>175</v>
      </c>
      <c r="H62" s="1703" t="s">
        <v>176</v>
      </c>
      <c r="I62" s="1701" t="s">
        <v>7</v>
      </c>
      <c r="J62" s="1699"/>
      <c r="L62" s="1691"/>
      <c r="M62" s="997"/>
      <c r="N62" s="1687"/>
      <c r="O62" s="1693"/>
    </row>
    <row r="63" spans="1:15">
      <c r="A63" s="997"/>
      <c r="B63" s="994"/>
      <c r="C63" s="1011"/>
      <c r="D63" s="1011"/>
      <c r="E63" s="989" t="s">
        <v>1291</v>
      </c>
      <c r="F63" s="990"/>
      <c r="G63" s="1705"/>
      <c r="H63" s="1012"/>
      <c r="I63" s="989"/>
      <c r="L63" s="1691"/>
      <c r="M63" s="997"/>
      <c r="N63" s="997"/>
      <c r="O63" s="1695"/>
    </row>
    <row r="64" spans="1:15">
      <c r="A64" s="997"/>
      <c r="B64" s="994"/>
      <c r="C64" s="1011"/>
      <c r="D64" s="1011">
        <v>9.3000000000000007</v>
      </c>
      <c r="E64" s="1361" t="s">
        <v>2213</v>
      </c>
      <c r="F64" s="994"/>
      <c r="G64" s="1012"/>
      <c r="H64" s="1011"/>
      <c r="I64" s="1148"/>
      <c r="L64" s="1691"/>
      <c r="M64" s="997"/>
      <c r="N64" s="997"/>
      <c r="O64" s="1698"/>
    </row>
    <row r="65" spans="1:15">
      <c r="A65" s="997"/>
      <c r="B65" s="994"/>
      <c r="C65" s="1011"/>
      <c r="D65" s="1011"/>
      <c r="E65" s="1361" t="s">
        <v>2203</v>
      </c>
      <c r="F65" s="994"/>
      <c r="G65" s="1012"/>
      <c r="H65" s="1012"/>
      <c r="I65" s="993"/>
      <c r="L65" s="1691"/>
      <c r="M65" s="997"/>
      <c r="N65" s="997"/>
      <c r="O65" s="1695"/>
    </row>
    <row r="66" spans="1:15">
      <c r="A66" s="997"/>
      <c r="B66" s="994"/>
      <c r="C66" s="1011"/>
      <c r="D66" s="1012"/>
      <c r="E66" s="1361" t="s">
        <v>2202</v>
      </c>
      <c r="F66" s="994"/>
      <c r="G66" s="1012"/>
      <c r="H66" s="1012"/>
      <c r="I66" s="1361"/>
      <c r="L66" s="1691"/>
      <c r="M66" s="997"/>
      <c r="N66" s="997"/>
      <c r="O66" s="997"/>
    </row>
    <row r="67" spans="1:15">
      <c r="A67" s="997"/>
      <c r="B67" s="994">
        <v>1</v>
      </c>
      <c r="C67" s="1705">
        <v>4</v>
      </c>
      <c r="D67" s="1011"/>
      <c r="E67" s="994"/>
      <c r="F67" s="994"/>
      <c r="G67" s="1012"/>
      <c r="H67" s="1011"/>
      <c r="I67" s="1361"/>
      <c r="L67" s="1691"/>
      <c r="M67" s="997"/>
      <c r="N67" s="997"/>
      <c r="O67" s="1698"/>
    </row>
    <row r="68" spans="1:15">
      <c r="A68" s="997"/>
      <c r="B68" s="1248"/>
      <c r="C68" s="1737"/>
      <c r="D68" s="1250">
        <f>C67*B67</f>
        <v>4</v>
      </c>
      <c r="E68" s="1248" t="s">
        <v>2214</v>
      </c>
      <c r="F68" s="994"/>
      <c r="G68" s="1012"/>
      <c r="H68" s="1012"/>
      <c r="I68" s="993"/>
      <c r="L68" s="1691"/>
      <c r="M68" s="997"/>
      <c r="N68" s="997"/>
      <c r="O68" s="1695"/>
    </row>
    <row r="69" spans="1:15">
      <c r="A69" s="997"/>
      <c r="B69" s="994"/>
      <c r="C69" s="1011"/>
      <c r="D69" s="1011"/>
      <c r="E69" s="1361"/>
      <c r="F69" s="994"/>
      <c r="G69" s="1011"/>
      <c r="H69" s="1011"/>
      <c r="I69" s="1361"/>
      <c r="L69" s="1691"/>
      <c r="M69" s="997"/>
      <c r="N69" s="997"/>
      <c r="O69" s="997"/>
    </row>
    <row r="70" spans="1:15">
      <c r="A70" s="997"/>
      <c r="B70" s="994"/>
      <c r="C70" s="1011"/>
      <c r="D70" s="1012"/>
      <c r="E70" s="989" t="s">
        <v>2215</v>
      </c>
      <c r="F70" s="994"/>
      <c r="G70" s="1012"/>
      <c r="H70" s="1011"/>
      <c r="I70" s="1361"/>
      <c r="L70" s="1691"/>
      <c r="M70" s="997"/>
      <c r="N70" s="997"/>
      <c r="O70" s="997"/>
    </row>
    <row r="71" spans="1:15">
      <c r="A71" s="997"/>
      <c r="B71" s="994">
        <v>1</v>
      </c>
      <c r="C71" s="1705">
        <v>4</v>
      </c>
      <c r="D71" s="1011"/>
      <c r="E71" s="994"/>
      <c r="F71" s="994"/>
      <c r="G71" s="1012"/>
      <c r="H71" s="1012"/>
      <c r="I71" s="993"/>
      <c r="L71" s="1691"/>
      <c r="M71" s="997"/>
      <c r="N71" s="997"/>
      <c r="O71" s="997"/>
    </row>
    <row r="72" spans="1:15">
      <c r="A72" s="997"/>
      <c r="B72" s="1248"/>
      <c r="C72" s="1737"/>
      <c r="D72" s="1250">
        <f>C71*B71</f>
        <v>4</v>
      </c>
      <c r="E72" s="1248" t="s">
        <v>2216</v>
      </c>
      <c r="F72" s="994"/>
      <c r="G72" s="1012"/>
      <c r="H72" s="1012"/>
      <c r="I72" s="1361"/>
      <c r="L72" s="1691"/>
      <c r="M72" s="997"/>
      <c r="N72" s="997"/>
      <c r="O72" s="997"/>
    </row>
    <row r="73" spans="1:15">
      <c r="A73" s="997"/>
      <c r="B73" s="994"/>
      <c r="C73" s="1011"/>
      <c r="D73" s="1011"/>
      <c r="E73" s="1361"/>
      <c r="F73" s="994"/>
      <c r="G73" s="1012"/>
      <c r="H73" s="1012"/>
      <c r="I73" s="993"/>
      <c r="L73" s="1691"/>
      <c r="M73" s="997"/>
      <c r="N73" s="997"/>
      <c r="O73" s="997"/>
    </row>
    <row r="74" spans="1:15">
      <c r="A74" s="997"/>
      <c r="B74" s="994"/>
      <c r="C74" s="1011"/>
      <c r="D74" s="1012"/>
      <c r="E74" s="989" t="s">
        <v>2217</v>
      </c>
      <c r="F74" s="994"/>
      <c r="G74" s="1012"/>
      <c r="H74" s="1012"/>
      <c r="I74" s="1361"/>
      <c r="L74" s="1691"/>
      <c r="M74" s="997"/>
      <c r="N74" s="997"/>
      <c r="O74" s="997"/>
    </row>
    <row r="75" spans="1:15">
      <c r="A75" s="997"/>
      <c r="B75" s="994">
        <v>1</v>
      </c>
      <c r="C75" s="1705">
        <v>4</v>
      </c>
      <c r="D75" s="1011"/>
      <c r="E75" s="994"/>
      <c r="F75" s="994"/>
      <c r="G75" s="1012"/>
      <c r="H75" s="1012"/>
      <c r="I75" s="993"/>
      <c r="L75" s="1691"/>
      <c r="M75" s="997"/>
      <c r="N75" s="997"/>
      <c r="O75" s="997"/>
    </row>
    <row r="76" spans="1:15">
      <c r="A76" s="997"/>
      <c r="B76" s="1248"/>
      <c r="C76" s="1737"/>
      <c r="D76" s="1250">
        <f>C75*B75</f>
        <v>4</v>
      </c>
      <c r="E76" s="1248" t="s">
        <v>2218</v>
      </c>
      <c r="F76" s="994"/>
      <c r="G76" s="1012"/>
      <c r="H76" s="1012"/>
      <c r="I76" s="1361"/>
      <c r="L76" s="1691"/>
      <c r="M76" s="997"/>
      <c r="N76" s="997"/>
      <c r="O76" s="997"/>
    </row>
    <row r="77" spans="1:15">
      <c r="A77" s="997"/>
      <c r="B77" s="994"/>
      <c r="C77" s="1011"/>
      <c r="D77" s="1011"/>
      <c r="E77" s="1361"/>
      <c r="F77" s="994"/>
      <c r="G77" s="1012"/>
      <c r="H77" s="1012"/>
      <c r="I77" s="993"/>
      <c r="L77" s="1691"/>
      <c r="M77" s="997"/>
      <c r="N77" s="997"/>
      <c r="O77" s="997"/>
    </row>
    <row r="78" spans="1:15">
      <c r="A78" s="997"/>
      <c r="B78" s="994"/>
      <c r="C78" s="1011"/>
      <c r="D78" s="1012"/>
      <c r="E78" s="989" t="s">
        <v>2221</v>
      </c>
      <c r="F78" s="994"/>
      <c r="G78" s="1012"/>
      <c r="H78" s="1012"/>
      <c r="I78" s="1361"/>
      <c r="L78" s="1691"/>
      <c r="M78" s="997"/>
      <c r="N78" s="997"/>
      <c r="O78" s="997"/>
    </row>
    <row r="79" spans="1:15">
      <c r="A79" s="997"/>
      <c r="B79" s="994">
        <v>1</v>
      </c>
      <c r="C79" s="1705">
        <v>8</v>
      </c>
      <c r="D79" s="1011"/>
      <c r="E79" s="994"/>
      <c r="F79" s="994"/>
      <c r="G79" s="1012"/>
      <c r="H79" s="1012"/>
      <c r="I79" s="993"/>
      <c r="L79" s="1691"/>
      <c r="M79" s="997"/>
      <c r="N79" s="997"/>
      <c r="O79" s="997"/>
    </row>
    <row r="80" spans="1:15">
      <c r="A80" s="997"/>
      <c r="B80" s="1248"/>
      <c r="C80" s="1737"/>
      <c r="D80" s="1250">
        <f>C79*B79</f>
        <v>8</v>
      </c>
      <c r="E80" s="1248" t="s">
        <v>2220</v>
      </c>
      <c r="F80" s="994"/>
      <c r="G80" s="1012"/>
      <c r="H80" s="1012"/>
      <c r="I80" s="1361"/>
      <c r="L80" s="1691"/>
      <c r="M80" s="997"/>
      <c r="N80" s="997"/>
      <c r="O80" s="997"/>
    </row>
    <row r="81" spans="1:15">
      <c r="A81" s="997"/>
      <c r="B81" s="994"/>
      <c r="C81" s="1011"/>
      <c r="D81" s="1011"/>
      <c r="E81" s="1361"/>
      <c r="F81" s="994"/>
      <c r="G81" s="1012"/>
      <c r="H81" s="1012"/>
      <c r="I81" s="993"/>
      <c r="L81" s="1691"/>
      <c r="M81" s="997"/>
      <c r="N81" s="997"/>
      <c r="O81" s="997"/>
    </row>
    <row r="82" spans="1:15">
      <c r="A82" s="997"/>
      <c r="B82" s="994"/>
      <c r="C82" s="1011"/>
      <c r="D82" s="1012"/>
      <c r="E82" s="989" t="s">
        <v>2219</v>
      </c>
      <c r="F82" s="994"/>
      <c r="G82" s="1012"/>
      <c r="H82" s="1012"/>
      <c r="I82" s="1361"/>
      <c r="J82" s="997"/>
    </row>
    <row r="83" spans="1:15">
      <c r="A83" s="997"/>
      <c r="B83" s="994">
        <v>1</v>
      </c>
      <c r="C83" s="1705">
        <v>4</v>
      </c>
      <c r="D83" s="1011"/>
      <c r="E83" s="994"/>
      <c r="F83" s="994"/>
      <c r="G83" s="1012"/>
      <c r="H83" s="1012"/>
      <c r="I83" s="993"/>
      <c r="J83" s="997"/>
    </row>
    <row r="84" spans="1:15">
      <c r="A84" s="997"/>
      <c r="B84" s="1248"/>
      <c r="C84" s="1737"/>
      <c r="D84" s="1250">
        <f>C83*B83</f>
        <v>4</v>
      </c>
      <c r="E84" s="1248" t="s">
        <v>2222</v>
      </c>
      <c r="F84" s="994"/>
      <c r="G84" s="1012"/>
      <c r="H84" s="1012"/>
      <c r="I84" s="1361"/>
      <c r="J84" s="997"/>
    </row>
    <row r="85" spans="1:15">
      <c r="A85" s="997"/>
      <c r="B85" s="994"/>
      <c r="C85" s="1011"/>
      <c r="D85" s="1011"/>
      <c r="E85" s="1361"/>
      <c r="F85" s="994"/>
      <c r="G85" s="1012"/>
      <c r="H85" s="1012"/>
      <c r="I85" s="993"/>
      <c r="J85" s="997"/>
    </row>
    <row r="86" spans="1:15">
      <c r="A86" s="997"/>
      <c r="B86" s="994"/>
      <c r="C86" s="1011"/>
      <c r="D86" s="1012"/>
      <c r="E86" s="989" t="s">
        <v>2223</v>
      </c>
      <c r="F86" s="994"/>
      <c r="G86" s="1012"/>
      <c r="H86" s="1012"/>
      <c r="I86" s="1361"/>
      <c r="J86" s="997"/>
    </row>
    <row r="87" spans="1:15">
      <c r="A87" s="997"/>
      <c r="B87" s="994">
        <v>1</v>
      </c>
      <c r="C87" s="1705">
        <v>4</v>
      </c>
      <c r="D87" s="1011"/>
      <c r="E87" s="994"/>
      <c r="F87" s="994"/>
      <c r="G87" s="1012"/>
      <c r="H87" s="1012"/>
      <c r="I87" s="993"/>
      <c r="J87" s="997"/>
    </row>
    <row r="88" spans="1:15">
      <c r="A88" s="997"/>
      <c r="B88" s="1248"/>
      <c r="C88" s="1737"/>
      <c r="D88" s="1250">
        <f>C87*B87</f>
        <v>4</v>
      </c>
      <c r="E88" s="1248" t="s">
        <v>2225</v>
      </c>
      <c r="F88" s="994"/>
      <c r="G88" s="1012"/>
      <c r="H88" s="1012"/>
      <c r="I88" s="1361"/>
      <c r="J88" s="997"/>
    </row>
    <row r="89" spans="1:15">
      <c r="A89" s="997"/>
      <c r="B89" s="994"/>
      <c r="C89" s="1011"/>
      <c r="D89" s="1011"/>
      <c r="E89" s="1361"/>
      <c r="F89" s="994"/>
      <c r="G89" s="1012"/>
      <c r="H89" s="1012"/>
      <c r="I89" s="993"/>
      <c r="J89" s="997"/>
    </row>
    <row r="90" spans="1:15">
      <c r="A90" s="997"/>
      <c r="B90" s="994"/>
      <c r="C90" s="1011"/>
      <c r="D90" s="1012"/>
      <c r="E90" s="989" t="s">
        <v>2224</v>
      </c>
      <c r="F90" s="994"/>
      <c r="G90" s="1012"/>
      <c r="H90" s="1012"/>
      <c r="I90" s="1361"/>
      <c r="J90" s="997"/>
    </row>
    <row r="91" spans="1:15">
      <c r="A91" s="997"/>
      <c r="B91" s="994">
        <v>1</v>
      </c>
      <c r="C91" s="1705">
        <v>4</v>
      </c>
      <c r="D91" s="1011"/>
      <c r="E91" s="994"/>
      <c r="F91" s="994"/>
      <c r="G91" s="1012"/>
      <c r="H91" s="1012"/>
      <c r="I91" s="993"/>
      <c r="J91" s="997"/>
    </row>
    <row r="92" spans="1:15">
      <c r="A92" s="997"/>
      <c r="B92" s="1248"/>
      <c r="C92" s="1737"/>
      <c r="D92" s="1250">
        <f>C91*B91</f>
        <v>4</v>
      </c>
      <c r="E92" s="1248" t="s">
        <v>2226</v>
      </c>
      <c r="F92" s="994"/>
      <c r="G92" s="1012"/>
      <c r="H92" s="1012"/>
      <c r="I92" s="1361"/>
      <c r="J92" s="997"/>
    </row>
    <row r="93" spans="1:15">
      <c r="A93" s="997"/>
      <c r="B93" s="994"/>
      <c r="C93" s="1011"/>
      <c r="D93" s="1011"/>
      <c r="E93" s="1361"/>
      <c r="F93" s="994"/>
      <c r="G93" s="1012"/>
      <c r="H93" s="1012"/>
      <c r="I93" s="993"/>
      <c r="J93" s="997"/>
    </row>
    <row r="94" spans="1:15">
      <c r="A94" s="997"/>
      <c r="B94" s="994"/>
      <c r="C94" s="1011"/>
      <c r="D94" s="1012"/>
      <c r="E94" s="1361" t="s">
        <v>2227</v>
      </c>
      <c r="F94" s="994"/>
      <c r="G94" s="1012"/>
      <c r="H94" s="1012"/>
      <c r="I94" s="1361"/>
      <c r="J94" s="997"/>
    </row>
    <row r="95" spans="1:15">
      <c r="A95" s="997"/>
      <c r="B95" s="994"/>
      <c r="C95" s="1011"/>
      <c r="D95" s="1011"/>
      <c r="E95" s="1361" t="s">
        <v>2210</v>
      </c>
      <c r="F95" s="994"/>
      <c r="G95" s="1012"/>
      <c r="H95" s="1012"/>
      <c r="I95" s="993"/>
      <c r="J95" s="997"/>
    </row>
    <row r="96" spans="1:15">
      <c r="A96" s="997"/>
      <c r="B96" s="994">
        <v>1</v>
      </c>
      <c r="C96" s="1705">
        <v>4</v>
      </c>
      <c r="D96" s="1011"/>
      <c r="E96" s="994"/>
      <c r="F96" s="994"/>
      <c r="G96" s="1012"/>
      <c r="H96" s="1012"/>
      <c r="I96" s="1361"/>
      <c r="J96" s="997"/>
    </row>
    <row r="97" spans="1:10">
      <c r="A97" s="997"/>
      <c r="B97" s="1248"/>
      <c r="C97" s="1737"/>
      <c r="D97" s="1250">
        <f>C96*B96</f>
        <v>4</v>
      </c>
      <c r="E97" s="1248" t="s">
        <v>2229</v>
      </c>
      <c r="F97" s="994"/>
      <c r="G97" s="1012"/>
      <c r="H97" s="1012"/>
      <c r="I97" s="993"/>
      <c r="J97" s="997"/>
    </row>
    <row r="98" spans="1:10">
      <c r="A98" s="997"/>
      <c r="B98" s="994"/>
      <c r="C98" s="1011"/>
      <c r="D98" s="1012"/>
      <c r="E98" s="1361"/>
      <c r="F98" s="994"/>
      <c r="G98" s="1012"/>
      <c r="H98" s="1012"/>
      <c r="I98" s="1361"/>
      <c r="J98" s="997"/>
    </row>
    <row r="99" spans="1:10">
      <c r="A99" s="997"/>
      <c r="B99" s="994"/>
      <c r="C99" s="1011"/>
      <c r="D99" s="1011"/>
      <c r="E99" s="1361" t="s">
        <v>2228</v>
      </c>
      <c r="F99" s="994"/>
      <c r="G99" s="1012"/>
      <c r="H99" s="1012"/>
      <c r="I99" s="993"/>
      <c r="J99" s="997"/>
    </row>
    <row r="100" spans="1:10">
      <c r="A100" s="997"/>
      <c r="B100" s="994">
        <v>1</v>
      </c>
      <c r="C100" s="1705">
        <v>4</v>
      </c>
      <c r="D100" s="1011"/>
      <c r="E100" s="994"/>
      <c r="F100" s="994"/>
      <c r="G100" s="1012"/>
      <c r="H100" s="1012"/>
      <c r="I100" s="1361"/>
      <c r="J100" s="997"/>
    </row>
    <row r="101" spans="1:10">
      <c r="A101" s="997"/>
      <c r="B101" s="1248"/>
      <c r="C101" s="1737"/>
      <c r="D101" s="1250">
        <f>C100*B100</f>
        <v>4</v>
      </c>
      <c r="E101" s="1248" t="s">
        <v>2230</v>
      </c>
      <c r="F101" s="994"/>
      <c r="G101" s="1012"/>
      <c r="H101" s="1012"/>
      <c r="I101" s="993"/>
      <c r="J101" s="997"/>
    </row>
    <row r="102" spans="1:10">
      <c r="A102" s="997"/>
      <c r="B102" s="994"/>
      <c r="C102" s="1011"/>
      <c r="D102" s="1012"/>
      <c r="E102" s="1361"/>
      <c r="F102" s="994"/>
      <c r="G102" s="1012"/>
      <c r="H102" s="1012"/>
      <c r="I102" s="1361"/>
      <c r="J102" s="997"/>
    </row>
    <row r="103" spans="1:10">
      <c r="A103" s="997"/>
      <c r="B103" s="994"/>
      <c r="C103" s="1011"/>
      <c r="D103" s="1011"/>
      <c r="E103" s="1361" t="s">
        <v>2231</v>
      </c>
      <c r="F103" s="994"/>
      <c r="G103" s="1012"/>
      <c r="H103" s="1012"/>
      <c r="I103" s="993"/>
      <c r="J103" s="997"/>
    </row>
    <row r="104" spans="1:10">
      <c r="A104" s="997"/>
      <c r="B104" s="994">
        <v>1</v>
      </c>
      <c r="C104" s="1705">
        <v>8</v>
      </c>
      <c r="D104" s="1011"/>
      <c r="E104" s="994"/>
      <c r="F104" s="994"/>
      <c r="G104" s="1012"/>
      <c r="H104" s="1012"/>
      <c r="I104" s="1361"/>
      <c r="J104" s="997"/>
    </row>
    <row r="105" spans="1:10">
      <c r="A105" s="997"/>
      <c r="B105" s="1248"/>
      <c r="C105" s="1737"/>
      <c r="D105" s="1250">
        <f>C104*B104</f>
        <v>8</v>
      </c>
      <c r="E105" s="1248" t="s">
        <v>2232</v>
      </c>
      <c r="F105" s="994"/>
      <c r="G105" s="1012"/>
      <c r="H105" s="1012"/>
      <c r="I105" s="993"/>
      <c r="J105" s="997"/>
    </row>
    <row r="106" spans="1:10">
      <c r="A106" s="997"/>
      <c r="B106" s="994"/>
      <c r="C106" s="1011"/>
      <c r="D106" s="1012"/>
      <c r="E106" s="1361"/>
      <c r="F106" s="994"/>
      <c r="G106" s="1012"/>
      <c r="H106" s="1012"/>
      <c r="I106" s="1361"/>
      <c r="J106" s="997"/>
    </row>
    <row r="107" spans="1:10">
      <c r="A107" s="997"/>
      <c r="B107" s="994"/>
      <c r="C107" s="1011"/>
      <c r="D107" s="1011"/>
      <c r="E107" s="1361"/>
      <c r="F107" s="994"/>
      <c r="G107" s="1012"/>
      <c r="H107" s="1012"/>
      <c r="I107" s="993"/>
      <c r="J107" s="997"/>
    </row>
    <row r="108" spans="1:10">
      <c r="A108" s="997"/>
      <c r="B108" s="994"/>
      <c r="C108" s="1011"/>
      <c r="D108" s="1012"/>
      <c r="E108" s="1361"/>
      <c r="F108" s="994"/>
      <c r="G108" s="1012"/>
      <c r="H108" s="1012"/>
      <c r="I108" s="1361"/>
      <c r="J108" s="997"/>
    </row>
    <row r="109" spans="1:10">
      <c r="A109" s="997"/>
      <c r="B109" s="994"/>
      <c r="C109" s="1011"/>
      <c r="D109" s="1011"/>
      <c r="E109" s="1361"/>
      <c r="F109" s="994"/>
      <c r="G109" s="1012"/>
      <c r="H109" s="1012"/>
      <c r="I109" s="993"/>
      <c r="J109" s="997"/>
    </row>
    <row r="110" spans="1:10">
      <c r="A110" s="997"/>
      <c r="B110" s="994"/>
      <c r="C110" s="1011"/>
      <c r="D110" s="1012"/>
      <c r="E110" s="1361"/>
      <c r="F110" s="994"/>
      <c r="G110" s="1012"/>
      <c r="H110" s="1012"/>
      <c r="I110" s="1361"/>
      <c r="J110" s="997"/>
    </row>
    <row r="111" spans="1:10">
      <c r="A111" s="997"/>
      <c r="B111" s="994"/>
      <c r="C111" s="1011"/>
      <c r="D111" s="1011"/>
      <c r="E111" s="1361"/>
      <c r="F111" s="994"/>
      <c r="G111" s="1012"/>
      <c r="H111" s="1012"/>
      <c r="I111" s="993"/>
      <c r="J111" s="997"/>
    </row>
    <row r="112" spans="1:10">
      <c r="A112" s="997"/>
      <c r="B112" s="994"/>
      <c r="C112" s="1011"/>
      <c r="D112" s="1012"/>
      <c r="E112" s="1361"/>
      <c r="F112" s="994"/>
      <c r="G112" s="1012"/>
      <c r="H112" s="1012"/>
      <c r="I112" s="1361"/>
      <c r="J112" s="997"/>
    </row>
    <row r="113" spans="1:10">
      <c r="A113" s="997"/>
      <c r="B113" s="994"/>
      <c r="C113" s="1011"/>
      <c r="D113" s="1011"/>
      <c r="E113" s="1361"/>
      <c r="F113" s="994"/>
      <c r="G113" s="1012"/>
      <c r="H113" s="1012"/>
      <c r="I113" s="993"/>
      <c r="J113" s="997"/>
    </row>
    <row r="114" spans="1:10">
      <c r="A114" s="997"/>
      <c r="B114" s="994"/>
      <c r="C114" s="1011"/>
      <c r="D114" s="1012"/>
      <c r="E114" s="1361"/>
      <c r="F114" s="994"/>
      <c r="G114" s="1012"/>
      <c r="H114" s="1012"/>
      <c r="I114" s="1361"/>
      <c r="J114" s="997"/>
    </row>
    <row r="115" spans="1:10">
      <c r="A115" s="997"/>
      <c r="B115" s="994"/>
      <c r="C115" s="1011"/>
      <c r="D115" s="1011"/>
      <c r="E115" s="1361"/>
      <c r="F115" s="994"/>
      <c r="G115" s="1012"/>
      <c r="H115" s="1012"/>
      <c r="I115" s="993"/>
      <c r="J115" s="997"/>
    </row>
    <row r="116" spans="1:10">
      <c r="A116" s="997"/>
      <c r="B116" s="994"/>
      <c r="C116" s="1011"/>
      <c r="D116" s="1012"/>
      <c r="E116" s="1361"/>
      <c r="F116" s="994"/>
      <c r="G116" s="1012"/>
      <c r="H116" s="1012"/>
      <c r="I116" s="1361"/>
      <c r="J116" s="997"/>
    </row>
    <row r="117" spans="1:10">
      <c r="B117" s="1711"/>
      <c r="C117" s="1712"/>
      <c r="D117" s="1717"/>
      <c r="E117" s="1058"/>
      <c r="F117" s="1711"/>
      <c r="G117" s="1712"/>
      <c r="H117" s="1717"/>
      <c r="I117" s="1058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 -_____________&amp;U    </oddFooter>
  </headerFooter>
  <rowBreaks count="1" manualBreakCount="1">
    <brk id="61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view="pageBreakPreview" topLeftCell="A28" zoomScaleSheetLayoutView="100" workbookViewId="0">
      <selection activeCell="N52" sqref="N52"/>
    </sheetView>
  </sheetViews>
  <sheetFormatPr defaultRowHeight="15.75"/>
  <cols>
    <col min="1" max="1" width="4.7109375" style="1762" customWidth="1"/>
    <col min="2" max="2" width="4.42578125" style="1762" customWidth="1"/>
    <col min="3" max="3" width="27.85546875" style="1762" customWidth="1"/>
    <col min="4" max="4" width="14.7109375" style="1762" customWidth="1"/>
    <col min="5" max="5" width="7.7109375" style="1762" customWidth="1"/>
    <col min="6" max="6" width="11.7109375" style="1762" customWidth="1"/>
    <col min="7" max="7" width="9.140625" style="1762" customWidth="1"/>
    <col min="8" max="8" width="10.42578125" style="1762" customWidth="1"/>
    <col min="9" max="9" width="9.5703125" style="1762" customWidth="1"/>
    <col min="10" max="10" width="6.42578125" style="1762" customWidth="1"/>
    <col min="11" max="11" width="11.140625" style="1762" customWidth="1"/>
    <col min="12" max="12" width="9.7109375" style="1762" customWidth="1"/>
    <col min="13" max="13" width="11.28515625" style="1762" customWidth="1"/>
    <col min="14" max="14" width="11" style="1762" customWidth="1"/>
    <col min="15" max="15" width="5.85546875" style="1762" customWidth="1"/>
    <col min="16" max="16384" width="9.140625" style="1762"/>
  </cols>
  <sheetData>
    <row r="1" spans="1:17">
      <c r="A1" s="1761"/>
      <c r="B1" s="1690" t="s">
        <v>1262</v>
      </c>
      <c r="C1" s="1690"/>
      <c r="D1" s="1690"/>
      <c r="E1" s="1690"/>
      <c r="F1" s="1688"/>
      <c r="G1" s="1768"/>
      <c r="K1" s="1763"/>
      <c r="L1" s="1764"/>
      <c r="M1" s="1764"/>
      <c r="N1" s="1764"/>
      <c r="O1" s="1764"/>
    </row>
    <row r="2" spans="1:17">
      <c r="B2" s="1690" t="s">
        <v>1261</v>
      </c>
      <c r="C2" s="1690"/>
      <c r="D2" s="1690"/>
      <c r="E2" s="1690"/>
      <c r="F2" s="1688"/>
      <c r="G2" s="1768"/>
      <c r="K2" s="1765"/>
      <c r="L2" s="1964"/>
      <c r="M2" s="1964"/>
      <c r="N2" s="1964"/>
      <c r="O2" s="1764"/>
    </row>
    <row r="3" spans="1:17">
      <c r="B3" s="1690" t="s">
        <v>1263</v>
      </c>
      <c r="C3" s="1690"/>
      <c r="D3" s="1690"/>
      <c r="E3" s="1690"/>
      <c r="F3" s="1690"/>
      <c r="K3" s="1767"/>
      <c r="L3" s="1768" t="s">
        <v>2188</v>
      </c>
      <c r="M3" s="1768"/>
      <c r="N3" s="1768"/>
      <c r="O3" s="1768"/>
      <c r="P3" s="1768"/>
      <c r="Q3" s="1768"/>
    </row>
    <row r="4" spans="1:17">
      <c r="B4" s="1690" t="s">
        <v>1264</v>
      </c>
      <c r="C4" s="1690"/>
      <c r="D4" s="1690"/>
      <c r="E4" s="1690"/>
      <c r="F4" s="1688"/>
      <c r="J4" s="1767"/>
      <c r="K4" s="1767"/>
      <c r="L4" s="1767"/>
      <c r="M4" s="1767"/>
      <c r="N4" s="1767"/>
    </row>
    <row r="5" spans="1:17">
      <c r="B5" s="1690" t="s">
        <v>1825</v>
      </c>
      <c r="C5" s="1690"/>
      <c r="D5" s="1690"/>
      <c r="E5" s="1690"/>
      <c r="F5" s="1688"/>
      <c r="J5" s="1767"/>
      <c r="K5" s="1767"/>
      <c r="L5" s="1767"/>
      <c r="M5" s="1767"/>
      <c r="N5" s="1767"/>
    </row>
    <row r="6" spans="1:17">
      <c r="B6" s="1690"/>
      <c r="C6" s="1690"/>
      <c r="D6" s="1690"/>
      <c r="E6" s="1690"/>
      <c r="F6" s="1688"/>
      <c r="J6" s="1767"/>
      <c r="K6" s="1767"/>
      <c r="L6" s="1767"/>
      <c r="M6" s="1767"/>
      <c r="N6" s="1767"/>
    </row>
    <row r="7" spans="1:17">
      <c r="B7" s="1965" t="s">
        <v>72</v>
      </c>
      <c r="C7" s="1965" t="s">
        <v>12</v>
      </c>
      <c r="D7" s="1965" t="s">
        <v>13</v>
      </c>
      <c r="E7" s="1965" t="s">
        <v>1826</v>
      </c>
      <c r="F7" s="1859" t="s">
        <v>185</v>
      </c>
      <c r="G7" s="1965" t="s">
        <v>1827</v>
      </c>
      <c r="H7" s="1965"/>
      <c r="I7" s="1965"/>
      <c r="J7" s="1859"/>
      <c r="K7" s="1859" t="s">
        <v>1828</v>
      </c>
      <c r="L7" s="1859"/>
      <c r="M7" s="1859"/>
      <c r="N7" s="1859"/>
    </row>
    <row r="8" spans="1:17">
      <c r="B8" s="1965"/>
      <c r="C8" s="1965"/>
      <c r="D8" s="1965"/>
      <c r="E8" s="1965"/>
      <c r="F8" s="1859" t="s">
        <v>1687</v>
      </c>
      <c r="G8" s="1859" t="s">
        <v>1829</v>
      </c>
      <c r="H8" s="1859" t="s">
        <v>1830</v>
      </c>
      <c r="I8" s="1859" t="s">
        <v>1831</v>
      </c>
      <c r="J8" s="1859" t="s">
        <v>28</v>
      </c>
      <c r="K8" s="1859" t="s">
        <v>27</v>
      </c>
      <c r="L8" s="1859" t="s">
        <v>29</v>
      </c>
      <c r="M8" s="1859" t="s">
        <v>30</v>
      </c>
      <c r="N8" s="1859" t="s">
        <v>31</v>
      </c>
    </row>
    <row r="9" spans="1:17">
      <c r="B9" s="1784"/>
      <c r="C9" s="1785" t="s">
        <v>1839</v>
      </c>
      <c r="D9" s="1786"/>
      <c r="E9" s="1787"/>
      <c r="F9" s="1788"/>
      <c r="G9" s="1787"/>
      <c r="H9" s="1787"/>
      <c r="I9" s="1787"/>
      <c r="J9" s="1787"/>
      <c r="K9" s="1787"/>
      <c r="L9" s="1788"/>
      <c r="M9" s="1788"/>
      <c r="N9" s="1789"/>
      <c r="Q9" s="1761"/>
    </row>
    <row r="10" spans="1:17">
      <c r="B10" s="1774"/>
      <c r="C10" s="1775" t="s">
        <v>2189</v>
      </c>
      <c r="D10" s="1775"/>
      <c r="E10" s="1790">
        <v>12</v>
      </c>
      <c r="F10" s="1791">
        <v>1.75</v>
      </c>
      <c r="G10" s="1790">
        <v>8</v>
      </c>
      <c r="H10" s="1790">
        <v>2</v>
      </c>
      <c r="I10" s="1790">
        <f t="shared" ref="I10:I12" si="0">H10*G10</f>
        <v>16</v>
      </c>
      <c r="J10" s="1790"/>
      <c r="K10" s="1790"/>
      <c r="L10" s="1791"/>
      <c r="M10" s="1792">
        <f t="shared" ref="M10:M20" si="1">IF(E10=12,I10*F10,"-")</f>
        <v>28</v>
      </c>
      <c r="N10" s="1793"/>
      <c r="Q10" s="1761"/>
    </row>
    <row r="11" spans="1:17">
      <c r="B11" s="1774"/>
      <c r="D11" s="1775"/>
      <c r="E11" s="1790">
        <v>12</v>
      </c>
      <c r="F11" s="1791">
        <v>1.1499999999999999</v>
      </c>
      <c r="G11" s="1790">
        <v>8</v>
      </c>
      <c r="H11" s="1790">
        <v>2</v>
      </c>
      <c r="I11" s="1790">
        <f t="shared" si="0"/>
        <v>16</v>
      </c>
      <c r="J11" s="1790" t="str">
        <f t="shared" ref="J11:J20" si="2">IF(E11=6,I11*F11,"-")</f>
        <v>-</v>
      </c>
      <c r="K11" s="1792" t="str">
        <f t="shared" ref="K11:K20" si="3">IF(E11=8,I11*F11,"-")</f>
        <v>-</v>
      </c>
      <c r="L11" s="1792" t="str">
        <f t="shared" ref="L11:L20" si="4">IF(E11=10,I11*F11,"-")</f>
        <v>-</v>
      </c>
      <c r="M11" s="1792">
        <f t="shared" si="1"/>
        <v>18.399999999999999</v>
      </c>
      <c r="N11" s="1794" t="str">
        <f t="shared" ref="N11:N20" si="5">IF(E11=14,I11*F11,"-")</f>
        <v>-</v>
      </c>
      <c r="Q11" s="1761"/>
    </row>
    <row r="12" spans="1:17">
      <c r="B12" s="1774"/>
      <c r="C12" s="1795" t="s">
        <v>1840</v>
      </c>
      <c r="D12" s="1795"/>
      <c r="E12" s="1790">
        <v>8</v>
      </c>
      <c r="F12" s="1791">
        <v>0.85</v>
      </c>
      <c r="G12" s="1790">
        <v>8</v>
      </c>
      <c r="H12" s="1790">
        <v>7</v>
      </c>
      <c r="I12" s="1790">
        <f t="shared" si="0"/>
        <v>56</v>
      </c>
      <c r="J12" s="1790" t="str">
        <f t="shared" si="2"/>
        <v>-</v>
      </c>
      <c r="K12" s="1792">
        <f t="shared" si="3"/>
        <v>47.6</v>
      </c>
      <c r="L12" s="1792" t="str">
        <f t="shared" si="4"/>
        <v>-</v>
      </c>
      <c r="M12" s="1792" t="str">
        <f t="shared" si="1"/>
        <v>-</v>
      </c>
      <c r="N12" s="1794" t="str">
        <f t="shared" si="5"/>
        <v>-</v>
      </c>
      <c r="Q12" s="1761"/>
    </row>
    <row r="13" spans="1:17">
      <c r="B13" s="1774"/>
      <c r="C13" s="1775"/>
      <c r="D13" s="1795"/>
      <c r="E13" s="1790"/>
      <c r="F13" s="1791"/>
      <c r="G13" s="1790"/>
      <c r="H13" s="1790"/>
      <c r="I13" s="1790"/>
      <c r="J13" s="1790" t="str">
        <f t="shared" ref="J13:J17" si="6">IF(E13=6,I13*F13,"-")</f>
        <v>-</v>
      </c>
      <c r="K13" s="1792" t="str">
        <f t="shared" ref="K13:K17" si="7">IF(E13=8,I13*F13,"-")</f>
        <v>-</v>
      </c>
      <c r="L13" s="1792" t="str">
        <f t="shared" ref="L13:L17" si="8">IF(E13=10,I13*F13,"-")</f>
        <v>-</v>
      </c>
      <c r="M13" s="1792" t="str">
        <f t="shared" ref="M13:M17" si="9">IF(E13=12,I13*F13,"-")</f>
        <v>-</v>
      </c>
      <c r="N13" s="1794" t="str">
        <f t="shared" ref="N13:N17" si="10">IF(E13=14,I13*F13,"-")</f>
        <v>-</v>
      </c>
      <c r="Q13" s="1761"/>
    </row>
    <row r="14" spans="1:17">
      <c r="B14" s="1774"/>
      <c r="C14" s="1775" t="s">
        <v>2181</v>
      </c>
      <c r="D14" s="1795"/>
      <c r="E14" s="1790">
        <v>12</v>
      </c>
      <c r="F14" s="1791">
        <v>1.9</v>
      </c>
      <c r="G14" s="1790">
        <v>4</v>
      </c>
      <c r="H14" s="1790">
        <v>2</v>
      </c>
      <c r="I14" s="1790">
        <f t="shared" ref="I14:I16" si="11">H14*G14</f>
        <v>8</v>
      </c>
      <c r="J14" s="1790"/>
      <c r="K14" s="1790"/>
      <c r="L14" s="1791"/>
      <c r="M14" s="1792">
        <f t="shared" si="9"/>
        <v>15.2</v>
      </c>
      <c r="N14" s="1793"/>
      <c r="Q14" s="1761"/>
    </row>
    <row r="15" spans="1:17">
      <c r="B15" s="1774"/>
      <c r="D15" s="1775"/>
      <c r="E15" s="1790">
        <v>12</v>
      </c>
      <c r="F15" s="1791">
        <v>1.35</v>
      </c>
      <c r="G15" s="1790">
        <v>4</v>
      </c>
      <c r="H15" s="1790">
        <v>2</v>
      </c>
      <c r="I15" s="1790">
        <f t="shared" si="11"/>
        <v>8</v>
      </c>
      <c r="J15" s="1790" t="str">
        <f t="shared" ref="J15:J16" si="12">IF(E15=6,I15*F15,"-")</f>
        <v>-</v>
      </c>
      <c r="K15" s="1792" t="str">
        <f t="shared" ref="K15:K16" si="13">IF(E15=8,I15*F15,"-")</f>
        <v>-</v>
      </c>
      <c r="L15" s="1792" t="str">
        <f t="shared" ref="L15:L16" si="14">IF(E15=10,I15*F15,"-")</f>
        <v>-</v>
      </c>
      <c r="M15" s="1792">
        <f t="shared" si="9"/>
        <v>10.8</v>
      </c>
      <c r="N15" s="1794" t="str">
        <f t="shared" ref="N15:N16" si="15">IF(E15=14,I15*F15,"-")</f>
        <v>-</v>
      </c>
      <c r="Q15" s="1761"/>
    </row>
    <row r="16" spans="1:17">
      <c r="B16" s="1774"/>
      <c r="C16" s="1795" t="s">
        <v>1840</v>
      </c>
      <c r="D16" s="1795"/>
      <c r="E16" s="1790">
        <v>8</v>
      </c>
      <c r="F16" s="1791">
        <v>0.85</v>
      </c>
      <c r="G16" s="1790">
        <v>8</v>
      </c>
      <c r="H16" s="1790">
        <v>7</v>
      </c>
      <c r="I16" s="1790">
        <f t="shared" si="11"/>
        <v>56</v>
      </c>
      <c r="J16" s="1790" t="str">
        <f t="shared" si="12"/>
        <v>-</v>
      </c>
      <c r="K16" s="1792">
        <f t="shared" si="13"/>
        <v>47.6</v>
      </c>
      <c r="L16" s="1792" t="str">
        <f t="shared" si="14"/>
        <v>-</v>
      </c>
      <c r="M16" s="1792" t="str">
        <f t="shared" si="9"/>
        <v>-</v>
      </c>
      <c r="N16" s="1794" t="str">
        <f t="shared" si="15"/>
        <v>-</v>
      </c>
      <c r="Q16" s="1761"/>
    </row>
    <row r="17" spans="2:17">
      <c r="B17" s="1774"/>
      <c r="C17" s="1795"/>
      <c r="D17" s="1795"/>
      <c r="E17" s="1790"/>
      <c r="F17" s="1791"/>
      <c r="G17" s="1790">
        <v>4</v>
      </c>
      <c r="H17" s="1790"/>
      <c r="I17" s="1790"/>
      <c r="J17" s="1790" t="str">
        <f t="shared" si="6"/>
        <v>-</v>
      </c>
      <c r="K17" s="1792" t="str">
        <f t="shared" si="7"/>
        <v>-</v>
      </c>
      <c r="L17" s="1792" t="str">
        <f t="shared" si="8"/>
        <v>-</v>
      </c>
      <c r="M17" s="1792" t="str">
        <f t="shared" si="9"/>
        <v>-</v>
      </c>
      <c r="N17" s="1794" t="str">
        <f t="shared" si="10"/>
        <v>-</v>
      </c>
      <c r="Q17" s="1761"/>
    </row>
    <row r="18" spans="2:17">
      <c r="B18" s="1774"/>
      <c r="C18" s="1775"/>
      <c r="D18" s="1795"/>
      <c r="E18" s="1790"/>
      <c r="F18" s="1791"/>
      <c r="G18" s="1790"/>
      <c r="H18" s="1790"/>
      <c r="I18" s="1790"/>
      <c r="J18" s="1790" t="str">
        <f t="shared" si="2"/>
        <v>-</v>
      </c>
      <c r="K18" s="1792" t="str">
        <f t="shared" si="3"/>
        <v>-</v>
      </c>
      <c r="L18" s="1792" t="str">
        <f t="shared" si="4"/>
        <v>-</v>
      </c>
      <c r="M18" s="1792" t="str">
        <f t="shared" si="1"/>
        <v>-</v>
      </c>
      <c r="N18" s="1794" t="str">
        <f t="shared" si="5"/>
        <v>-</v>
      </c>
      <c r="Q18" s="1761"/>
    </row>
    <row r="19" spans="2:17">
      <c r="B19" s="1774"/>
      <c r="D19" s="1775"/>
      <c r="E19" s="1790"/>
      <c r="F19" s="1791"/>
      <c r="G19" s="1790"/>
      <c r="H19" s="1790"/>
      <c r="I19" s="1790"/>
      <c r="J19" s="1790" t="str">
        <f t="shared" si="2"/>
        <v>-</v>
      </c>
      <c r="K19" s="1792" t="str">
        <f t="shared" si="3"/>
        <v>-</v>
      </c>
      <c r="L19" s="1792" t="str">
        <f t="shared" si="4"/>
        <v>-</v>
      </c>
      <c r="M19" s="1792" t="str">
        <f t="shared" si="1"/>
        <v>-</v>
      </c>
      <c r="N19" s="1794" t="str">
        <f t="shared" si="5"/>
        <v>-</v>
      </c>
      <c r="Q19" s="1761"/>
    </row>
    <row r="20" spans="2:17">
      <c r="B20" s="1774"/>
      <c r="C20" s="1775"/>
      <c r="D20" s="1775"/>
      <c r="E20" s="1790"/>
      <c r="F20" s="1791"/>
      <c r="G20" s="1790"/>
      <c r="H20" s="1790"/>
      <c r="I20" s="1790"/>
      <c r="J20" s="1790" t="str">
        <f t="shared" si="2"/>
        <v>-</v>
      </c>
      <c r="K20" s="1792" t="str">
        <f t="shared" si="3"/>
        <v>-</v>
      </c>
      <c r="L20" s="1792" t="str">
        <f t="shared" si="4"/>
        <v>-</v>
      </c>
      <c r="M20" s="1792" t="str">
        <f t="shared" si="1"/>
        <v>-</v>
      </c>
      <c r="N20" s="1794" t="str">
        <f t="shared" si="5"/>
        <v>-</v>
      </c>
      <c r="Q20" s="1761"/>
    </row>
    <row r="21" spans="2:17">
      <c r="B21" s="1774"/>
      <c r="C21" s="1775"/>
      <c r="D21" s="1775"/>
      <c r="E21" s="1790"/>
      <c r="F21" s="1791"/>
      <c r="G21" s="1790"/>
      <c r="H21" s="1790"/>
      <c r="I21" s="1790"/>
      <c r="J21" s="1790"/>
      <c r="K21" s="1792"/>
      <c r="L21" s="1792"/>
      <c r="M21" s="1792"/>
      <c r="N21" s="1794"/>
      <c r="Q21" s="1761"/>
    </row>
    <row r="22" spans="2:17">
      <c r="B22" s="1774"/>
      <c r="C22" s="1775"/>
      <c r="D22" s="1795"/>
      <c r="E22" s="1790"/>
      <c r="F22" s="1791"/>
      <c r="G22" s="1790"/>
      <c r="H22" s="1790"/>
      <c r="I22" s="1790"/>
      <c r="J22" s="1790" t="str">
        <f t="shared" ref="J22:J24" si="16">IF(E22=6,I22*F22,"-")</f>
        <v>-</v>
      </c>
      <c r="K22" s="1792" t="str">
        <f t="shared" ref="K22:K24" si="17">IF(E22=8,I22*F22,"-")</f>
        <v>-</v>
      </c>
      <c r="L22" s="1792" t="str">
        <f t="shared" ref="L22:L24" si="18">IF(E22=10,I22*F22,"-")</f>
        <v>-</v>
      </c>
      <c r="M22" s="1792" t="str">
        <f t="shared" ref="M22:M24" si="19">IF(E22=12,I22*F22,"-")</f>
        <v>-</v>
      </c>
      <c r="N22" s="1794" t="str">
        <f t="shared" ref="N22:N24" si="20">IF(E22=14,I22*F22,"-")</f>
        <v>-</v>
      </c>
      <c r="Q22" s="1761"/>
    </row>
    <row r="23" spans="2:17">
      <c r="B23" s="1774"/>
      <c r="D23" s="1775"/>
      <c r="E23" s="1790"/>
      <c r="F23" s="1791"/>
      <c r="G23" s="1790"/>
      <c r="H23" s="1790"/>
      <c r="I23" s="1790"/>
      <c r="J23" s="1790" t="str">
        <f t="shared" si="16"/>
        <v>-</v>
      </c>
      <c r="K23" s="1792" t="str">
        <f t="shared" si="17"/>
        <v>-</v>
      </c>
      <c r="L23" s="1792" t="str">
        <f t="shared" si="18"/>
        <v>-</v>
      </c>
      <c r="M23" s="1792" t="str">
        <f t="shared" si="19"/>
        <v>-</v>
      </c>
      <c r="N23" s="1794" t="str">
        <f t="shared" si="20"/>
        <v>-</v>
      </c>
      <c r="Q23" s="1761"/>
    </row>
    <row r="24" spans="2:17">
      <c r="B24" s="1774"/>
      <c r="C24" s="1775"/>
      <c r="D24" s="1775"/>
      <c r="E24" s="1790"/>
      <c r="F24" s="1791"/>
      <c r="G24" s="1790"/>
      <c r="H24" s="1790"/>
      <c r="I24" s="1790"/>
      <c r="J24" s="1790" t="str">
        <f t="shared" si="16"/>
        <v>-</v>
      </c>
      <c r="K24" s="1792" t="str">
        <f t="shared" si="17"/>
        <v>-</v>
      </c>
      <c r="L24" s="1792" t="str">
        <f t="shared" si="18"/>
        <v>-</v>
      </c>
      <c r="M24" s="1792" t="str">
        <f t="shared" si="19"/>
        <v>-</v>
      </c>
      <c r="N24" s="1794" t="str">
        <f t="shared" si="20"/>
        <v>-</v>
      </c>
      <c r="Q24" s="1761"/>
    </row>
    <row r="25" spans="2:17">
      <c r="B25" s="1774"/>
      <c r="C25" s="1775"/>
      <c r="D25" s="1775"/>
      <c r="E25" s="1790"/>
      <c r="F25" s="1791"/>
      <c r="G25" s="1790"/>
      <c r="H25" s="1790"/>
      <c r="I25" s="1790"/>
      <c r="J25" s="1790"/>
      <c r="K25" s="1792"/>
      <c r="L25" s="1792"/>
      <c r="M25" s="1792"/>
      <c r="N25" s="1794"/>
      <c r="Q25" s="1761"/>
    </row>
    <row r="26" spans="2:17">
      <c r="B26" s="1774"/>
      <c r="C26" s="1775"/>
      <c r="D26" s="1795"/>
      <c r="E26" s="1790"/>
      <c r="F26" s="1791"/>
      <c r="G26" s="1790"/>
      <c r="H26" s="1790"/>
      <c r="I26" s="1790"/>
      <c r="J26" s="1790" t="str">
        <f t="shared" ref="J26:J28" si="21">IF(E26=6,I26*F26,"-")</f>
        <v>-</v>
      </c>
      <c r="K26" s="1792" t="str">
        <f t="shared" ref="K26:K28" si="22">IF(E26=8,I26*F26,"-")</f>
        <v>-</v>
      </c>
      <c r="L26" s="1792" t="str">
        <f t="shared" ref="L26:L28" si="23">IF(E26=10,I26*F26,"-")</f>
        <v>-</v>
      </c>
      <c r="M26" s="1792" t="str">
        <f t="shared" ref="M26:M28" si="24">IF(E26=12,I26*F26,"-")</f>
        <v>-</v>
      </c>
      <c r="N26" s="1794" t="str">
        <f t="shared" ref="N26:N28" si="25">IF(E26=14,I26*F26,"-")</f>
        <v>-</v>
      </c>
      <c r="Q26" s="1761"/>
    </row>
    <row r="27" spans="2:17">
      <c r="B27" s="1774"/>
      <c r="D27" s="1775"/>
      <c r="E27" s="1790"/>
      <c r="F27" s="1791"/>
      <c r="G27" s="1790"/>
      <c r="H27" s="1790"/>
      <c r="I27" s="1790"/>
      <c r="J27" s="1790" t="str">
        <f t="shared" si="21"/>
        <v>-</v>
      </c>
      <c r="K27" s="1792" t="str">
        <f t="shared" si="22"/>
        <v>-</v>
      </c>
      <c r="L27" s="1792" t="str">
        <f t="shared" si="23"/>
        <v>-</v>
      </c>
      <c r="M27" s="1792" t="str">
        <f t="shared" si="24"/>
        <v>-</v>
      </c>
      <c r="N27" s="1794" t="str">
        <f t="shared" si="25"/>
        <v>-</v>
      </c>
      <c r="Q27" s="1761"/>
    </row>
    <row r="28" spans="2:17">
      <c r="B28" s="1774"/>
      <c r="C28" s="1775"/>
      <c r="D28" s="1775"/>
      <c r="E28" s="1790"/>
      <c r="F28" s="1791"/>
      <c r="G28" s="1790"/>
      <c r="H28" s="1790"/>
      <c r="I28" s="1790"/>
      <c r="J28" s="1790" t="str">
        <f t="shared" si="21"/>
        <v>-</v>
      </c>
      <c r="K28" s="1792" t="str">
        <f t="shared" si="22"/>
        <v>-</v>
      </c>
      <c r="L28" s="1792" t="str">
        <f t="shared" si="23"/>
        <v>-</v>
      </c>
      <c r="M28" s="1792" t="str">
        <f t="shared" si="24"/>
        <v>-</v>
      </c>
      <c r="N28" s="1794" t="str">
        <f t="shared" si="25"/>
        <v>-</v>
      </c>
      <c r="Q28" s="1761"/>
    </row>
    <row r="29" spans="2:17">
      <c r="B29" s="1774"/>
      <c r="C29" s="1775"/>
      <c r="D29" s="1775"/>
      <c r="E29" s="1790"/>
      <c r="F29" s="1791"/>
      <c r="G29" s="1790"/>
      <c r="H29" s="1790"/>
      <c r="I29" s="1790"/>
      <c r="J29" s="1790"/>
      <c r="K29" s="1792"/>
      <c r="L29" s="1792"/>
      <c r="M29" s="1792"/>
      <c r="N29" s="1777"/>
      <c r="Q29" s="1761"/>
    </row>
    <row r="30" spans="2:17">
      <c r="B30" s="1774"/>
      <c r="C30" s="1775"/>
      <c r="D30" s="1795"/>
      <c r="E30" s="1790"/>
      <c r="F30" s="1791"/>
      <c r="G30" s="1790"/>
      <c r="H30" s="1790"/>
      <c r="I30" s="1790"/>
      <c r="J30" s="1790" t="str">
        <f t="shared" ref="J30:J32" si="26">IF(E30=6,I30*F30,"-")</f>
        <v>-</v>
      </c>
      <c r="K30" s="1792" t="str">
        <f t="shared" ref="K30:K32" si="27">IF(E30=8,I30*F30,"-")</f>
        <v>-</v>
      </c>
      <c r="L30" s="1792" t="str">
        <f t="shared" ref="L30:L32" si="28">IF(E30=10,I30*F30,"-")</f>
        <v>-</v>
      </c>
      <c r="M30" s="1792" t="str">
        <f t="shared" ref="M30:M32" si="29">IF(E30=12,I30*F30,"-")</f>
        <v>-</v>
      </c>
      <c r="N30" s="1794" t="str">
        <f t="shared" ref="N30:N32" si="30">IF(E30=14,I30*F30,"-")</f>
        <v>-</v>
      </c>
      <c r="Q30" s="1761"/>
    </row>
    <row r="31" spans="2:17">
      <c r="B31" s="1774"/>
      <c r="D31" s="1775"/>
      <c r="E31" s="1790"/>
      <c r="F31" s="1791"/>
      <c r="G31" s="1790"/>
      <c r="H31" s="1790"/>
      <c r="I31" s="1790"/>
      <c r="J31" s="1790" t="str">
        <f t="shared" si="26"/>
        <v>-</v>
      </c>
      <c r="K31" s="1792" t="str">
        <f t="shared" si="27"/>
        <v>-</v>
      </c>
      <c r="L31" s="1792" t="str">
        <f t="shared" si="28"/>
        <v>-</v>
      </c>
      <c r="M31" s="1792" t="str">
        <f t="shared" si="29"/>
        <v>-</v>
      </c>
      <c r="N31" s="1794" t="str">
        <f t="shared" si="30"/>
        <v>-</v>
      </c>
      <c r="Q31" s="1761"/>
    </row>
    <row r="32" spans="2:17">
      <c r="B32" s="1774"/>
      <c r="C32" s="1775"/>
      <c r="D32" s="1775"/>
      <c r="E32" s="1790"/>
      <c r="F32" s="1791"/>
      <c r="G32" s="1790"/>
      <c r="H32" s="1790"/>
      <c r="I32" s="1790"/>
      <c r="J32" s="1790" t="str">
        <f t="shared" si="26"/>
        <v>-</v>
      </c>
      <c r="K32" s="1792" t="str">
        <f t="shared" si="27"/>
        <v>-</v>
      </c>
      <c r="L32" s="1792" t="str">
        <f t="shared" si="28"/>
        <v>-</v>
      </c>
      <c r="M32" s="1792" t="str">
        <f t="shared" si="29"/>
        <v>-</v>
      </c>
      <c r="N32" s="1794" t="str">
        <f t="shared" si="30"/>
        <v>-</v>
      </c>
      <c r="Q32" s="1761"/>
    </row>
    <row r="33" spans="2:18">
      <c r="B33" s="1961" t="s">
        <v>1832</v>
      </c>
      <c r="C33" s="1962"/>
      <c r="D33" s="1962"/>
      <c r="E33" s="1962"/>
      <c r="F33" s="1962"/>
      <c r="G33" s="1962"/>
      <c r="H33" s="1962"/>
      <c r="I33" s="1963"/>
      <c r="J33" s="1778"/>
      <c r="K33" s="1779">
        <f>SUM(K9:K32)</f>
        <v>95.2</v>
      </c>
      <c r="L33" s="1779">
        <f>SUM(L9:L32)</f>
        <v>0</v>
      </c>
      <c r="M33" s="1779">
        <f>SUM(M9:M32)</f>
        <v>72.400000000000006</v>
      </c>
      <c r="N33" s="1779">
        <f>SUM(N9:N32)</f>
        <v>0</v>
      </c>
      <c r="Q33" s="1761"/>
    </row>
    <row r="34" spans="2:18">
      <c r="B34" s="1961" t="s">
        <v>1833</v>
      </c>
      <c r="C34" s="1962"/>
      <c r="D34" s="1962"/>
      <c r="E34" s="1962"/>
      <c r="F34" s="1962"/>
      <c r="G34" s="1962"/>
      <c r="H34" s="1962"/>
      <c r="I34" s="1963"/>
      <c r="J34" s="1780"/>
      <c r="K34" s="1781" t="s">
        <v>1834</v>
      </c>
      <c r="L34" s="1781" t="s">
        <v>1835</v>
      </c>
      <c r="M34" s="1781" t="s">
        <v>1836</v>
      </c>
      <c r="N34" s="1781" t="s">
        <v>1837</v>
      </c>
      <c r="Q34" s="1761"/>
    </row>
    <row r="35" spans="2:18">
      <c r="B35" s="1961" t="s">
        <v>1838</v>
      </c>
      <c r="C35" s="1962"/>
      <c r="D35" s="1962"/>
      <c r="E35" s="1962"/>
      <c r="F35" s="1962"/>
      <c r="G35" s="1962"/>
      <c r="H35" s="1962"/>
      <c r="I35" s="1963"/>
      <c r="J35" s="1782"/>
      <c r="K35" s="1783">
        <f>K33*K34</f>
        <v>37.6</v>
      </c>
      <c r="L35" s="1783">
        <f>L33*L34</f>
        <v>0</v>
      </c>
      <c r="M35" s="1783">
        <f>M33*M34</f>
        <v>64.290000000000006</v>
      </c>
      <c r="N35" s="1783">
        <f>N33*N34</f>
        <v>0</v>
      </c>
      <c r="Q35" s="1761"/>
    </row>
    <row r="36" spans="2:18">
      <c r="B36" s="1763"/>
      <c r="C36" s="1763"/>
      <c r="D36" s="1763"/>
      <c r="E36" s="1763"/>
      <c r="F36" s="1763"/>
      <c r="G36" s="1763"/>
      <c r="H36" s="1763"/>
      <c r="I36" s="1763"/>
      <c r="J36" s="1802"/>
      <c r="K36" s="1803"/>
      <c r="L36" s="1803"/>
      <c r="M36" s="1803"/>
      <c r="N36" s="1803"/>
      <c r="Q36" s="1761"/>
    </row>
    <row r="37" spans="2:18">
      <c r="P37" s="1761"/>
      <c r="Q37" s="1761"/>
      <c r="R37" s="1761"/>
    </row>
    <row r="38" spans="2:18">
      <c r="P38" s="1761"/>
      <c r="Q38" s="1761"/>
      <c r="R38" s="1761"/>
    </row>
    <row r="39" spans="2:18">
      <c r="P39" s="1761"/>
      <c r="Q39" s="1761"/>
      <c r="R39" s="1761"/>
    </row>
    <row r="40" spans="2:18">
      <c r="P40" s="1761"/>
      <c r="Q40" s="1761"/>
      <c r="R40" s="1761"/>
    </row>
    <row r="41" spans="2:18">
      <c r="P41" s="1761"/>
      <c r="Q41" s="1761"/>
      <c r="R41" s="1761"/>
    </row>
    <row r="42" spans="2:18">
      <c r="P42" s="1761"/>
      <c r="Q42" s="1761"/>
      <c r="R42" s="1761"/>
    </row>
    <row r="43" spans="2:18">
      <c r="P43" s="1761"/>
      <c r="Q43" s="1761"/>
      <c r="R43" s="1761"/>
    </row>
    <row r="44" spans="2:18">
      <c r="P44" s="1761"/>
      <c r="Q44" s="1761"/>
      <c r="R44" s="1761"/>
    </row>
  </sheetData>
  <mergeCells count="9">
    <mergeCell ref="B33:I33"/>
    <mergeCell ref="B34:I34"/>
    <mergeCell ref="B35:I35"/>
    <mergeCell ref="L2:N2"/>
    <mergeCell ref="B7:B8"/>
    <mergeCell ref="C7:C8"/>
    <mergeCell ref="D7:D8"/>
    <mergeCell ref="E7:E8"/>
    <mergeCell ref="G7:I7"/>
  </mergeCells>
  <pageMargins left="0.3" right="0.3" top="0.75" bottom="0.5" header="0.55000000000000004" footer="0.3"/>
  <pageSetup scale="83" orientation="landscape" r:id="rId1"/>
  <headerFooter>
    <oddHeader>Page &amp;P of &amp;N</oddHeader>
    <oddFooter xml:space="preserve">&amp;LContructor: - &amp;USelam D.
Office Engineer&amp;CConsultant: - &amp;U______________&amp;RClient: -___________________    </oddFooter>
  </headerFooter>
  <colBreaks count="1" manualBreakCount="1">
    <brk id="17" max="244" man="1"/>
  </col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70C0"/>
  </sheetPr>
  <dimension ref="B1:G34"/>
  <sheetViews>
    <sheetView view="pageBreakPreview" zoomScale="77" zoomScaleNormal="77" zoomScaleSheetLayoutView="77" workbookViewId="0">
      <selection activeCell="B7" sqref="B7:G7"/>
    </sheetView>
  </sheetViews>
  <sheetFormatPr defaultColWidth="25.140625" defaultRowHeight="18.75"/>
  <cols>
    <col min="1" max="1" width="4.85546875" style="933" customWidth="1"/>
    <col min="2" max="2" width="8.7109375" style="933" customWidth="1"/>
    <col min="3" max="3" width="38.140625" style="933" customWidth="1"/>
    <col min="4" max="4" width="25.140625" style="933"/>
    <col min="5" max="5" width="15.140625" style="933" bestFit="1" customWidth="1"/>
    <col min="6" max="6" width="13.28515625" style="933" customWidth="1"/>
    <col min="7" max="7" width="15.140625" style="933" bestFit="1" customWidth="1"/>
    <col min="8" max="8" width="2.7109375" style="933" customWidth="1"/>
    <col min="9" max="16384" width="25.140625" style="933"/>
  </cols>
  <sheetData>
    <row r="1" spans="2:7" s="932" customFormat="1">
      <c r="B1" s="2073" t="s">
        <v>179</v>
      </c>
      <c r="C1" s="2073"/>
    </row>
    <row r="2" spans="2:7" s="932" customFormat="1">
      <c r="B2" s="2073" t="s">
        <v>156</v>
      </c>
      <c r="C2" s="2073"/>
    </row>
    <row r="3" spans="2:7" s="932" customFormat="1">
      <c r="B3" s="2073" t="s">
        <v>157</v>
      </c>
      <c r="C3" s="2073"/>
    </row>
    <row r="4" spans="2:7" s="932" customFormat="1">
      <c r="B4" s="2073" t="s">
        <v>158</v>
      </c>
      <c r="C4" s="2073"/>
      <c r="D4" s="2073"/>
      <c r="E4" s="933"/>
      <c r="F4" s="933"/>
    </row>
    <row r="5" spans="2:7" s="932" customFormat="1">
      <c r="B5" s="2073" t="s">
        <v>158</v>
      </c>
      <c r="C5" s="2073"/>
      <c r="D5" s="2073"/>
      <c r="E5" s="933"/>
      <c r="F5" s="933"/>
    </row>
    <row r="6" spans="2:7">
      <c r="B6" s="1178"/>
      <c r="C6" s="1060"/>
      <c r="D6" s="1178"/>
      <c r="E6" s="1178"/>
      <c r="F6" s="1178"/>
    </row>
    <row r="7" spans="2:7">
      <c r="B7" s="2076" t="s">
        <v>1729</v>
      </c>
      <c r="C7" s="2076"/>
      <c r="D7" s="2076"/>
      <c r="E7" s="2076"/>
      <c r="F7" s="2076"/>
      <c r="G7" s="2076"/>
    </row>
    <row r="8" spans="2:7">
      <c r="B8" s="1202"/>
      <c r="C8" s="1202"/>
      <c r="D8" s="1202"/>
      <c r="E8" s="1202"/>
      <c r="F8" s="1202"/>
      <c r="G8" s="1202"/>
    </row>
    <row r="9" spans="2:7" s="932" customFormat="1" ht="20.25" customHeight="1">
      <c r="B9" s="1967" t="s">
        <v>1348</v>
      </c>
      <c r="C9" s="1979" t="s">
        <v>1349</v>
      </c>
      <c r="D9" s="1967" t="s">
        <v>1350</v>
      </c>
      <c r="E9" s="2043" t="s">
        <v>1183</v>
      </c>
      <c r="F9" s="2044"/>
      <c r="G9" s="2045"/>
    </row>
    <row r="10" spans="2:7" s="932" customFormat="1" ht="19.5" customHeight="1">
      <c r="B10" s="1968"/>
      <c r="C10" s="1980"/>
      <c r="D10" s="1968"/>
      <c r="E10" s="1172" t="s">
        <v>154</v>
      </c>
      <c r="F10" s="1173" t="s">
        <v>155</v>
      </c>
      <c r="G10" s="1173" t="s">
        <v>1351</v>
      </c>
    </row>
    <row r="11" spans="2:7" s="932" customFormat="1">
      <c r="B11" s="2036"/>
      <c r="C11" s="2037"/>
      <c r="D11" s="2037"/>
      <c r="E11" s="2037"/>
      <c r="F11" s="2037"/>
      <c r="G11" s="2038"/>
    </row>
    <row r="12" spans="2:7">
      <c r="B12" s="1068"/>
      <c r="C12" s="1181" t="s">
        <v>68</v>
      </c>
      <c r="D12" s="1098"/>
      <c r="E12" s="1098"/>
      <c r="F12" s="1098"/>
      <c r="G12" s="1099"/>
    </row>
    <row r="13" spans="2:7">
      <c r="B13" s="2036"/>
      <c r="C13" s="2037"/>
      <c r="D13" s="2037"/>
      <c r="E13" s="2037"/>
      <c r="F13" s="2037"/>
      <c r="G13" s="2038"/>
    </row>
    <row r="14" spans="2:7">
      <c r="B14" s="1176">
        <v>1</v>
      </c>
      <c r="C14" s="1070" t="s">
        <v>130</v>
      </c>
      <c r="D14" s="1070">
        <f>'SQ Mea'!J18</f>
        <v>30830</v>
      </c>
      <c r="E14" s="1070">
        <f>'SQ Mea'!K18</f>
        <v>35591.4</v>
      </c>
      <c r="F14" s="1070">
        <f>'SQ Mea'!L18</f>
        <v>0</v>
      </c>
      <c r="G14" s="1071">
        <f>F14+E14</f>
        <v>35591.4</v>
      </c>
    </row>
    <row r="15" spans="2:7">
      <c r="B15" s="1176">
        <v>2</v>
      </c>
      <c r="C15" s="1070" t="s">
        <v>131</v>
      </c>
      <c r="D15" s="1070">
        <f>'SQ Mea'!J31</f>
        <v>43960</v>
      </c>
      <c r="E15" s="1070">
        <f>'SQ Mea'!K31</f>
        <v>68159.14</v>
      </c>
      <c r="F15" s="1070">
        <f>'SQ Mea'!L31</f>
        <v>0</v>
      </c>
      <c r="G15" s="1071">
        <f>F15+E15</f>
        <v>68159.14</v>
      </c>
    </row>
    <row r="16" spans="2:7">
      <c r="B16" s="1176">
        <v>3</v>
      </c>
      <c r="C16" s="1070" t="s">
        <v>132</v>
      </c>
      <c r="D16" s="1070">
        <f>'SQ Mea'!J35</f>
        <v>45000</v>
      </c>
      <c r="E16" s="1070">
        <f>'SQ Mea'!K35</f>
        <v>34652</v>
      </c>
      <c r="F16" s="1070">
        <f>'SQ Mea'!L35</f>
        <v>0</v>
      </c>
      <c r="G16" s="1071">
        <f>F16+E16</f>
        <v>34652</v>
      </c>
    </row>
    <row r="17" spans="2:7">
      <c r="B17" s="2030"/>
      <c r="C17" s="2031"/>
      <c r="D17" s="2031"/>
      <c r="E17" s="2031"/>
      <c r="F17" s="2031"/>
      <c r="G17" s="2032"/>
    </row>
    <row r="18" spans="2:7">
      <c r="B18" s="1966" t="s">
        <v>129</v>
      </c>
      <c r="C18" s="1966"/>
      <c r="D18" s="1066">
        <f>SUM(D14:D16)</f>
        <v>119790</v>
      </c>
      <c r="E18" s="1066">
        <f>SUM(E14:E16)</f>
        <v>138402.54</v>
      </c>
      <c r="F18" s="1066">
        <f>SUM(F14:F16)</f>
        <v>0</v>
      </c>
      <c r="G18" s="1066">
        <f>SUM(G14:G16)</f>
        <v>138402.54</v>
      </c>
    </row>
    <row r="19" spans="2:7">
      <c r="B19" s="1175"/>
      <c r="C19" s="1102"/>
      <c r="D19" s="1102"/>
      <c r="E19" s="1102"/>
      <c r="F19" s="1102"/>
      <c r="G19" s="1103"/>
    </row>
    <row r="20" spans="2:7">
      <c r="B20" s="1176"/>
      <c r="C20" s="1181" t="s">
        <v>69</v>
      </c>
      <c r="D20" s="1070"/>
      <c r="E20" s="1098"/>
      <c r="F20" s="1098"/>
      <c r="G20" s="1099"/>
    </row>
    <row r="21" spans="2:7">
      <c r="B21" s="1176"/>
      <c r="C21" s="1181"/>
      <c r="D21" s="1070"/>
      <c r="E21" s="1098"/>
      <c r="F21" s="1098"/>
      <c r="G21" s="1099"/>
    </row>
    <row r="22" spans="2:7">
      <c r="B22" s="1176">
        <v>1</v>
      </c>
      <c r="C22" s="1070" t="s">
        <v>205</v>
      </c>
      <c r="D22" s="1070">
        <v>32520</v>
      </c>
      <c r="E22" s="1070">
        <f>'SQ Mea'!K49</f>
        <v>35504.5</v>
      </c>
      <c r="F22" s="1070">
        <f>'SQ Mea'!L49</f>
        <v>0</v>
      </c>
      <c r="G22" s="1071">
        <f t="shared" ref="G22:G29" si="0">F22+E22</f>
        <v>35504.5</v>
      </c>
    </row>
    <row r="23" spans="2:7">
      <c r="B23" s="1176">
        <v>2</v>
      </c>
      <c r="C23" s="1070" t="s">
        <v>133</v>
      </c>
      <c r="D23" s="1070">
        <v>37120</v>
      </c>
      <c r="E23" s="1070">
        <f>'SQ Mea'!K53</f>
        <v>50795.199999999997</v>
      </c>
      <c r="F23" s="1070">
        <f>'SQ Mea'!L53</f>
        <v>0</v>
      </c>
      <c r="G23" s="1071">
        <f t="shared" si="0"/>
        <v>50795.199999999997</v>
      </c>
    </row>
    <row r="24" spans="2:7">
      <c r="B24" s="1176">
        <v>3</v>
      </c>
      <c r="C24" s="1070" t="s">
        <v>206</v>
      </c>
      <c r="D24" s="1070">
        <v>19514</v>
      </c>
      <c r="E24" s="1070">
        <f>'SQ Mea'!K59</f>
        <v>18473</v>
      </c>
      <c r="F24" s="1070">
        <f>'SQ Mea'!L59</f>
        <v>2912</v>
      </c>
      <c r="G24" s="1071">
        <f t="shared" si="0"/>
        <v>21385</v>
      </c>
    </row>
    <row r="25" spans="2:7">
      <c r="B25" s="1176">
        <v>4</v>
      </c>
      <c r="C25" s="1070" t="s">
        <v>135</v>
      </c>
      <c r="D25" s="1070">
        <v>20900</v>
      </c>
      <c r="E25" s="1070">
        <f>'SQ Mea'!K67</f>
        <v>21524.93</v>
      </c>
      <c r="F25" s="1070">
        <f>'SQ Mea'!L67</f>
        <v>0</v>
      </c>
      <c r="G25" s="1071">
        <f t="shared" si="0"/>
        <v>21524.93</v>
      </c>
    </row>
    <row r="26" spans="2:7">
      <c r="B26" s="1176">
        <v>5</v>
      </c>
      <c r="C26" s="1070" t="s">
        <v>606</v>
      </c>
      <c r="D26" s="1070">
        <v>35208</v>
      </c>
      <c r="E26" s="1070">
        <f>'SQ Mea'!K73</f>
        <v>17604</v>
      </c>
      <c r="F26" s="1070">
        <f>'SQ Mea'!L73</f>
        <v>0</v>
      </c>
      <c r="G26" s="1071">
        <f t="shared" si="0"/>
        <v>17604</v>
      </c>
    </row>
    <row r="27" spans="2:7" s="932" customFormat="1">
      <c r="B27" s="1176">
        <v>6</v>
      </c>
      <c r="C27" s="1070" t="s">
        <v>207</v>
      </c>
      <c r="D27" s="1070">
        <v>58450</v>
      </c>
      <c r="E27" s="1070">
        <f>'SQ Mea'!K81</f>
        <v>51858.7</v>
      </c>
      <c r="F27" s="1070">
        <f>'SQ Mea'!L81</f>
        <v>0</v>
      </c>
      <c r="G27" s="1071">
        <f t="shared" si="0"/>
        <v>51858.7</v>
      </c>
    </row>
    <row r="28" spans="2:7" s="932" customFormat="1">
      <c r="B28" s="1176">
        <v>7</v>
      </c>
      <c r="C28" s="1074" t="s">
        <v>1127</v>
      </c>
      <c r="D28" s="1074">
        <v>2200</v>
      </c>
      <c r="E28" s="1074">
        <f>'SQ Mea'!K86</f>
        <v>7607.86</v>
      </c>
      <c r="F28" s="1070">
        <f>'SQ Mea'!L86</f>
        <v>0</v>
      </c>
      <c r="G28" s="1071">
        <f t="shared" si="0"/>
        <v>7607.86</v>
      </c>
    </row>
    <row r="29" spans="2:7" s="932" customFormat="1">
      <c r="B29" s="1176">
        <v>8</v>
      </c>
      <c r="C29" s="1074" t="s">
        <v>1128</v>
      </c>
      <c r="D29" s="1074">
        <v>11570</v>
      </c>
      <c r="E29" s="1074">
        <f>'SQ Mea'!K91</f>
        <v>2112</v>
      </c>
      <c r="F29" s="1070">
        <f>'SQ Mea'!L91</f>
        <v>0</v>
      </c>
      <c r="G29" s="1071">
        <f t="shared" si="0"/>
        <v>2112</v>
      </c>
    </row>
    <row r="30" spans="2:7" s="932" customFormat="1">
      <c r="B30" s="1176">
        <v>9</v>
      </c>
      <c r="C30" s="1074" t="s">
        <v>1126</v>
      </c>
      <c r="D30" s="1074"/>
      <c r="E30" s="1074"/>
      <c r="F30" s="1070"/>
      <c r="G30" s="1075"/>
    </row>
    <row r="31" spans="2:7" s="932" customFormat="1">
      <c r="B31" s="1176">
        <v>10</v>
      </c>
      <c r="C31" s="1074" t="s">
        <v>1125</v>
      </c>
      <c r="D31" s="1074"/>
      <c r="E31" s="1074"/>
      <c r="F31" s="1074"/>
      <c r="G31" s="1075"/>
    </row>
    <row r="32" spans="2:7" s="932" customFormat="1">
      <c r="B32" s="1177"/>
      <c r="C32" s="1074"/>
      <c r="D32" s="1074"/>
      <c r="E32" s="1074"/>
      <c r="F32" s="1074"/>
      <c r="G32" s="1075"/>
    </row>
    <row r="33" spans="2:7">
      <c r="B33" s="1966" t="s">
        <v>128</v>
      </c>
      <c r="C33" s="1966"/>
      <c r="D33" s="1066">
        <f>SUM(D22:D31)</f>
        <v>217482</v>
      </c>
      <c r="E33" s="1066">
        <f>SUM(E22:E31)</f>
        <v>205480.19</v>
      </c>
      <c r="F33" s="1066">
        <f>SUM(F22:F31)</f>
        <v>2912</v>
      </c>
      <c r="G33" s="1066">
        <f>SUM(G22:G31)</f>
        <v>208392.19</v>
      </c>
    </row>
    <row r="34" spans="2:7">
      <c r="B34" s="1969" t="s">
        <v>138</v>
      </c>
      <c r="C34" s="1969"/>
      <c r="D34" s="1066">
        <f>D18+D33</f>
        <v>337272</v>
      </c>
      <c r="E34" s="1066">
        <f>E18+E33</f>
        <v>343882.73</v>
      </c>
      <c r="F34" s="1066">
        <f>F18+F33</f>
        <v>2912</v>
      </c>
      <c r="G34" s="1066">
        <f>G18+G33</f>
        <v>346794.73</v>
      </c>
    </row>
  </sheetData>
  <mergeCells count="16">
    <mergeCell ref="B34:C34"/>
    <mergeCell ref="E9:G9"/>
    <mergeCell ref="B9:B10"/>
    <mergeCell ref="C9:C10"/>
    <mergeCell ref="D9:D10"/>
    <mergeCell ref="B11:G11"/>
    <mergeCell ref="B13:G13"/>
    <mergeCell ref="B17:G17"/>
    <mergeCell ref="B18:C18"/>
    <mergeCell ref="B33:C33"/>
    <mergeCell ref="B1:C1"/>
    <mergeCell ref="B2:C2"/>
    <mergeCell ref="B3:C3"/>
    <mergeCell ref="B7:G7"/>
    <mergeCell ref="B4:D4"/>
    <mergeCell ref="B5:D5"/>
  </mergeCells>
  <printOptions horizontalCentered="1"/>
  <pageMargins left="0.25" right="0.25" top="0.5" bottom="0.5" header="0.3" footer="0.3"/>
  <pageSetup paperSize="9" scale="80" orientation="portrait" r:id="rId1"/>
  <headerFooter>
    <oddHeader>Page &amp;P of &amp;N</oddHeader>
    <oddFooter>&amp;LContractor: - &amp;USelam D.
Office Engineer&amp;CConsultant: -  ______________&amp;RClient: - _________________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B1:M91"/>
  <sheetViews>
    <sheetView view="pageBreakPreview" zoomScale="70" zoomScaleNormal="70" zoomScaleSheetLayoutView="70" workbookViewId="0">
      <selection activeCell="A10" sqref="A10:XFD10"/>
    </sheetView>
  </sheetViews>
  <sheetFormatPr defaultRowHeight="15.75"/>
  <cols>
    <col min="1" max="1" width="3.85546875" style="1263" customWidth="1"/>
    <col min="2" max="2" width="8.5703125" style="1441" customWidth="1"/>
    <col min="3" max="3" width="51.42578125" style="1263" customWidth="1"/>
    <col min="4" max="4" width="9.5703125" style="1441" customWidth="1"/>
    <col min="5" max="5" width="13" style="1441" customWidth="1"/>
    <col min="6" max="6" width="13.140625" style="1441" customWidth="1"/>
    <col min="7" max="7" width="11" style="1441" bestFit="1" customWidth="1"/>
    <col min="8" max="8" width="13.140625" style="1441" customWidth="1"/>
    <col min="9" max="9" width="11.85546875" style="1441" customWidth="1"/>
    <col min="10" max="10" width="14" style="1441" customWidth="1"/>
    <col min="11" max="11" width="13.140625" style="1441" customWidth="1"/>
    <col min="12" max="12" width="12.85546875" style="1441" bestFit="1" customWidth="1"/>
    <col min="13" max="13" width="14.28515625" style="1441" customWidth="1"/>
    <col min="14" max="14" width="3" style="1263" customWidth="1"/>
    <col min="15" max="16384" width="9.140625" style="1263"/>
  </cols>
  <sheetData>
    <row r="1" spans="2:13" ht="22.5" customHeight="1">
      <c r="B1" s="2046" t="s">
        <v>179</v>
      </c>
      <c r="C1" s="2046"/>
    </row>
    <row r="2" spans="2:13" ht="22.5" customHeight="1">
      <c r="B2" s="2046" t="s">
        <v>156</v>
      </c>
      <c r="C2" s="2046"/>
      <c r="D2" s="1266"/>
      <c r="E2" s="1266"/>
    </row>
    <row r="3" spans="2:13" ht="22.5" customHeight="1">
      <c r="B3" s="2046" t="s">
        <v>157</v>
      </c>
      <c r="C3" s="2046"/>
      <c r="D3" s="1266"/>
      <c r="E3" s="1266"/>
    </row>
    <row r="4" spans="2:13" ht="22.5" customHeight="1">
      <c r="B4" s="2046" t="s">
        <v>158</v>
      </c>
      <c r="C4" s="2046"/>
      <c r="D4" s="1320"/>
    </row>
    <row r="5" spans="2:13" ht="18.75">
      <c r="B5" s="1410"/>
      <c r="C5" s="1378"/>
      <c r="D5" s="1320"/>
    </row>
    <row r="6" spans="2:13">
      <c r="B6" s="2051" t="s">
        <v>1730</v>
      </c>
      <c r="C6" s="2051"/>
      <c r="D6" s="2051"/>
      <c r="E6" s="2051"/>
      <c r="F6" s="2051"/>
      <c r="G6" s="2051"/>
      <c r="H6" s="2051"/>
      <c r="I6" s="2051"/>
      <c r="J6" s="2051"/>
      <c r="K6" s="2051"/>
      <c r="L6" s="2051"/>
      <c r="M6" s="2051"/>
    </row>
    <row r="7" spans="2:13">
      <c r="B7" s="1320"/>
      <c r="C7" s="1320"/>
      <c r="D7" s="1320"/>
      <c r="E7" s="1320"/>
      <c r="F7" s="1320"/>
      <c r="G7" s="1320"/>
      <c r="H7" s="1320"/>
      <c r="I7" s="1320"/>
      <c r="J7" s="1320"/>
      <c r="K7" s="1320"/>
      <c r="L7" s="1320"/>
      <c r="M7" s="1320"/>
    </row>
    <row r="8" spans="2:13">
      <c r="B8" s="2059" t="s">
        <v>95</v>
      </c>
      <c r="C8" s="2057" t="s">
        <v>94</v>
      </c>
      <c r="D8" s="2057" t="s">
        <v>93</v>
      </c>
      <c r="E8" s="2055" t="s">
        <v>661</v>
      </c>
      <c r="F8" s="2057" t="s">
        <v>244</v>
      </c>
      <c r="G8" s="2057"/>
      <c r="H8" s="2057"/>
      <c r="I8" s="2057" t="s">
        <v>92</v>
      </c>
      <c r="J8" s="2055" t="s">
        <v>659</v>
      </c>
      <c r="K8" s="2057" t="s">
        <v>223</v>
      </c>
      <c r="L8" s="2057"/>
      <c r="M8" s="2058"/>
    </row>
    <row r="9" spans="2:13" ht="31.5">
      <c r="B9" s="2060"/>
      <c r="C9" s="2061"/>
      <c r="D9" s="2061"/>
      <c r="E9" s="2056"/>
      <c r="F9" s="1267" t="s">
        <v>242</v>
      </c>
      <c r="G9" s="1267" t="s">
        <v>243</v>
      </c>
      <c r="H9" s="1268" t="s">
        <v>444</v>
      </c>
      <c r="I9" s="2061"/>
      <c r="J9" s="2056"/>
      <c r="K9" s="1267" t="s">
        <v>154</v>
      </c>
      <c r="L9" s="1267" t="s">
        <v>155</v>
      </c>
      <c r="M9" s="1269" t="s">
        <v>660</v>
      </c>
    </row>
    <row r="10" spans="2:13">
      <c r="B10" s="1321"/>
      <c r="C10" s="1273" t="s">
        <v>91</v>
      </c>
      <c r="D10" s="1294"/>
      <c r="E10" s="1294"/>
      <c r="F10" s="1294"/>
      <c r="G10" s="1294"/>
      <c r="H10" s="1294"/>
      <c r="I10" s="1294"/>
      <c r="J10" s="1294"/>
      <c r="K10" s="1294"/>
      <c r="L10" s="1294"/>
      <c r="M10" s="1295"/>
    </row>
    <row r="11" spans="2:13">
      <c r="B11" s="1270"/>
      <c r="C11" s="1273" t="s">
        <v>45</v>
      </c>
      <c r="D11" s="1272"/>
      <c r="E11" s="1294"/>
      <c r="F11" s="1294"/>
      <c r="G11" s="1294"/>
      <c r="H11" s="1294"/>
      <c r="I11" s="1294"/>
      <c r="J11" s="1294"/>
      <c r="K11" s="1294"/>
      <c r="L11" s="1294"/>
      <c r="M11" s="1295"/>
    </row>
    <row r="12" spans="2:13" ht="18.75">
      <c r="B12" s="1278">
        <v>1.1000000000000001</v>
      </c>
      <c r="C12" s="1279" t="s">
        <v>368</v>
      </c>
      <c r="D12" s="1280" t="s">
        <v>457</v>
      </c>
      <c r="E12" s="1280">
        <v>120</v>
      </c>
      <c r="F12" s="1280">
        <v>121.2</v>
      </c>
      <c r="G12" s="1280"/>
      <c r="H12" s="1280">
        <f t="shared" ref="H12:H17" si="0">F12+G12</f>
        <v>121.2</v>
      </c>
      <c r="I12" s="1280">
        <v>6</v>
      </c>
      <c r="J12" s="1280">
        <f t="shared" ref="J12:J17" si="1">I12*E12</f>
        <v>720</v>
      </c>
      <c r="K12" s="1280">
        <f t="shared" ref="K12:K17" si="2">I12*F12</f>
        <v>727.2</v>
      </c>
      <c r="L12" s="1280">
        <f t="shared" ref="L12:L72" si="3">I12*G12</f>
        <v>0</v>
      </c>
      <c r="M12" s="1296">
        <f t="shared" ref="M12:M17" si="4">L12+K12</f>
        <v>727.2</v>
      </c>
    </row>
    <row r="13" spans="2:13" ht="18.75">
      <c r="B13" s="1278">
        <v>1.2</v>
      </c>
      <c r="C13" s="1279" t="s">
        <v>325</v>
      </c>
      <c r="D13" s="1280" t="s">
        <v>458</v>
      </c>
      <c r="E13" s="1280">
        <v>60</v>
      </c>
      <c r="F13" s="1280">
        <v>93.6</v>
      </c>
      <c r="G13" s="1280"/>
      <c r="H13" s="1280">
        <f t="shared" si="0"/>
        <v>93.6</v>
      </c>
      <c r="I13" s="1280">
        <v>50</v>
      </c>
      <c r="J13" s="1280">
        <f t="shared" si="1"/>
        <v>3000</v>
      </c>
      <c r="K13" s="1280">
        <f t="shared" si="2"/>
        <v>4680</v>
      </c>
      <c r="L13" s="1280">
        <f t="shared" si="3"/>
        <v>0</v>
      </c>
      <c r="M13" s="1296">
        <f t="shared" si="4"/>
        <v>4680</v>
      </c>
    </row>
    <row r="14" spans="2:13" ht="18.75">
      <c r="B14" s="1278">
        <v>1.5</v>
      </c>
      <c r="C14" s="1279" t="s">
        <v>160</v>
      </c>
      <c r="D14" s="1280" t="s">
        <v>458</v>
      </c>
      <c r="E14" s="1280">
        <v>28</v>
      </c>
      <c r="F14" s="1280">
        <v>38.1</v>
      </c>
      <c r="G14" s="1280"/>
      <c r="H14" s="1280">
        <f t="shared" si="0"/>
        <v>38.1</v>
      </c>
      <c r="I14" s="1280">
        <v>50</v>
      </c>
      <c r="J14" s="1280">
        <f t="shared" si="1"/>
        <v>1400</v>
      </c>
      <c r="K14" s="1280">
        <f t="shared" si="2"/>
        <v>1905</v>
      </c>
      <c r="L14" s="1280">
        <f t="shared" si="3"/>
        <v>0</v>
      </c>
      <c r="M14" s="1296">
        <f t="shared" si="4"/>
        <v>1905</v>
      </c>
    </row>
    <row r="15" spans="2:13" ht="18.75">
      <c r="B15" s="1278">
        <v>1.6</v>
      </c>
      <c r="C15" s="1293" t="s">
        <v>326</v>
      </c>
      <c r="D15" s="1280" t="s">
        <v>458</v>
      </c>
      <c r="E15" s="1280">
        <v>143</v>
      </c>
      <c r="F15" s="1280">
        <v>129.96</v>
      </c>
      <c r="G15" s="1280"/>
      <c r="H15" s="1280">
        <f t="shared" si="0"/>
        <v>129.96</v>
      </c>
      <c r="I15" s="1280">
        <v>100</v>
      </c>
      <c r="J15" s="1280">
        <f t="shared" si="1"/>
        <v>14300</v>
      </c>
      <c r="K15" s="1280">
        <f t="shared" si="2"/>
        <v>12996</v>
      </c>
      <c r="L15" s="1280">
        <f t="shared" si="3"/>
        <v>0</v>
      </c>
      <c r="M15" s="1296">
        <f t="shared" si="4"/>
        <v>12996</v>
      </c>
    </row>
    <row r="16" spans="2:13" ht="18.75">
      <c r="B16" s="1278">
        <v>1</v>
      </c>
      <c r="C16" s="1279" t="s">
        <v>327</v>
      </c>
      <c r="D16" s="1280" t="s">
        <v>458</v>
      </c>
      <c r="E16" s="1280">
        <v>112</v>
      </c>
      <c r="F16" s="1280">
        <v>168.06</v>
      </c>
      <c r="G16" s="1280"/>
      <c r="H16" s="1280">
        <f t="shared" si="0"/>
        <v>168.06</v>
      </c>
      <c r="I16" s="1280">
        <v>70</v>
      </c>
      <c r="J16" s="1280">
        <f t="shared" si="1"/>
        <v>7840</v>
      </c>
      <c r="K16" s="1280">
        <f t="shared" si="2"/>
        <v>11764.2</v>
      </c>
      <c r="L16" s="1280">
        <f t="shared" si="3"/>
        <v>0</v>
      </c>
      <c r="M16" s="1296">
        <f t="shared" si="4"/>
        <v>11764.2</v>
      </c>
    </row>
    <row r="17" spans="2:13" ht="18.75">
      <c r="B17" s="1323">
        <v>1.8</v>
      </c>
      <c r="C17" s="1324" t="s">
        <v>369</v>
      </c>
      <c r="D17" s="1325" t="s">
        <v>457</v>
      </c>
      <c r="E17" s="1325">
        <v>42</v>
      </c>
      <c r="F17" s="1325">
        <v>41.4</v>
      </c>
      <c r="G17" s="1325"/>
      <c r="H17" s="1325">
        <f t="shared" si="0"/>
        <v>41.4</v>
      </c>
      <c r="I17" s="1325">
        <v>85</v>
      </c>
      <c r="J17" s="1325">
        <f t="shared" si="1"/>
        <v>3570</v>
      </c>
      <c r="K17" s="1325">
        <f t="shared" si="2"/>
        <v>3519</v>
      </c>
      <c r="L17" s="1325">
        <f t="shared" si="3"/>
        <v>0</v>
      </c>
      <c r="M17" s="1327">
        <f t="shared" si="4"/>
        <v>3519</v>
      </c>
    </row>
    <row r="18" spans="2:13">
      <c r="B18" s="2052" t="s">
        <v>46</v>
      </c>
      <c r="C18" s="2053"/>
      <c r="D18" s="2053"/>
      <c r="E18" s="2053"/>
      <c r="F18" s="2053"/>
      <c r="G18" s="2053"/>
      <c r="H18" s="2053"/>
      <c r="I18" s="2054"/>
      <c r="J18" s="1281">
        <f>SUM(J12:J17)</f>
        <v>30830</v>
      </c>
      <c r="K18" s="1281">
        <f>SUM(K12:K17)</f>
        <v>35591.4</v>
      </c>
      <c r="L18" s="1281">
        <f>SUM(L12:L17)</f>
        <v>0</v>
      </c>
      <c r="M18" s="1282">
        <f>SUM(M12:M17)</f>
        <v>35591.4</v>
      </c>
    </row>
    <row r="19" spans="2:13">
      <c r="B19" s="1321"/>
      <c r="C19" s="1336" t="s">
        <v>47</v>
      </c>
      <c r="D19" s="1294"/>
      <c r="E19" s="1294"/>
      <c r="F19" s="1294"/>
      <c r="G19" s="1294"/>
      <c r="H19" s="1294"/>
      <c r="I19" s="1294"/>
      <c r="J19" s="1294"/>
      <c r="K19" s="1294"/>
      <c r="L19" s="1294"/>
      <c r="M19" s="1295"/>
    </row>
    <row r="20" spans="2:13">
      <c r="B20" s="1278">
        <v>2.1</v>
      </c>
      <c r="C20" s="1279" t="s">
        <v>361</v>
      </c>
      <c r="D20" s="1280"/>
      <c r="E20" s="1280"/>
      <c r="F20" s="1280"/>
      <c r="G20" s="1280"/>
      <c r="H20" s="1280"/>
      <c r="I20" s="1280"/>
      <c r="J20" s="1280"/>
      <c r="K20" s="1280"/>
      <c r="L20" s="1280"/>
      <c r="M20" s="1296"/>
    </row>
    <row r="21" spans="2:13" ht="18.75">
      <c r="B21" s="1278"/>
      <c r="C21" s="1279" t="s">
        <v>224</v>
      </c>
      <c r="D21" s="1280" t="s">
        <v>457</v>
      </c>
      <c r="E21" s="1280">
        <v>19</v>
      </c>
      <c r="F21" s="1280">
        <v>26.05</v>
      </c>
      <c r="G21" s="1280"/>
      <c r="H21" s="1280">
        <f>F21+G21</f>
        <v>26.05</v>
      </c>
      <c r="I21" s="1280">
        <v>100</v>
      </c>
      <c r="J21" s="1280">
        <f t="shared" ref="J21:J80" si="5">I21*E21</f>
        <v>1900</v>
      </c>
      <c r="K21" s="1280">
        <f>I21*F21</f>
        <v>2605</v>
      </c>
      <c r="L21" s="1280">
        <f t="shared" si="3"/>
        <v>0</v>
      </c>
      <c r="M21" s="1296">
        <f t="shared" ref="M21:M72" si="6">L21+K21</f>
        <v>2605</v>
      </c>
    </row>
    <row r="22" spans="2:13" ht="24.75" customHeight="1">
      <c r="B22" s="1278">
        <v>2.2000000000000002</v>
      </c>
      <c r="C22" s="1279" t="s">
        <v>363</v>
      </c>
      <c r="D22" s="1280"/>
      <c r="E22" s="1280"/>
      <c r="F22" s="1280"/>
      <c r="G22" s="1280"/>
      <c r="H22" s="1280"/>
      <c r="I22" s="1280"/>
      <c r="J22" s="1280"/>
      <c r="K22" s="1280"/>
      <c r="L22" s="1280"/>
      <c r="M22" s="1296"/>
    </row>
    <row r="23" spans="2:13" ht="18.75">
      <c r="B23" s="1278"/>
      <c r="C23" s="1279" t="s">
        <v>88</v>
      </c>
      <c r="D23" s="1280" t="s">
        <v>458</v>
      </c>
      <c r="E23" s="1280">
        <v>0</v>
      </c>
      <c r="F23" s="1280">
        <v>6.5</v>
      </c>
      <c r="G23" s="1280"/>
      <c r="H23" s="1280">
        <f>F23+G23</f>
        <v>6.5</v>
      </c>
      <c r="I23" s="1280">
        <v>2900</v>
      </c>
      <c r="J23" s="1280">
        <f t="shared" si="5"/>
        <v>0</v>
      </c>
      <c r="K23" s="1280">
        <f t="shared" ref="K23:K30" si="7">I23*F23</f>
        <v>18850</v>
      </c>
      <c r="L23" s="1280">
        <f t="shared" si="3"/>
        <v>0</v>
      </c>
      <c r="M23" s="1296">
        <f t="shared" si="6"/>
        <v>18850</v>
      </c>
    </row>
    <row r="24" spans="2:13" ht="18.75">
      <c r="B24" s="1278">
        <v>2.2999999999999998</v>
      </c>
      <c r="C24" s="1279" t="s">
        <v>376</v>
      </c>
      <c r="D24" s="1280" t="s">
        <v>457</v>
      </c>
      <c r="E24" s="1280">
        <v>42</v>
      </c>
      <c r="F24" s="1280">
        <v>41.4</v>
      </c>
      <c r="G24" s="1280"/>
      <c r="H24" s="1280">
        <f t="shared" ref="H24:H30" si="8">F24+G24</f>
        <v>41.4</v>
      </c>
      <c r="I24" s="1280">
        <v>350</v>
      </c>
      <c r="J24" s="1280">
        <f t="shared" si="5"/>
        <v>14700</v>
      </c>
      <c r="K24" s="1280">
        <f t="shared" si="7"/>
        <v>14490</v>
      </c>
      <c r="L24" s="1280">
        <f t="shared" si="3"/>
        <v>0</v>
      </c>
      <c r="M24" s="1296">
        <f t="shared" si="6"/>
        <v>14490</v>
      </c>
    </row>
    <row r="25" spans="2:13">
      <c r="B25" s="1278">
        <v>2.4</v>
      </c>
      <c r="C25" s="1279" t="s">
        <v>377</v>
      </c>
      <c r="D25" s="1280"/>
      <c r="E25" s="1280"/>
      <c r="F25" s="1280"/>
      <c r="G25" s="1280"/>
      <c r="H25" s="1280"/>
      <c r="I25" s="1280"/>
      <c r="J25" s="1280"/>
      <c r="K25" s="1280"/>
      <c r="L25" s="1280"/>
      <c r="M25" s="1296"/>
    </row>
    <row r="26" spans="2:13" ht="18.75">
      <c r="B26" s="1278"/>
      <c r="C26" s="1279" t="s">
        <v>225</v>
      </c>
      <c r="D26" s="1280" t="s">
        <v>457</v>
      </c>
      <c r="E26" s="1280">
        <v>0</v>
      </c>
      <c r="F26" s="1280">
        <v>52</v>
      </c>
      <c r="G26" s="1280"/>
      <c r="H26" s="1280">
        <f t="shared" si="8"/>
        <v>52</v>
      </c>
      <c r="I26" s="1280">
        <v>120</v>
      </c>
      <c r="J26" s="1280">
        <f t="shared" si="5"/>
        <v>0</v>
      </c>
      <c r="K26" s="1280">
        <f t="shared" si="7"/>
        <v>6240</v>
      </c>
      <c r="L26" s="1280">
        <f t="shared" si="3"/>
        <v>0</v>
      </c>
      <c r="M26" s="1296">
        <f t="shared" si="6"/>
        <v>6240</v>
      </c>
    </row>
    <row r="27" spans="2:13">
      <c r="B27" s="1278">
        <v>2.5</v>
      </c>
      <c r="C27" s="1279" t="s">
        <v>378</v>
      </c>
      <c r="D27" s="1280"/>
      <c r="E27" s="1280"/>
      <c r="F27" s="1280"/>
      <c r="G27" s="1280"/>
      <c r="H27" s="1280"/>
      <c r="I27" s="1280"/>
      <c r="J27" s="1280"/>
      <c r="K27" s="1280"/>
      <c r="L27" s="1280"/>
      <c r="M27" s="1296"/>
    </row>
    <row r="28" spans="2:13">
      <c r="B28" s="1278"/>
      <c r="C28" s="1279" t="s">
        <v>79</v>
      </c>
      <c r="D28" s="1280" t="s">
        <v>75</v>
      </c>
      <c r="E28" s="1280">
        <v>503</v>
      </c>
      <c r="F28" s="1280">
        <v>389.18</v>
      </c>
      <c r="G28" s="1280"/>
      <c r="H28" s="1280">
        <f t="shared" si="8"/>
        <v>389.18</v>
      </c>
      <c r="I28" s="1280">
        <v>38</v>
      </c>
      <c r="J28" s="1280">
        <f t="shared" si="5"/>
        <v>19114</v>
      </c>
      <c r="K28" s="1280">
        <f t="shared" si="7"/>
        <v>14788.84</v>
      </c>
      <c r="L28" s="1280">
        <f t="shared" si="3"/>
        <v>0</v>
      </c>
      <c r="M28" s="1296">
        <f t="shared" si="6"/>
        <v>14788.84</v>
      </c>
    </row>
    <row r="29" spans="2:13" hidden="1">
      <c r="B29" s="1278"/>
      <c r="C29" s="1279" t="s">
        <v>78</v>
      </c>
      <c r="D29" s="1280" t="s">
        <v>75</v>
      </c>
      <c r="E29" s="1280">
        <v>0</v>
      </c>
      <c r="F29" s="1280">
        <v>0</v>
      </c>
      <c r="G29" s="1280"/>
      <c r="H29" s="1280">
        <f t="shared" si="8"/>
        <v>0</v>
      </c>
      <c r="I29" s="1280">
        <v>38</v>
      </c>
      <c r="J29" s="1280">
        <f t="shared" si="5"/>
        <v>0</v>
      </c>
      <c r="K29" s="1280">
        <f t="shared" si="7"/>
        <v>0</v>
      </c>
      <c r="L29" s="1280">
        <f t="shared" si="3"/>
        <v>0</v>
      </c>
      <c r="M29" s="1296">
        <f t="shared" si="6"/>
        <v>0</v>
      </c>
    </row>
    <row r="30" spans="2:13">
      <c r="B30" s="1323"/>
      <c r="C30" s="1324" t="s">
        <v>77</v>
      </c>
      <c r="D30" s="1325" t="s">
        <v>75</v>
      </c>
      <c r="E30" s="1325">
        <v>217</v>
      </c>
      <c r="F30" s="1325">
        <v>294.35000000000002</v>
      </c>
      <c r="G30" s="1325"/>
      <c r="H30" s="1325">
        <f t="shared" si="8"/>
        <v>294.35000000000002</v>
      </c>
      <c r="I30" s="1325">
        <v>38</v>
      </c>
      <c r="J30" s="1325">
        <f t="shared" si="5"/>
        <v>8246</v>
      </c>
      <c r="K30" s="1325">
        <f t="shared" si="7"/>
        <v>11185.3</v>
      </c>
      <c r="L30" s="1325">
        <f t="shared" si="3"/>
        <v>0</v>
      </c>
      <c r="M30" s="1327">
        <f t="shared" si="6"/>
        <v>11185.3</v>
      </c>
    </row>
    <row r="31" spans="2:13">
      <c r="B31" s="2052" t="s">
        <v>46</v>
      </c>
      <c r="C31" s="2053"/>
      <c r="D31" s="2053"/>
      <c r="E31" s="2053"/>
      <c r="F31" s="2053"/>
      <c r="G31" s="2053"/>
      <c r="H31" s="2053"/>
      <c r="I31" s="2054"/>
      <c r="J31" s="1281">
        <f>SUM(J21:J30)</f>
        <v>43960</v>
      </c>
      <c r="K31" s="1281">
        <f>SUM(K21:K30)</f>
        <v>68159.14</v>
      </c>
      <c r="L31" s="1281">
        <f>SUM(L21:L30)</f>
        <v>0</v>
      </c>
      <c r="M31" s="1282">
        <f>SUM(M21:M30)</f>
        <v>68159.14</v>
      </c>
    </row>
    <row r="32" spans="2:13" ht="16.5" customHeight="1">
      <c r="B32" s="1321"/>
      <c r="C32" s="1273" t="s">
        <v>85</v>
      </c>
      <c r="D32" s="1294"/>
      <c r="E32" s="1294"/>
      <c r="F32" s="1294"/>
      <c r="G32" s="1294"/>
      <c r="H32" s="1294"/>
      <c r="I32" s="1294"/>
      <c r="J32" s="1294"/>
      <c r="K32" s="1294"/>
      <c r="L32" s="1294"/>
      <c r="M32" s="1295"/>
    </row>
    <row r="33" spans="2:13" ht="18.75">
      <c r="B33" s="1278">
        <v>3.1</v>
      </c>
      <c r="C33" s="1279" t="s">
        <v>381</v>
      </c>
      <c r="D33" s="1280" t="s">
        <v>458</v>
      </c>
      <c r="E33" s="1280">
        <v>34</v>
      </c>
      <c r="F33" s="1280">
        <v>26.05</v>
      </c>
      <c r="G33" s="1280"/>
      <c r="H33" s="1280">
        <f>F33+G33</f>
        <v>26.05</v>
      </c>
      <c r="I33" s="1280">
        <v>1000</v>
      </c>
      <c r="J33" s="1280">
        <f t="shared" si="5"/>
        <v>34000</v>
      </c>
      <c r="K33" s="1280">
        <f>I33*F33</f>
        <v>26050</v>
      </c>
      <c r="L33" s="1280">
        <f t="shared" si="3"/>
        <v>0</v>
      </c>
      <c r="M33" s="1296">
        <f t="shared" si="6"/>
        <v>26050</v>
      </c>
    </row>
    <row r="34" spans="2:13" ht="18.75">
      <c r="B34" s="1323">
        <v>3.2</v>
      </c>
      <c r="C34" s="1324" t="s">
        <v>379</v>
      </c>
      <c r="D34" s="1325" t="s">
        <v>458</v>
      </c>
      <c r="E34" s="1325">
        <v>10</v>
      </c>
      <c r="F34" s="1325">
        <v>7.82</v>
      </c>
      <c r="G34" s="1325"/>
      <c r="H34" s="1325">
        <f>F34+G34</f>
        <v>7.82</v>
      </c>
      <c r="I34" s="1325">
        <v>1100</v>
      </c>
      <c r="J34" s="1325">
        <f t="shared" si="5"/>
        <v>11000</v>
      </c>
      <c r="K34" s="1325">
        <f>I34*F34</f>
        <v>8602</v>
      </c>
      <c r="L34" s="1325">
        <f t="shared" si="3"/>
        <v>0</v>
      </c>
      <c r="M34" s="1327">
        <f t="shared" si="6"/>
        <v>8602</v>
      </c>
    </row>
    <row r="35" spans="2:13">
      <c r="B35" s="2052" t="s">
        <v>46</v>
      </c>
      <c r="C35" s="2053"/>
      <c r="D35" s="2053"/>
      <c r="E35" s="2053"/>
      <c r="F35" s="2053"/>
      <c r="G35" s="2053"/>
      <c r="H35" s="2053"/>
      <c r="I35" s="2054"/>
      <c r="J35" s="1281">
        <f>SUM(J33:J34)</f>
        <v>45000</v>
      </c>
      <c r="K35" s="1281">
        <f>SUM(K33:K34)</f>
        <v>34652</v>
      </c>
      <c r="L35" s="1281">
        <f>SUM(L33:L34)</f>
        <v>0</v>
      </c>
      <c r="M35" s="1282">
        <f>SUM(M33:M34)</f>
        <v>34652</v>
      </c>
    </row>
    <row r="36" spans="2:13">
      <c r="B36" s="1321"/>
      <c r="C36" s="1271" t="s">
        <v>84</v>
      </c>
      <c r="D36" s="1294"/>
      <c r="E36" s="1294"/>
      <c r="F36" s="1294"/>
      <c r="G36" s="1294"/>
      <c r="H36" s="1294"/>
      <c r="I36" s="1294"/>
      <c r="J36" s="1294"/>
      <c r="K36" s="1294"/>
      <c r="L36" s="1294"/>
      <c r="M36" s="1295"/>
    </row>
    <row r="37" spans="2:13">
      <c r="B37" s="1278"/>
      <c r="C37" s="1276" t="s">
        <v>48</v>
      </c>
      <c r="D37" s="1280"/>
      <c r="E37" s="1280"/>
      <c r="F37" s="1280"/>
      <c r="G37" s="1280"/>
      <c r="H37" s="1280"/>
      <c r="I37" s="1280"/>
      <c r="J37" s="1280"/>
      <c r="K37" s="1280"/>
      <c r="L37" s="1280"/>
      <c r="M37" s="1296"/>
    </row>
    <row r="38" spans="2:13">
      <c r="B38" s="1278">
        <v>1.1000000000000001</v>
      </c>
      <c r="C38" s="1279" t="s">
        <v>331</v>
      </c>
      <c r="D38" s="1280"/>
      <c r="E38" s="1280"/>
      <c r="F38" s="1280"/>
      <c r="G38" s="1280"/>
      <c r="H38" s="1280"/>
      <c r="I38" s="1280"/>
      <c r="J38" s="1280"/>
      <c r="K38" s="1280"/>
      <c r="L38" s="1280"/>
      <c r="M38" s="1296"/>
    </row>
    <row r="39" spans="2:13" ht="18.75">
      <c r="B39" s="1278"/>
      <c r="C39" s="1285" t="s">
        <v>82</v>
      </c>
      <c r="D39" s="1280" t="s">
        <v>458</v>
      </c>
      <c r="E39" s="1280">
        <v>1.5</v>
      </c>
      <c r="F39" s="1280">
        <v>1.1200000000000001</v>
      </c>
      <c r="G39" s="1280"/>
      <c r="H39" s="1280">
        <f>F39+G39</f>
        <v>1.1200000000000001</v>
      </c>
      <c r="I39" s="1280">
        <v>2900</v>
      </c>
      <c r="J39" s="1280">
        <f t="shared" si="5"/>
        <v>4350</v>
      </c>
      <c r="K39" s="1280">
        <f>I39*F39</f>
        <v>3248</v>
      </c>
      <c r="L39" s="1280">
        <f t="shared" si="3"/>
        <v>0</v>
      </c>
      <c r="M39" s="1296">
        <f t="shared" si="6"/>
        <v>3248</v>
      </c>
    </row>
    <row r="40" spans="2:13" ht="18.75">
      <c r="B40" s="1278"/>
      <c r="C40" s="1285" t="s">
        <v>319</v>
      </c>
      <c r="D40" s="1280" t="s">
        <v>458</v>
      </c>
      <c r="E40" s="1280">
        <v>2.5</v>
      </c>
      <c r="F40" s="1280">
        <v>2.34</v>
      </c>
      <c r="G40" s="1280"/>
      <c r="H40" s="1280">
        <f t="shared" ref="H40:H48" si="9">F40+G40</f>
        <v>2.34</v>
      </c>
      <c r="I40" s="1280">
        <v>2900</v>
      </c>
      <c r="J40" s="1280">
        <f t="shared" si="5"/>
        <v>7250</v>
      </c>
      <c r="K40" s="1280">
        <f t="shared" ref="K40:K48" si="10">I40*F40</f>
        <v>6786</v>
      </c>
      <c r="L40" s="1280">
        <f t="shared" si="3"/>
        <v>0</v>
      </c>
      <c r="M40" s="1296">
        <f t="shared" si="6"/>
        <v>6786</v>
      </c>
    </row>
    <row r="41" spans="2:13" ht="18.75" hidden="1">
      <c r="B41" s="1278"/>
      <c r="C41" s="1285" t="s">
        <v>320</v>
      </c>
      <c r="D41" s="1280" t="s">
        <v>458</v>
      </c>
      <c r="E41" s="1280">
        <v>0.5</v>
      </c>
      <c r="F41" s="1280">
        <v>0</v>
      </c>
      <c r="G41" s="1280"/>
      <c r="H41" s="1280">
        <f t="shared" si="9"/>
        <v>0</v>
      </c>
      <c r="I41" s="1280">
        <v>2900</v>
      </c>
      <c r="J41" s="1280">
        <f t="shared" si="5"/>
        <v>1450</v>
      </c>
      <c r="K41" s="1280">
        <f t="shared" si="10"/>
        <v>0</v>
      </c>
      <c r="L41" s="1280">
        <f t="shared" si="3"/>
        <v>0</v>
      </c>
      <c r="M41" s="1296">
        <f t="shared" si="6"/>
        <v>0</v>
      </c>
    </row>
    <row r="42" spans="2:13">
      <c r="B42" s="1278">
        <v>1.2</v>
      </c>
      <c r="C42" s="1279" t="s">
        <v>382</v>
      </c>
      <c r="D42" s="1280"/>
      <c r="E42" s="1280"/>
      <c r="F42" s="1280"/>
      <c r="G42" s="1280"/>
      <c r="H42" s="1280"/>
      <c r="I42" s="1280"/>
      <c r="J42" s="1280"/>
      <c r="K42" s="1280"/>
      <c r="L42" s="1280"/>
      <c r="M42" s="1296"/>
    </row>
    <row r="43" spans="2:13" ht="18.75">
      <c r="B43" s="1278"/>
      <c r="C43" s="1285" t="s">
        <v>231</v>
      </c>
      <c r="D43" s="1280" t="s">
        <v>457</v>
      </c>
      <c r="E43" s="1280">
        <v>21</v>
      </c>
      <c r="F43" s="1280">
        <v>22.4</v>
      </c>
      <c r="G43" s="1280"/>
      <c r="H43" s="1280">
        <f t="shared" si="9"/>
        <v>22.4</v>
      </c>
      <c r="I43" s="1280">
        <v>100</v>
      </c>
      <c r="J43" s="1280">
        <f t="shared" si="5"/>
        <v>2100</v>
      </c>
      <c r="K43" s="1280">
        <f t="shared" si="10"/>
        <v>2240</v>
      </c>
      <c r="L43" s="1280">
        <f t="shared" si="3"/>
        <v>0</v>
      </c>
      <c r="M43" s="1296">
        <f t="shared" si="6"/>
        <v>2240</v>
      </c>
    </row>
    <row r="44" spans="2:13" ht="18.75">
      <c r="B44" s="1278"/>
      <c r="C44" s="1285" t="s">
        <v>247</v>
      </c>
      <c r="D44" s="1280" t="s">
        <v>457</v>
      </c>
      <c r="E44" s="1280">
        <v>25</v>
      </c>
      <c r="F44" s="1280">
        <v>32.71</v>
      </c>
      <c r="G44" s="1280"/>
      <c r="H44" s="1280">
        <f t="shared" si="9"/>
        <v>32.71</v>
      </c>
      <c r="I44" s="1280">
        <v>100</v>
      </c>
      <c r="J44" s="1280">
        <f t="shared" si="5"/>
        <v>2500</v>
      </c>
      <c r="K44" s="1280">
        <f t="shared" si="10"/>
        <v>3271</v>
      </c>
      <c r="L44" s="1280">
        <f t="shared" si="3"/>
        <v>0</v>
      </c>
      <c r="M44" s="1296">
        <f t="shared" si="6"/>
        <v>3271</v>
      </c>
    </row>
    <row r="45" spans="2:13" ht="18.75" hidden="1">
      <c r="B45" s="1278"/>
      <c r="C45" s="1285" t="s">
        <v>232</v>
      </c>
      <c r="D45" s="1280" t="s">
        <v>457</v>
      </c>
      <c r="E45" s="1280">
        <v>0.5</v>
      </c>
      <c r="F45" s="1280">
        <v>0</v>
      </c>
      <c r="G45" s="1280"/>
      <c r="H45" s="1280">
        <f t="shared" si="9"/>
        <v>0</v>
      </c>
      <c r="I45" s="1280">
        <v>100</v>
      </c>
      <c r="J45" s="1280">
        <f t="shared" si="5"/>
        <v>50</v>
      </c>
      <c r="K45" s="1280">
        <f t="shared" si="10"/>
        <v>0</v>
      </c>
      <c r="L45" s="1280">
        <f t="shared" si="3"/>
        <v>0</v>
      </c>
      <c r="M45" s="1296">
        <f t="shared" si="6"/>
        <v>0</v>
      </c>
    </row>
    <row r="46" spans="2:13">
      <c r="B46" s="1278">
        <v>1.3</v>
      </c>
      <c r="C46" s="1279" t="s">
        <v>383</v>
      </c>
      <c r="D46" s="1280"/>
      <c r="E46" s="1280"/>
      <c r="F46" s="1280"/>
      <c r="G46" s="1280"/>
      <c r="H46" s="1280"/>
      <c r="I46" s="1280"/>
      <c r="J46" s="1280"/>
      <c r="K46" s="1280"/>
      <c r="L46" s="1280"/>
      <c r="M46" s="1296"/>
    </row>
    <row r="47" spans="2:13">
      <c r="B47" s="1278"/>
      <c r="C47" s="1277" t="s">
        <v>318</v>
      </c>
      <c r="D47" s="1280" t="s">
        <v>75</v>
      </c>
      <c r="E47" s="1280">
        <v>60</v>
      </c>
      <c r="F47" s="1280">
        <v>386.17</v>
      </c>
      <c r="G47" s="1280"/>
      <c r="H47" s="1280">
        <f t="shared" si="9"/>
        <v>386.17</v>
      </c>
      <c r="I47" s="1280">
        <v>38</v>
      </c>
      <c r="J47" s="1280">
        <f t="shared" si="5"/>
        <v>2280</v>
      </c>
      <c r="K47" s="1280">
        <f t="shared" si="10"/>
        <v>14674.46</v>
      </c>
      <c r="L47" s="1280">
        <f t="shared" si="3"/>
        <v>0</v>
      </c>
      <c r="M47" s="1296">
        <f t="shared" si="6"/>
        <v>14674.46</v>
      </c>
    </row>
    <row r="48" spans="2:13">
      <c r="B48" s="1323"/>
      <c r="C48" s="1326" t="s">
        <v>321</v>
      </c>
      <c r="D48" s="1325" t="s">
        <v>75</v>
      </c>
      <c r="E48" s="1325">
        <v>330</v>
      </c>
      <c r="F48" s="1325">
        <v>139.08000000000001</v>
      </c>
      <c r="G48" s="1325"/>
      <c r="H48" s="1325">
        <f t="shared" si="9"/>
        <v>139.08000000000001</v>
      </c>
      <c r="I48" s="1325">
        <v>38</v>
      </c>
      <c r="J48" s="1325">
        <f t="shared" si="5"/>
        <v>12540</v>
      </c>
      <c r="K48" s="1325">
        <f t="shared" si="10"/>
        <v>5285.04</v>
      </c>
      <c r="L48" s="1325">
        <f t="shared" si="3"/>
        <v>0</v>
      </c>
      <c r="M48" s="1327">
        <f t="shared" si="6"/>
        <v>5285.04</v>
      </c>
    </row>
    <row r="49" spans="2:13">
      <c r="B49" s="2052" t="s">
        <v>46</v>
      </c>
      <c r="C49" s="2053"/>
      <c r="D49" s="2053"/>
      <c r="E49" s="2053"/>
      <c r="F49" s="2053"/>
      <c r="G49" s="2053"/>
      <c r="H49" s="2053"/>
      <c r="I49" s="2054"/>
      <c r="J49" s="1281">
        <f>SUM(J39:J48)</f>
        <v>32520</v>
      </c>
      <c r="K49" s="1281">
        <f>SUM(K39:K48)</f>
        <v>35504.5</v>
      </c>
      <c r="L49" s="1281">
        <f>SUM(L39:L48)</f>
        <v>0</v>
      </c>
      <c r="M49" s="1282">
        <f>SUM(M39:M48)</f>
        <v>35504.5</v>
      </c>
    </row>
    <row r="50" spans="2:13">
      <c r="B50" s="1321"/>
      <c r="C50" s="1271" t="s">
        <v>208</v>
      </c>
      <c r="D50" s="1294"/>
      <c r="E50" s="1294"/>
      <c r="F50" s="1294"/>
      <c r="G50" s="1294"/>
      <c r="H50" s="1294"/>
      <c r="I50" s="1294"/>
      <c r="J50" s="1294"/>
      <c r="K50" s="1294"/>
      <c r="L50" s="1294"/>
      <c r="M50" s="1295"/>
    </row>
    <row r="51" spans="2:13" ht="18.75">
      <c r="B51" s="1278"/>
      <c r="C51" s="1285" t="s">
        <v>702</v>
      </c>
      <c r="D51" s="1280" t="s">
        <v>457</v>
      </c>
      <c r="E51" s="1280">
        <v>81</v>
      </c>
      <c r="F51" s="1280">
        <v>138.88999999999999</v>
      </c>
      <c r="G51" s="1491"/>
      <c r="H51" s="1280">
        <f>F51+G51</f>
        <v>138.88999999999999</v>
      </c>
      <c r="I51" s="1280">
        <v>320</v>
      </c>
      <c r="J51" s="1280">
        <f t="shared" si="5"/>
        <v>25920</v>
      </c>
      <c r="K51" s="1280">
        <f>I51*F51</f>
        <v>44444.800000000003</v>
      </c>
      <c r="L51" s="1280">
        <f t="shared" si="3"/>
        <v>0</v>
      </c>
      <c r="M51" s="1296">
        <f t="shared" si="6"/>
        <v>44444.800000000003</v>
      </c>
    </row>
    <row r="52" spans="2:13" ht="18.75">
      <c r="B52" s="1323"/>
      <c r="C52" s="1414" t="s">
        <v>234</v>
      </c>
      <c r="D52" s="1325" t="s">
        <v>457</v>
      </c>
      <c r="E52" s="1325">
        <v>40</v>
      </c>
      <c r="F52" s="1325">
        <v>22.68</v>
      </c>
      <c r="G52" s="1325"/>
      <c r="H52" s="1325">
        <f>F52+G52</f>
        <v>22.68</v>
      </c>
      <c r="I52" s="1325">
        <v>280</v>
      </c>
      <c r="J52" s="1325">
        <f t="shared" si="5"/>
        <v>11200</v>
      </c>
      <c r="K52" s="1325">
        <f>I52*F52</f>
        <v>6350.4</v>
      </c>
      <c r="L52" s="1325">
        <f t="shared" si="3"/>
        <v>0</v>
      </c>
      <c r="M52" s="1327">
        <f t="shared" si="6"/>
        <v>6350.4</v>
      </c>
    </row>
    <row r="53" spans="2:13">
      <c r="B53" s="2052" t="s">
        <v>46</v>
      </c>
      <c r="C53" s="2053"/>
      <c r="D53" s="2053"/>
      <c r="E53" s="2053"/>
      <c r="F53" s="2053"/>
      <c r="G53" s="2053"/>
      <c r="H53" s="2053"/>
      <c r="I53" s="2054"/>
      <c r="J53" s="1281">
        <f>SUM(J51:J52)</f>
        <v>37120</v>
      </c>
      <c r="K53" s="1281">
        <f>SUM(K51:K52)</f>
        <v>50795.199999999997</v>
      </c>
      <c r="L53" s="1281">
        <f>SUM(L51:L52)</f>
        <v>0</v>
      </c>
      <c r="M53" s="1282">
        <f>SUM(M51:M52)</f>
        <v>50795.199999999997</v>
      </c>
    </row>
    <row r="54" spans="2:13">
      <c r="B54" s="1321"/>
      <c r="C54" s="1271" t="s">
        <v>191</v>
      </c>
      <c r="D54" s="1294"/>
      <c r="E54" s="1294"/>
      <c r="F54" s="1294"/>
      <c r="G54" s="1294"/>
      <c r="H54" s="1294"/>
      <c r="I54" s="1294"/>
      <c r="J54" s="1294"/>
      <c r="K54" s="1294"/>
      <c r="L54" s="1294"/>
      <c r="M54" s="1295"/>
    </row>
    <row r="55" spans="2:13" ht="18.75">
      <c r="B55" s="1278">
        <v>3.1</v>
      </c>
      <c r="C55" s="1285" t="s">
        <v>192</v>
      </c>
      <c r="D55" s="1280" t="s">
        <v>457</v>
      </c>
      <c r="E55" s="1280">
        <v>67</v>
      </c>
      <c r="F55" s="1280">
        <v>66.3</v>
      </c>
      <c r="G55" s="1280"/>
      <c r="H55" s="1280">
        <f t="shared" ref="H55:H66" si="11">F55+G55</f>
        <v>66.3</v>
      </c>
      <c r="I55" s="1280">
        <v>230</v>
      </c>
      <c r="J55" s="1280">
        <f t="shared" si="5"/>
        <v>15410</v>
      </c>
      <c r="K55" s="1280">
        <f t="shared" ref="K55:K72" si="12">I55*F55</f>
        <v>15249</v>
      </c>
      <c r="L55" s="1280">
        <f>I55*G55</f>
        <v>0</v>
      </c>
      <c r="M55" s="1296">
        <f t="shared" si="6"/>
        <v>15249</v>
      </c>
    </row>
    <row r="56" spans="2:13">
      <c r="B56" s="1278">
        <v>3.2</v>
      </c>
      <c r="C56" s="1285" t="s">
        <v>545</v>
      </c>
      <c r="D56" s="1280" t="s">
        <v>222</v>
      </c>
      <c r="E56" s="1280">
        <v>18.2</v>
      </c>
      <c r="F56" s="1280">
        <v>10.199999999999999</v>
      </c>
      <c r="G56" s="1280"/>
      <c r="H56" s="1280">
        <f t="shared" si="11"/>
        <v>10.199999999999999</v>
      </c>
      <c r="I56" s="1280">
        <v>120</v>
      </c>
      <c r="J56" s="1280">
        <f t="shared" si="5"/>
        <v>2184</v>
      </c>
      <c r="K56" s="1280">
        <f t="shared" si="12"/>
        <v>1224</v>
      </c>
      <c r="L56" s="1280">
        <f>I56*G56</f>
        <v>0</v>
      </c>
      <c r="M56" s="1296">
        <f t="shared" si="6"/>
        <v>1224</v>
      </c>
    </row>
    <row r="57" spans="2:13">
      <c r="B57" s="1278">
        <v>3.3</v>
      </c>
      <c r="C57" s="1285" t="s">
        <v>546</v>
      </c>
      <c r="D57" s="1280" t="s">
        <v>74</v>
      </c>
      <c r="E57" s="1280">
        <v>16</v>
      </c>
      <c r="F57" s="1280">
        <v>25</v>
      </c>
      <c r="G57" s="1280"/>
      <c r="H57" s="1280">
        <f t="shared" si="11"/>
        <v>25</v>
      </c>
      <c r="I57" s="1280">
        <v>80</v>
      </c>
      <c r="J57" s="1280">
        <f t="shared" si="5"/>
        <v>1280</v>
      </c>
      <c r="K57" s="1280">
        <f t="shared" si="12"/>
        <v>2000</v>
      </c>
      <c r="L57" s="1280">
        <f>I57*G57</f>
        <v>0</v>
      </c>
      <c r="M57" s="1296">
        <f t="shared" si="6"/>
        <v>2000</v>
      </c>
    </row>
    <row r="58" spans="2:13">
      <c r="B58" s="1323">
        <v>3.4</v>
      </c>
      <c r="C58" s="1414" t="s">
        <v>193</v>
      </c>
      <c r="D58" s="1325" t="s">
        <v>74</v>
      </c>
      <c r="E58" s="1325">
        <v>8</v>
      </c>
      <c r="F58" s="1325">
        <v>0</v>
      </c>
      <c r="G58" s="1280">
        <f>'SQ TOS'!D10</f>
        <v>36.4</v>
      </c>
      <c r="H58" s="1325">
        <f t="shared" si="11"/>
        <v>36.4</v>
      </c>
      <c r="I58" s="1325">
        <v>80</v>
      </c>
      <c r="J58" s="1325">
        <f t="shared" si="5"/>
        <v>640</v>
      </c>
      <c r="K58" s="1325">
        <f t="shared" si="12"/>
        <v>0</v>
      </c>
      <c r="L58" s="1325">
        <f>I58*G58</f>
        <v>2912</v>
      </c>
      <c r="M58" s="1327">
        <f t="shared" si="6"/>
        <v>2912</v>
      </c>
    </row>
    <row r="59" spans="2:13">
      <c r="B59" s="1990" t="s">
        <v>46</v>
      </c>
      <c r="C59" s="1991"/>
      <c r="D59" s="1991"/>
      <c r="E59" s="1991"/>
      <c r="F59" s="1991"/>
      <c r="G59" s="1991"/>
      <c r="H59" s="1991"/>
      <c r="I59" s="2078"/>
      <c r="J59" s="1449">
        <f>SUM(J55:J58)</f>
        <v>19514</v>
      </c>
      <c r="K59" s="1449">
        <f>SUM(K55:K58)</f>
        <v>18473</v>
      </c>
      <c r="L59" s="1449">
        <f>SUM(L55:L58)</f>
        <v>2912</v>
      </c>
      <c r="M59" s="1492">
        <f>SUM(M55:M58)</f>
        <v>21385</v>
      </c>
    </row>
    <row r="60" spans="2:13">
      <c r="B60" s="1321"/>
      <c r="C60" s="1271" t="s">
        <v>164</v>
      </c>
      <c r="D60" s="1294"/>
      <c r="E60" s="1294"/>
      <c r="F60" s="1294"/>
      <c r="G60" s="1294"/>
      <c r="H60" s="1294"/>
      <c r="I60" s="1294"/>
      <c r="J60" s="1294"/>
      <c r="K60" s="1294"/>
      <c r="L60" s="1294"/>
      <c r="M60" s="1295"/>
    </row>
    <row r="61" spans="2:13">
      <c r="B61" s="1278">
        <v>4.0999999999999996</v>
      </c>
      <c r="C61" s="1285" t="s">
        <v>246</v>
      </c>
      <c r="D61" s="1280"/>
      <c r="E61" s="1280"/>
      <c r="F61" s="1280"/>
      <c r="G61" s="1280"/>
      <c r="H61" s="1280"/>
      <c r="I61" s="1280"/>
      <c r="J61" s="1280"/>
      <c r="K61" s="1280"/>
      <c r="L61" s="1280"/>
      <c r="M61" s="1296"/>
    </row>
    <row r="62" spans="2:13">
      <c r="B62" s="1278" t="s">
        <v>235</v>
      </c>
      <c r="C62" s="1285" t="s">
        <v>384</v>
      </c>
      <c r="D62" s="1280" t="s">
        <v>74</v>
      </c>
      <c r="E62" s="1280">
        <v>120</v>
      </c>
      <c r="F62" s="1280">
        <v>94.64</v>
      </c>
      <c r="G62" s="1280"/>
      <c r="H62" s="1280">
        <f t="shared" si="11"/>
        <v>94.64</v>
      </c>
      <c r="I62" s="1280">
        <v>22</v>
      </c>
      <c r="J62" s="1280">
        <f t="shared" si="5"/>
        <v>2640</v>
      </c>
      <c r="K62" s="1280">
        <f t="shared" si="12"/>
        <v>2082.08</v>
      </c>
      <c r="L62" s="1280">
        <f t="shared" si="3"/>
        <v>0</v>
      </c>
      <c r="M62" s="1296">
        <f t="shared" si="6"/>
        <v>2082.08</v>
      </c>
    </row>
    <row r="63" spans="2:13">
      <c r="B63" s="1278" t="s">
        <v>89</v>
      </c>
      <c r="C63" s="1285" t="s">
        <v>385</v>
      </c>
      <c r="D63" s="1280" t="s">
        <v>74</v>
      </c>
      <c r="E63" s="1280">
        <v>60</v>
      </c>
      <c r="F63" s="1280">
        <v>24.83</v>
      </c>
      <c r="G63" s="1280"/>
      <c r="H63" s="1280">
        <f t="shared" si="11"/>
        <v>24.83</v>
      </c>
      <c r="I63" s="1280">
        <v>15</v>
      </c>
      <c r="J63" s="1280">
        <f t="shared" si="5"/>
        <v>900</v>
      </c>
      <c r="K63" s="1280">
        <f t="shared" si="12"/>
        <v>372.45</v>
      </c>
      <c r="L63" s="1280">
        <f t="shared" si="3"/>
        <v>0</v>
      </c>
      <c r="M63" s="1296">
        <f t="shared" si="6"/>
        <v>372.45</v>
      </c>
    </row>
    <row r="64" spans="2:13">
      <c r="B64" s="1278">
        <v>4.0199999999999996</v>
      </c>
      <c r="C64" s="1285" t="s">
        <v>386</v>
      </c>
      <c r="D64" s="1280" t="s">
        <v>74</v>
      </c>
      <c r="E64" s="1280">
        <v>110</v>
      </c>
      <c r="F64" s="1280">
        <v>91</v>
      </c>
      <c r="G64" s="1280"/>
      <c r="H64" s="1280">
        <f t="shared" si="11"/>
        <v>91</v>
      </c>
      <c r="I64" s="1280">
        <v>32</v>
      </c>
      <c r="J64" s="1280">
        <f t="shared" si="5"/>
        <v>3520</v>
      </c>
      <c r="K64" s="1280">
        <f t="shared" si="12"/>
        <v>2912</v>
      </c>
      <c r="L64" s="1280">
        <f t="shared" si="3"/>
        <v>0</v>
      </c>
      <c r="M64" s="1296">
        <f t="shared" si="6"/>
        <v>2912</v>
      </c>
    </row>
    <row r="65" spans="2:13">
      <c r="B65" s="1278">
        <v>4.03</v>
      </c>
      <c r="C65" s="1285" t="s">
        <v>1233</v>
      </c>
      <c r="D65" s="1280" t="s">
        <v>222</v>
      </c>
      <c r="E65" s="1280">
        <v>40</v>
      </c>
      <c r="F65" s="1280">
        <v>65.08</v>
      </c>
      <c r="G65" s="1280"/>
      <c r="H65" s="1280">
        <f t="shared" si="11"/>
        <v>65.08</v>
      </c>
      <c r="I65" s="1280">
        <v>230</v>
      </c>
      <c r="J65" s="1280">
        <f>I65*E65</f>
        <v>9200</v>
      </c>
      <c r="K65" s="1280">
        <f>I65*F65</f>
        <v>14968.4</v>
      </c>
      <c r="L65" s="1280">
        <f>I65*G65</f>
        <v>0</v>
      </c>
      <c r="M65" s="1296">
        <f>L65+K65</f>
        <v>14968.4</v>
      </c>
    </row>
    <row r="66" spans="2:13">
      <c r="B66" s="1323">
        <v>4.05</v>
      </c>
      <c r="C66" s="1414" t="s">
        <v>703</v>
      </c>
      <c r="D66" s="1325" t="s">
        <v>189</v>
      </c>
      <c r="E66" s="1325">
        <v>18</v>
      </c>
      <c r="F66" s="1325">
        <v>17</v>
      </c>
      <c r="G66" s="1325"/>
      <c r="H66" s="1325">
        <f t="shared" si="11"/>
        <v>17</v>
      </c>
      <c r="I66" s="1325">
        <v>70</v>
      </c>
      <c r="J66" s="1325">
        <f t="shared" si="5"/>
        <v>1260</v>
      </c>
      <c r="K66" s="1325">
        <f t="shared" si="12"/>
        <v>1190</v>
      </c>
      <c r="L66" s="1325">
        <f t="shared" si="3"/>
        <v>0</v>
      </c>
      <c r="M66" s="1327">
        <f t="shared" si="6"/>
        <v>1190</v>
      </c>
    </row>
    <row r="67" spans="2:13">
      <c r="B67" s="1990" t="s">
        <v>46</v>
      </c>
      <c r="C67" s="1991"/>
      <c r="D67" s="1991"/>
      <c r="E67" s="1991"/>
      <c r="F67" s="1991"/>
      <c r="G67" s="1991"/>
      <c r="H67" s="1991"/>
      <c r="I67" s="2078"/>
      <c r="J67" s="1281">
        <f>SUM(J62:J66)</f>
        <v>17520</v>
      </c>
      <c r="K67" s="1281">
        <f>SUM(K62:K66)</f>
        <v>21524.93</v>
      </c>
      <c r="L67" s="1281">
        <f>SUM(L62:L66)</f>
        <v>0</v>
      </c>
      <c r="M67" s="1282">
        <f>SUM(M62:M66)</f>
        <v>21524.93</v>
      </c>
    </row>
    <row r="68" spans="2:13" s="1470" customFormat="1" ht="18" customHeight="1">
      <c r="B68" s="1397"/>
      <c r="C68" s="1485" t="s">
        <v>563</v>
      </c>
      <c r="D68" s="1398"/>
      <c r="E68" s="1398"/>
      <c r="F68" s="1294"/>
      <c r="G68" s="1294"/>
      <c r="H68" s="1294"/>
      <c r="I68" s="1294"/>
      <c r="J68" s="1294"/>
      <c r="K68" s="1294"/>
      <c r="L68" s="1294"/>
      <c r="M68" s="1295"/>
    </row>
    <row r="69" spans="2:13" s="1470" customFormat="1">
      <c r="B69" s="1399">
        <v>5.0999999999999996</v>
      </c>
      <c r="C69" s="1291" t="s">
        <v>610</v>
      </c>
      <c r="D69" s="1289"/>
      <c r="E69" s="1289"/>
      <c r="F69" s="1280"/>
      <c r="G69" s="1280"/>
      <c r="H69" s="1280"/>
      <c r="I69" s="1280"/>
      <c r="J69" s="1280"/>
      <c r="K69" s="1280"/>
      <c r="L69" s="1280"/>
      <c r="M69" s="1296"/>
    </row>
    <row r="70" spans="2:13" s="1470" customFormat="1">
      <c r="B70" s="1399"/>
      <c r="C70" s="1292" t="s">
        <v>1117</v>
      </c>
      <c r="D70" s="1280" t="s">
        <v>603</v>
      </c>
      <c r="E70" s="1280">
        <v>8</v>
      </c>
      <c r="F70" s="1280">
        <v>4</v>
      </c>
      <c r="G70" s="1280"/>
      <c r="H70" s="1280">
        <f>F70+G70</f>
        <v>4</v>
      </c>
      <c r="I70" s="1280">
        <v>1216</v>
      </c>
      <c r="J70" s="1280">
        <f t="shared" si="5"/>
        <v>9728</v>
      </c>
      <c r="K70" s="1280">
        <f t="shared" si="12"/>
        <v>4864</v>
      </c>
      <c r="L70" s="1280">
        <f t="shared" si="3"/>
        <v>0</v>
      </c>
      <c r="M70" s="1296">
        <f t="shared" si="6"/>
        <v>4864</v>
      </c>
    </row>
    <row r="71" spans="2:13">
      <c r="B71" s="1399">
        <v>5.2</v>
      </c>
      <c r="C71" s="1291" t="s">
        <v>1116</v>
      </c>
      <c r="D71" s="1280"/>
      <c r="E71" s="1280"/>
      <c r="F71" s="1280"/>
      <c r="G71" s="1280"/>
      <c r="H71" s="1280"/>
      <c r="I71" s="1280"/>
      <c r="J71" s="1280"/>
      <c r="K71" s="1280"/>
      <c r="L71" s="1280"/>
      <c r="M71" s="1296"/>
    </row>
    <row r="72" spans="2:13">
      <c r="B72" s="1402"/>
      <c r="C72" s="1486" t="s">
        <v>1118</v>
      </c>
      <c r="D72" s="1325" t="s">
        <v>603</v>
      </c>
      <c r="E72" s="1325">
        <v>8</v>
      </c>
      <c r="F72" s="1325">
        <v>4</v>
      </c>
      <c r="G72" s="1325"/>
      <c r="H72" s="1325">
        <f>F72+G72</f>
        <v>4</v>
      </c>
      <c r="I72" s="1325">
        <v>3185</v>
      </c>
      <c r="J72" s="1325">
        <f t="shared" si="5"/>
        <v>25480</v>
      </c>
      <c r="K72" s="1325">
        <f t="shared" si="12"/>
        <v>12740</v>
      </c>
      <c r="L72" s="1325">
        <f t="shared" si="3"/>
        <v>0</v>
      </c>
      <c r="M72" s="1327">
        <f t="shared" si="6"/>
        <v>12740</v>
      </c>
    </row>
    <row r="73" spans="2:13">
      <c r="B73" s="2052" t="s">
        <v>46</v>
      </c>
      <c r="C73" s="2053"/>
      <c r="D73" s="2053"/>
      <c r="E73" s="2053"/>
      <c r="F73" s="2053"/>
      <c r="G73" s="2053"/>
      <c r="H73" s="2053"/>
      <c r="I73" s="2054"/>
      <c r="J73" s="1281">
        <f>SUM(J70:J72)</f>
        <v>35208</v>
      </c>
      <c r="K73" s="1281">
        <f>SUM(K70:K72)</f>
        <v>17604</v>
      </c>
      <c r="L73" s="1281">
        <f>SUM(L70:L72)</f>
        <v>0</v>
      </c>
      <c r="M73" s="1282">
        <f>SUM(M70:M72)</f>
        <v>17604</v>
      </c>
    </row>
    <row r="74" spans="2:13" ht="16.5">
      <c r="B74" s="1487" t="s">
        <v>103</v>
      </c>
      <c r="C74" s="1273" t="s">
        <v>213</v>
      </c>
      <c r="D74" s="1488"/>
      <c r="E74" s="1493"/>
      <c r="F74" s="1494"/>
      <c r="G74" s="1495"/>
      <c r="H74" s="1294"/>
      <c r="I74" s="1294"/>
      <c r="J74" s="1294"/>
      <c r="K74" s="1294"/>
      <c r="L74" s="1294"/>
      <c r="M74" s="1295"/>
    </row>
    <row r="75" spans="2:13">
      <c r="B75" s="1399">
        <v>6.01</v>
      </c>
      <c r="C75" s="1489" t="s">
        <v>1435</v>
      </c>
      <c r="D75" s="1280" t="s">
        <v>199</v>
      </c>
      <c r="E75" s="1280">
        <v>200</v>
      </c>
      <c r="F75" s="1280">
        <v>171.26</v>
      </c>
      <c r="G75" s="1280"/>
      <c r="H75" s="1280">
        <f t="shared" ref="H75:H80" si="13">G75+F75</f>
        <v>171.26</v>
      </c>
      <c r="I75" s="1280">
        <v>100</v>
      </c>
      <c r="J75" s="1280">
        <f t="shared" si="5"/>
        <v>20000</v>
      </c>
      <c r="K75" s="1280">
        <f t="shared" ref="K75:K80" si="14">I75*F75</f>
        <v>17126</v>
      </c>
      <c r="L75" s="1280">
        <f t="shared" ref="L75:L80" si="15">I75*G75</f>
        <v>0</v>
      </c>
      <c r="M75" s="1296">
        <f t="shared" ref="M75:M80" si="16">L75+K75</f>
        <v>17126</v>
      </c>
    </row>
    <row r="76" spans="2:13">
      <c r="B76" s="1399">
        <v>6.02</v>
      </c>
      <c r="C76" s="1489" t="s">
        <v>1436</v>
      </c>
      <c r="D76" s="1280" t="s">
        <v>199</v>
      </c>
      <c r="E76" s="1280">
        <v>100</v>
      </c>
      <c r="F76" s="1280">
        <v>121.35</v>
      </c>
      <c r="G76" s="1280"/>
      <c r="H76" s="1280">
        <f t="shared" si="13"/>
        <v>121.35</v>
      </c>
      <c r="I76" s="1280">
        <v>90</v>
      </c>
      <c r="J76" s="1280">
        <f t="shared" si="5"/>
        <v>9000</v>
      </c>
      <c r="K76" s="1280">
        <f t="shared" si="14"/>
        <v>10921.5</v>
      </c>
      <c r="L76" s="1280">
        <f t="shared" si="15"/>
        <v>0</v>
      </c>
      <c r="M76" s="1296">
        <f t="shared" si="16"/>
        <v>10921.5</v>
      </c>
    </row>
    <row r="77" spans="2:13">
      <c r="B77" s="1399">
        <v>6.04</v>
      </c>
      <c r="C77" s="1489" t="s">
        <v>1373</v>
      </c>
      <c r="D77" s="1280" t="s">
        <v>215</v>
      </c>
      <c r="E77" s="1280">
        <v>6</v>
      </c>
      <c r="F77" s="1280">
        <v>4.8</v>
      </c>
      <c r="G77" s="1280"/>
      <c r="H77" s="1280">
        <f t="shared" si="13"/>
        <v>4.8</v>
      </c>
      <c r="I77" s="1280">
        <v>150</v>
      </c>
      <c r="J77" s="1280">
        <f t="shared" si="5"/>
        <v>900</v>
      </c>
      <c r="K77" s="1280">
        <f t="shared" si="14"/>
        <v>720</v>
      </c>
      <c r="L77" s="1280">
        <f t="shared" si="15"/>
        <v>0</v>
      </c>
      <c r="M77" s="1296">
        <f t="shared" si="16"/>
        <v>720</v>
      </c>
    </row>
    <row r="78" spans="2:13">
      <c r="B78" s="1399">
        <v>6.05</v>
      </c>
      <c r="C78" s="1489" t="s">
        <v>1113</v>
      </c>
      <c r="D78" s="1280" t="s">
        <v>189</v>
      </c>
      <c r="E78" s="1280">
        <v>55</v>
      </c>
      <c r="F78" s="1280">
        <v>56.16</v>
      </c>
      <c r="G78" s="1280"/>
      <c r="H78" s="1280">
        <f t="shared" si="13"/>
        <v>56.16</v>
      </c>
      <c r="I78" s="1280">
        <v>320</v>
      </c>
      <c r="J78" s="1280">
        <f t="shared" si="5"/>
        <v>17600</v>
      </c>
      <c r="K78" s="1280">
        <f t="shared" si="14"/>
        <v>17971.2</v>
      </c>
      <c r="L78" s="1280">
        <f t="shared" si="15"/>
        <v>0</v>
      </c>
      <c r="M78" s="1296">
        <f t="shared" si="16"/>
        <v>17971.2</v>
      </c>
    </row>
    <row r="79" spans="2:13">
      <c r="B79" s="1399">
        <v>6.06</v>
      </c>
      <c r="C79" s="1489" t="s">
        <v>1192</v>
      </c>
      <c r="D79" s="1280" t="s">
        <v>189</v>
      </c>
      <c r="E79" s="1280">
        <v>54</v>
      </c>
      <c r="F79" s="1280">
        <v>51.2</v>
      </c>
      <c r="G79" s="1280"/>
      <c r="H79" s="1280">
        <f t="shared" si="13"/>
        <v>51.2</v>
      </c>
      <c r="I79" s="1280">
        <v>100</v>
      </c>
      <c r="J79" s="1280">
        <f t="shared" si="5"/>
        <v>5400</v>
      </c>
      <c r="K79" s="1280">
        <f t="shared" si="14"/>
        <v>5120</v>
      </c>
      <c r="L79" s="1280">
        <f t="shared" si="15"/>
        <v>0</v>
      </c>
      <c r="M79" s="1296">
        <f t="shared" si="16"/>
        <v>5120</v>
      </c>
    </row>
    <row r="80" spans="2:13" hidden="1">
      <c r="B80" s="1402">
        <v>6.11</v>
      </c>
      <c r="C80" s="1490" t="s">
        <v>1193</v>
      </c>
      <c r="D80" s="1325" t="s">
        <v>189</v>
      </c>
      <c r="E80" s="1325">
        <v>54</v>
      </c>
      <c r="F80" s="1325"/>
      <c r="G80" s="1325"/>
      <c r="H80" s="1325">
        <f t="shared" si="13"/>
        <v>0</v>
      </c>
      <c r="I80" s="1325"/>
      <c r="J80" s="1325">
        <f t="shared" si="5"/>
        <v>0</v>
      </c>
      <c r="K80" s="1325">
        <f t="shared" si="14"/>
        <v>0</v>
      </c>
      <c r="L80" s="1325">
        <f t="shared" si="15"/>
        <v>0</v>
      </c>
      <c r="M80" s="1327">
        <f t="shared" si="16"/>
        <v>0</v>
      </c>
    </row>
    <row r="81" spans="2:13">
      <c r="B81" s="1927" t="s">
        <v>46</v>
      </c>
      <c r="C81" s="1928"/>
      <c r="D81" s="1928"/>
      <c r="E81" s="1928"/>
      <c r="F81" s="1928"/>
      <c r="G81" s="1928"/>
      <c r="H81" s="1928"/>
      <c r="I81" s="2077"/>
      <c r="J81" s="1496">
        <f>SUM(J75:J80)</f>
        <v>52900</v>
      </c>
      <c r="K81" s="1496">
        <f>SUM(K75:K80)</f>
        <v>51858.7</v>
      </c>
      <c r="L81" s="1496">
        <f>SUM(L75:L80)</f>
        <v>0</v>
      </c>
      <c r="M81" s="1497">
        <f>SUM(M75:M80)</f>
        <v>51858.7</v>
      </c>
    </row>
    <row r="82" spans="2:13">
      <c r="B82" s="1270"/>
      <c r="C82" s="1273" t="s">
        <v>1154</v>
      </c>
      <c r="D82" s="1272"/>
      <c r="E82" s="1272"/>
      <c r="F82" s="1272"/>
      <c r="G82" s="1272"/>
      <c r="H82" s="1272"/>
      <c r="I82" s="1272"/>
      <c r="J82" s="1272"/>
      <c r="K82" s="1294"/>
      <c r="L82" s="1294"/>
      <c r="M82" s="1295"/>
    </row>
    <row r="83" spans="2:13" ht="31.5">
      <c r="B83" s="1278">
        <v>7.1</v>
      </c>
      <c r="C83" s="1279" t="s">
        <v>1201</v>
      </c>
      <c r="D83" s="1280" t="s">
        <v>222</v>
      </c>
      <c r="E83" s="1280">
        <v>305</v>
      </c>
      <c r="F83" s="1280">
        <v>171.26</v>
      </c>
      <c r="G83" s="1280"/>
      <c r="H83" s="1280">
        <f>F83+G83</f>
        <v>171.26</v>
      </c>
      <c r="I83" s="1280">
        <v>26</v>
      </c>
      <c r="J83" s="1280">
        <f>I83*E83</f>
        <v>7930</v>
      </c>
      <c r="K83" s="1280">
        <f>F83*I83</f>
        <v>4452.76</v>
      </c>
      <c r="L83" s="1280">
        <f>I83*G83</f>
        <v>0</v>
      </c>
      <c r="M83" s="1296">
        <f>L83+K83</f>
        <v>4452.76</v>
      </c>
    </row>
    <row r="84" spans="2:13" hidden="1">
      <c r="B84" s="1278">
        <v>7.2</v>
      </c>
      <c r="C84" s="1279" t="s">
        <v>1200</v>
      </c>
      <c r="D84" s="1280" t="s">
        <v>222</v>
      </c>
      <c r="E84" s="1280">
        <v>100</v>
      </c>
      <c r="F84" s="1280"/>
      <c r="G84" s="1280"/>
      <c r="H84" s="1280">
        <f>F84+G84</f>
        <v>0</v>
      </c>
      <c r="I84" s="1280">
        <v>26</v>
      </c>
      <c r="J84" s="1280">
        <f>I84*E84</f>
        <v>2600</v>
      </c>
      <c r="K84" s="1280">
        <f>F84*I84</f>
        <v>0</v>
      </c>
      <c r="L84" s="1280">
        <f>I84*G84</f>
        <v>0</v>
      </c>
      <c r="M84" s="1296">
        <f>L84+K84</f>
        <v>0</v>
      </c>
    </row>
    <row r="85" spans="2:13">
      <c r="B85" s="1323">
        <v>7.3</v>
      </c>
      <c r="C85" s="1324" t="s">
        <v>1187</v>
      </c>
      <c r="D85" s="1325" t="s">
        <v>222</v>
      </c>
      <c r="E85" s="1325">
        <v>40</v>
      </c>
      <c r="F85" s="1325">
        <v>121.35</v>
      </c>
      <c r="G85" s="1325"/>
      <c r="H85" s="1325">
        <f>F85+G85</f>
        <v>121.35</v>
      </c>
      <c r="I85" s="1325">
        <v>26</v>
      </c>
      <c r="J85" s="1325">
        <f>I85*E85</f>
        <v>1040</v>
      </c>
      <c r="K85" s="1325">
        <f>F85*I85</f>
        <v>3155.1</v>
      </c>
      <c r="L85" s="1325">
        <f>I85*G85</f>
        <v>0</v>
      </c>
      <c r="M85" s="1327">
        <f>L85+K85</f>
        <v>3155.1</v>
      </c>
    </row>
    <row r="86" spans="2:13">
      <c r="B86" s="2052" t="s">
        <v>46</v>
      </c>
      <c r="C86" s="2053"/>
      <c r="D86" s="2053"/>
      <c r="E86" s="2053"/>
      <c r="F86" s="2053"/>
      <c r="G86" s="2053"/>
      <c r="H86" s="2053"/>
      <c r="I86" s="2054"/>
      <c r="J86" s="1281">
        <f>SUM(J83:J85)</f>
        <v>11570</v>
      </c>
      <c r="K86" s="1281">
        <f>SUM(K83:K85)</f>
        <v>7607.86</v>
      </c>
      <c r="L86" s="1281">
        <f>SUM(L83:L85)</f>
        <v>0</v>
      </c>
      <c r="M86" s="1282">
        <f>SUM(M83:M85)</f>
        <v>7607.86</v>
      </c>
    </row>
    <row r="87" spans="2:13">
      <c r="B87" s="1371"/>
      <c r="C87" s="1364" t="s">
        <v>1158</v>
      </c>
      <c r="D87" s="1371"/>
      <c r="E87" s="1371"/>
      <c r="F87" s="1371"/>
      <c r="G87" s="1371"/>
      <c r="H87" s="1371"/>
      <c r="I87" s="1371"/>
      <c r="J87" s="1371"/>
      <c r="K87" s="1371"/>
      <c r="L87" s="1371"/>
      <c r="M87" s="1371"/>
    </row>
    <row r="88" spans="2:13" ht="31.5" hidden="1">
      <c r="B88" s="1365"/>
      <c r="C88" s="1366" t="s">
        <v>1483</v>
      </c>
      <c r="D88" s="1365"/>
      <c r="E88" s="1365"/>
      <c r="F88" s="1365"/>
      <c r="G88" s="1365"/>
      <c r="H88" s="1365"/>
      <c r="I88" s="1365"/>
      <c r="J88" s="1365"/>
      <c r="K88" s="1365"/>
      <c r="L88" s="1365"/>
      <c r="M88" s="1365"/>
    </row>
    <row r="89" spans="2:13">
      <c r="B89" s="1365">
        <v>8.1</v>
      </c>
      <c r="C89" s="1366" t="s">
        <v>1160</v>
      </c>
      <c r="D89" s="1365" t="s">
        <v>222</v>
      </c>
      <c r="E89" s="1365">
        <v>6</v>
      </c>
      <c r="F89" s="1365">
        <v>9.6</v>
      </c>
      <c r="G89" s="1365"/>
      <c r="H89" s="1368">
        <f>F89+G89</f>
        <v>9.6</v>
      </c>
      <c r="I89" s="1365">
        <v>220</v>
      </c>
      <c r="J89" s="1365">
        <f>I89*E89</f>
        <v>1320</v>
      </c>
      <c r="K89" s="1365">
        <f>F89*I89</f>
        <v>2112</v>
      </c>
      <c r="L89" s="1365">
        <f>I89*G89</f>
        <v>0</v>
      </c>
      <c r="M89" s="1365">
        <f>L89+K89</f>
        <v>2112</v>
      </c>
    </row>
    <row r="90" spans="2:13">
      <c r="B90" s="1365">
        <v>8.1999999999999993</v>
      </c>
      <c r="C90" s="1366" t="s">
        <v>1482</v>
      </c>
      <c r="D90" s="1365" t="s">
        <v>222</v>
      </c>
      <c r="E90" s="1365">
        <v>4</v>
      </c>
      <c r="F90" s="1365"/>
      <c r="G90" s="1365"/>
      <c r="H90" s="1368">
        <f>F90+G90</f>
        <v>0</v>
      </c>
      <c r="I90" s="1365">
        <v>360</v>
      </c>
      <c r="J90" s="1365">
        <f>I90*E90</f>
        <v>1440</v>
      </c>
      <c r="K90" s="1365">
        <f>F90*I90</f>
        <v>0</v>
      </c>
      <c r="L90" s="1365">
        <f>I90*G90</f>
        <v>0</v>
      </c>
      <c r="M90" s="1365">
        <f>L90+K90</f>
        <v>0</v>
      </c>
    </row>
    <row r="91" spans="2:13">
      <c r="B91" s="2052" t="s">
        <v>46</v>
      </c>
      <c r="C91" s="2053"/>
      <c r="D91" s="2053"/>
      <c r="E91" s="2053"/>
      <c r="F91" s="2053"/>
      <c r="G91" s="2053"/>
      <c r="H91" s="2053"/>
      <c r="I91" s="2054"/>
      <c r="J91" s="1281">
        <f>SUM(J89:J90)</f>
        <v>2760</v>
      </c>
      <c r="K91" s="1281">
        <f>SUM(K89:K90)</f>
        <v>2112</v>
      </c>
      <c r="L91" s="1281">
        <f>SUM(L89:L90)</f>
        <v>0</v>
      </c>
      <c r="M91" s="1282">
        <f>SUM(M89:M90)</f>
        <v>2112</v>
      </c>
    </row>
  </sheetData>
  <mergeCells count="24">
    <mergeCell ref="B91:I91"/>
    <mergeCell ref="B49:I49"/>
    <mergeCell ref="B81:I81"/>
    <mergeCell ref="J8:J9"/>
    <mergeCell ref="B8:B9"/>
    <mergeCell ref="C8:C9"/>
    <mergeCell ref="D8:D9"/>
    <mergeCell ref="B35:I35"/>
    <mergeCell ref="B31:I31"/>
    <mergeCell ref="B18:I18"/>
    <mergeCell ref="B86:I86"/>
    <mergeCell ref="B73:I73"/>
    <mergeCell ref="B67:I67"/>
    <mergeCell ref="B59:I59"/>
    <mergeCell ref="B53:I53"/>
    <mergeCell ref="K8:M8"/>
    <mergeCell ref="E8:E9"/>
    <mergeCell ref="F8:H8"/>
    <mergeCell ref="I8:I9"/>
    <mergeCell ref="B1:C1"/>
    <mergeCell ref="B2:C2"/>
    <mergeCell ref="B3:C3"/>
    <mergeCell ref="B4:C4"/>
    <mergeCell ref="B6:M6"/>
  </mergeCells>
  <printOptions horizontalCentered="1"/>
  <pageMargins left="0.25" right="0.25" top="0.5" bottom="0.5" header="0.3" footer="0.3"/>
  <pageSetup paperSize="9" scale="74" orientation="landscape" r:id="rId1"/>
  <headerFooter>
    <oddHeader>Page &amp;P of &amp;N</oddHeader>
    <oddFooter>&amp;LContractor: - &amp;USelam D.
Office Engineer&amp;CConsultant: - _____________&amp;RClient: - _________________</oddFooter>
  </headerFooter>
  <rowBreaks count="2" manualBreakCount="2">
    <brk id="35" max="16383" man="1"/>
    <brk id="67" max="13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96" zoomScale="76" zoomScaleNormal="100" zoomScaleSheetLayoutView="76" workbookViewId="0">
      <selection activeCell="A61" sqref="A61:H123"/>
    </sheetView>
  </sheetViews>
  <sheetFormatPr defaultRowHeight="15"/>
  <cols>
    <col min="1" max="1" width="5.42578125" customWidth="1"/>
    <col min="2" max="2" width="7.28515625" customWidth="1"/>
    <col min="3" max="3" width="9.42578125" customWidth="1"/>
    <col min="4" max="4" width="36.28515625" customWidth="1"/>
    <col min="5" max="5" width="6.140625" customWidth="1"/>
    <col min="6" max="6" width="7" customWidth="1"/>
    <col min="7" max="7" width="8.7109375" customWidth="1"/>
    <col min="8" max="8" width="33.7109375" customWidth="1"/>
  </cols>
  <sheetData>
    <row r="1" spans="1:8" ht="18.75">
      <c r="A1" s="1958" t="s">
        <v>889</v>
      </c>
      <c r="B1" s="1958"/>
      <c r="C1" s="1958"/>
      <c r="D1" s="1958"/>
      <c r="E1" s="1958"/>
      <c r="F1" s="1958"/>
      <c r="G1" s="1958"/>
      <c r="H1" s="1958"/>
    </row>
    <row r="2" spans="1:8" ht="15.75">
      <c r="A2" s="1957" t="s">
        <v>194</v>
      </c>
      <c r="B2" s="1957"/>
      <c r="C2" s="1957"/>
      <c r="D2" s="1957"/>
      <c r="E2" s="199"/>
      <c r="F2" s="460"/>
      <c r="G2" s="461"/>
      <c r="H2" s="199"/>
    </row>
    <row r="3" spans="1:8" ht="15.75">
      <c r="A3" s="1957" t="s">
        <v>195</v>
      </c>
      <c r="B3" s="1957"/>
      <c r="C3" s="1957"/>
      <c r="D3" s="1957"/>
      <c r="E3" s="199"/>
      <c r="F3" s="199"/>
      <c r="G3" s="1959"/>
      <c r="H3" s="1959"/>
    </row>
    <row r="4" spans="1:8" ht="15.75">
      <c r="A4" s="1957" t="s">
        <v>196</v>
      </c>
      <c r="B4" s="1957"/>
      <c r="C4" s="1957"/>
      <c r="D4" s="1957"/>
      <c r="E4" s="199"/>
      <c r="F4" s="199"/>
      <c r="G4" s="219" t="s">
        <v>786</v>
      </c>
      <c r="H4" s="219"/>
    </row>
    <row r="5" spans="1:8" ht="15.75">
      <c r="A5" s="1957" t="s">
        <v>197</v>
      </c>
      <c r="B5" s="1957"/>
      <c r="C5" s="1957"/>
      <c r="D5" s="1957"/>
      <c r="E5" s="199"/>
      <c r="F5" s="199"/>
      <c r="G5" s="219" t="s">
        <v>5</v>
      </c>
      <c r="H5" s="219"/>
    </row>
    <row r="6" spans="1:8" ht="15.75">
      <c r="A6" s="1957" t="s">
        <v>70</v>
      </c>
      <c r="B6" s="1957"/>
      <c r="C6" s="1957"/>
      <c r="D6" s="1957"/>
      <c r="E6" s="199"/>
      <c r="F6" s="199"/>
      <c r="G6" s="199"/>
      <c r="H6" s="199"/>
    </row>
    <row r="7" spans="1:8" ht="15.75">
      <c r="A7" s="462"/>
      <c r="B7" s="204"/>
      <c r="C7" s="204"/>
      <c r="D7" s="204"/>
      <c r="E7" s="204"/>
      <c r="F7" s="204"/>
      <c r="G7" s="204"/>
      <c r="H7" s="204"/>
    </row>
    <row r="8" spans="1:8" ht="15.75">
      <c r="A8" s="340" t="s">
        <v>174</v>
      </c>
      <c r="B8" s="341" t="s">
        <v>175</v>
      </c>
      <c r="C8" s="341" t="s">
        <v>176</v>
      </c>
      <c r="D8" s="341" t="s">
        <v>7</v>
      </c>
      <c r="E8" s="340" t="s">
        <v>174</v>
      </c>
      <c r="F8" s="341" t="s">
        <v>175</v>
      </c>
      <c r="G8" s="341" t="s">
        <v>176</v>
      </c>
      <c r="H8" s="341" t="s">
        <v>7</v>
      </c>
    </row>
    <row r="9" spans="1:8" ht="20.25">
      <c r="A9" s="538"/>
      <c r="B9" s="538"/>
      <c r="C9" s="538"/>
      <c r="D9" s="780" t="s">
        <v>787</v>
      </c>
      <c r="E9" s="392"/>
      <c r="F9" s="393"/>
      <c r="G9" s="393"/>
      <c r="H9" s="393"/>
    </row>
    <row r="10" spans="1:8" ht="15.75">
      <c r="A10" s="546"/>
      <c r="B10" s="546"/>
      <c r="C10" s="463"/>
      <c r="D10" s="645" t="s">
        <v>1003</v>
      </c>
      <c r="E10" s="347"/>
      <c r="F10" s="347"/>
      <c r="G10" s="347"/>
      <c r="H10" s="351"/>
    </row>
    <row r="11" spans="1:8" ht="15.75">
      <c r="A11" s="546">
        <v>1</v>
      </c>
      <c r="B11" s="546">
        <v>17</v>
      </c>
      <c r="C11" s="546"/>
      <c r="D11" s="546" t="s">
        <v>788</v>
      </c>
      <c r="E11" s="347"/>
      <c r="F11" s="347"/>
      <c r="G11" s="347"/>
      <c r="H11" s="351"/>
    </row>
    <row r="12" spans="1:8" ht="16.5" thickBot="1">
      <c r="A12" s="546"/>
      <c r="B12" s="546">
        <v>0.2</v>
      </c>
      <c r="C12" s="546"/>
      <c r="D12" s="546"/>
      <c r="E12" s="464"/>
      <c r="F12" s="351"/>
      <c r="G12" s="464"/>
      <c r="H12" s="351"/>
    </row>
    <row r="13" spans="1:8" ht="17.25" thickTop="1" thickBot="1">
      <c r="A13" s="546"/>
      <c r="B13" s="546"/>
      <c r="C13" s="549">
        <f>B11*B12*A11</f>
        <v>3.4</v>
      </c>
      <c r="D13" s="546"/>
      <c r="E13" s="464"/>
      <c r="F13" s="351"/>
      <c r="G13" s="351"/>
      <c r="H13" s="351"/>
    </row>
    <row r="14" spans="1:8" ht="16.5" thickTop="1">
      <c r="A14" s="546">
        <v>2</v>
      </c>
      <c r="B14" s="546">
        <v>4</v>
      </c>
      <c r="C14" s="395"/>
      <c r="D14" s="546"/>
      <c r="E14" s="465"/>
      <c r="F14" s="466"/>
      <c r="G14" s="466"/>
      <c r="H14" s="467"/>
    </row>
    <row r="15" spans="1:8" ht="16.5" thickBot="1">
      <c r="A15" s="546"/>
      <c r="B15" s="546">
        <v>0.2</v>
      </c>
      <c r="C15" s="351"/>
      <c r="D15" s="353"/>
      <c r="E15" s="465"/>
      <c r="F15" s="466"/>
      <c r="G15" s="466"/>
      <c r="H15" s="467"/>
    </row>
    <row r="16" spans="1:8" ht="17.25" thickTop="1" thickBot="1">
      <c r="A16" s="546"/>
      <c r="B16" s="546"/>
      <c r="C16" s="549">
        <f>B14*B15*A14</f>
        <v>1.6</v>
      </c>
      <c r="D16" s="351"/>
      <c r="E16" s="465"/>
      <c r="F16" s="465"/>
      <c r="G16" s="468"/>
      <c r="H16" s="467"/>
    </row>
    <row r="17" spans="1:8" ht="20.25" thickTop="1" thickBot="1">
      <c r="A17" s="546"/>
      <c r="B17" s="546"/>
      <c r="C17" s="715">
        <f>SUM(C10:C16)</f>
        <v>5</v>
      </c>
      <c r="D17" s="738" t="s">
        <v>1005</v>
      </c>
      <c r="E17" s="465"/>
      <c r="F17" s="466"/>
      <c r="G17" s="466"/>
      <c r="H17" s="467"/>
    </row>
    <row r="18" spans="1:8" ht="15.75" thickTop="1">
      <c r="A18" s="546"/>
      <c r="B18" s="546"/>
      <c r="C18" s="546"/>
      <c r="D18" s="546"/>
      <c r="E18" s="465"/>
      <c r="F18" s="466"/>
      <c r="G18" s="466"/>
      <c r="H18" s="465"/>
    </row>
    <row r="19" spans="1:8" ht="20.25">
      <c r="A19" s="463"/>
      <c r="B19" s="463"/>
      <c r="C19" s="463"/>
      <c r="D19" s="742" t="s">
        <v>789</v>
      </c>
      <c r="E19" s="465"/>
      <c r="F19" s="466"/>
      <c r="G19" s="469"/>
      <c r="H19" s="467"/>
    </row>
    <row r="20" spans="1:8" ht="18.75">
      <c r="A20" s="546"/>
      <c r="B20" s="546">
        <v>17</v>
      </c>
      <c r="C20" s="356"/>
      <c r="D20" s="687" t="s">
        <v>1004</v>
      </c>
      <c r="E20" s="470"/>
      <c r="F20" s="470"/>
      <c r="G20" s="470"/>
      <c r="H20" s="471"/>
    </row>
    <row r="21" spans="1:8" ht="15.75">
      <c r="A21" s="546"/>
      <c r="B21" s="546"/>
      <c r="C21" s="546">
        <f>B20</f>
        <v>17</v>
      </c>
      <c r="D21" s="353"/>
      <c r="E21" s="400"/>
      <c r="F21" s="400"/>
      <c r="G21" s="400"/>
      <c r="H21" s="400"/>
    </row>
    <row r="22" spans="1:8" ht="16.5" thickBot="1">
      <c r="A22" s="546">
        <v>2</v>
      </c>
      <c r="B22" s="546">
        <v>4</v>
      </c>
      <c r="C22" s="352"/>
      <c r="D22" s="351"/>
      <c r="E22" s="400"/>
      <c r="F22" s="400"/>
      <c r="G22" s="400"/>
      <c r="H22" s="472"/>
    </row>
    <row r="23" spans="1:8" ht="17.25" thickTop="1" thickBot="1">
      <c r="A23" s="546"/>
      <c r="B23" s="546"/>
      <c r="C23" s="549">
        <f>B22*A22</f>
        <v>8</v>
      </c>
      <c r="D23" s="351"/>
      <c r="E23" s="400"/>
      <c r="F23" s="400"/>
      <c r="G23" s="400"/>
      <c r="H23" s="400"/>
    </row>
    <row r="24" spans="1:8" ht="20.25" thickTop="1" thickBot="1">
      <c r="A24" s="546"/>
      <c r="B24" s="546"/>
      <c r="C24" s="715">
        <f>SUM(C21:C23)</f>
        <v>25</v>
      </c>
      <c r="D24" s="738" t="s">
        <v>1006</v>
      </c>
      <c r="E24" s="400"/>
      <c r="F24" s="400"/>
      <c r="G24" s="400"/>
      <c r="H24" s="400"/>
    </row>
    <row r="25" spans="1:8" ht="16.5" thickTop="1">
      <c r="A25" s="546"/>
      <c r="B25" s="546"/>
      <c r="C25" s="546"/>
      <c r="D25" s="546"/>
      <c r="E25" s="400"/>
      <c r="F25" s="400"/>
      <c r="G25" s="400"/>
      <c r="H25" s="400"/>
    </row>
    <row r="26" spans="1:8" ht="20.25">
      <c r="A26" s="546"/>
      <c r="B26" s="546"/>
      <c r="C26" s="431"/>
      <c r="D26" s="742" t="s">
        <v>790</v>
      </c>
      <c r="E26" s="368"/>
      <c r="F26" s="368"/>
      <c r="G26" s="368"/>
      <c r="H26" s="368"/>
    </row>
    <row r="27" spans="1:8" ht="18.75">
      <c r="A27" s="546"/>
      <c r="B27" s="546">
        <v>17</v>
      </c>
      <c r="C27" s="431"/>
      <c r="D27" s="687" t="s">
        <v>791</v>
      </c>
      <c r="E27" s="368"/>
      <c r="F27" s="368"/>
      <c r="G27" s="368"/>
      <c r="H27" s="368"/>
    </row>
    <row r="28" spans="1:8" ht="16.5" thickBot="1">
      <c r="A28" s="546"/>
      <c r="B28" s="546"/>
      <c r="C28" s="546">
        <f>B27</f>
        <v>17</v>
      </c>
      <c r="D28" s="351"/>
      <c r="E28" s="368"/>
      <c r="F28" s="368"/>
      <c r="G28" s="368"/>
      <c r="H28" s="368"/>
    </row>
    <row r="29" spans="1:8" ht="20.25" thickTop="1" thickBot="1">
      <c r="A29" s="546"/>
      <c r="B29" s="546"/>
      <c r="C29" s="715">
        <f>SUM(C26:C28)</f>
        <v>17</v>
      </c>
      <c r="D29" s="738" t="s">
        <v>1007</v>
      </c>
      <c r="E29" s="368"/>
      <c r="F29" s="368"/>
      <c r="G29" s="368"/>
      <c r="H29" s="368"/>
    </row>
    <row r="30" spans="1:8" ht="15.75" thickTop="1">
      <c r="A30" s="546"/>
      <c r="B30" s="546"/>
      <c r="C30" s="546"/>
      <c r="D30" s="546"/>
      <c r="E30" s="368"/>
      <c r="F30" s="368"/>
      <c r="G30" s="368"/>
      <c r="H30" s="368"/>
    </row>
    <row r="31" spans="1:8" ht="20.25">
      <c r="A31" s="546"/>
      <c r="B31" s="546"/>
      <c r="C31" s="546"/>
      <c r="D31" s="742" t="s">
        <v>769</v>
      </c>
      <c r="E31" s="368"/>
      <c r="F31" s="368"/>
      <c r="G31" s="368"/>
      <c r="H31" s="368"/>
    </row>
    <row r="32" spans="1:8" ht="18.75">
      <c r="A32" s="546">
        <v>2</v>
      </c>
      <c r="B32" s="546">
        <v>19.399999999999999</v>
      </c>
      <c r="C32" s="546"/>
      <c r="D32" s="687" t="s">
        <v>792</v>
      </c>
      <c r="E32" s="368"/>
      <c r="F32" s="368"/>
      <c r="G32" s="368"/>
      <c r="H32" s="368"/>
    </row>
    <row r="33" spans="1:8" ht="15.75" thickBot="1">
      <c r="A33" s="546"/>
      <c r="B33" s="546">
        <v>1.2</v>
      </c>
      <c r="C33" s="546"/>
      <c r="D33" s="546"/>
      <c r="E33" s="368"/>
      <c r="F33" s="368"/>
      <c r="G33" s="368"/>
      <c r="H33" s="368"/>
    </row>
    <row r="34" spans="1:8" ht="16.5" thickTop="1" thickBot="1">
      <c r="A34" s="546"/>
      <c r="B34" s="546"/>
      <c r="C34" s="549">
        <f>B32*B33*A32</f>
        <v>46.56</v>
      </c>
      <c r="D34" s="546"/>
      <c r="E34" s="368"/>
      <c r="F34" s="368"/>
      <c r="G34" s="368"/>
      <c r="H34" s="368"/>
    </row>
    <row r="35" spans="1:8" ht="15.75" thickTop="1">
      <c r="A35" s="546">
        <v>2</v>
      </c>
      <c r="B35" s="546">
        <v>4</v>
      </c>
      <c r="C35" s="546"/>
      <c r="D35" s="546"/>
      <c r="E35" s="368"/>
      <c r="F35" s="368"/>
      <c r="G35" s="368"/>
      <c r="H35" s="368"/>
    </row>
    <row r="36" spans="1:8" ht="15.75" thickBot="1">
      <c r="A36" s="546"/>
      <c r="B36" s="546">
        <v>1.2</v>
      </c>
      <c r="C36" s="546"/>
      <c r="D36" s="546"/>
      <c r="E36" s="368"/>
      <c r="F36" s="368"/>
      <c r="G36" s="368"/>
      <c r="H36" s="368"/>
    </row>
    <row r="37" spans="1:8" ht="16.5" thickTop="1" thickBot="1">
      <c r="A37" s="546"/>
      <c r="B37" s="546"/>
      <c r="C37" s="549">
        <f>B35*B36*A35</f>
        <v>9.6</v>
      </c>
      <c r="D37" s="546"/>
      <c r="E37" s="473"/>
      <c r="F37" s="473"/>
      <c r="G37" s="473"/>
      <c r="H37" s="546"/>
    </row>
    <row r="38" spans="1:8" ht="20.25" thickTop="1" thickBot="1">
      <c r="A38" s="546"/>
      <c r="B38" s="546"/>
      <c r="C38" s="715">
        <f>SUM(C33:C37)</f>
        <v>56.16</v>
      </c>
      <c r="D38" s="738" t="s">
        <v>1008</v>
      </c>
      <c r="E38" s="546"/>
      <c r="F38" s="546"/>
      <c r="G38" s="546"/>
      <c r="H38" s="546"/>
    </row>
    <row r="39" spans="1:8" ht="15.75" thickTop="1">
      <c r="A39" s="546"/>
      <c r="B39" s="546"/>
      <c r="C39" s="546"/>
      <c r="D39" s="546"/>
      <c r="E39" s="546"/>
      <c r="F39" s="546"/>
      <c r="G39" s="546"/>
      <c r="H39" s="546"/>
    </row>
    <row r="40" spans="1:8">
      <c r="A40" s="546"/>
      <c r="B40" s="546"/>
      <c r="C40" s="546"/>
      <c r="D40" s="546"/>
      <c r="E40" s="546"/>
      <c r="F40" s="546"/>
      <c r="G40" s="546"/>
      <c r="H40" s="546"/>
    </row>
    <row r="41" spans="1:8">
      <c r="A41" s="546"/>
      <c r="B41" s="546"/>
      <c r="C41" s="546"/>
      <c r="D41" s="546"/>
      <c r="E41" s="546"/>
      <c r="F41" s="546"/>
      <c r="G41" s="546"/>
      <c r="H41" s="546"/>
    </row>
    <row r="42" spans="1:8">
      <c r="A42" s="546"/>
      <c r="B42" s="546"/>
      <c r="C42" s="546"/>
      <c r="D42" s="546"/>
      <c r="E42" s="546"/>
      <c r="F42" s="546"/>
      <c r="G42" s="546"/>
      <c r="H42" s="546"/>
    </row>
    <row r="43" spans="1:8">
      <c r="A43" s="546"/>
      <c r="B43" s="546"/>
      <c r="C43" s="546"/>
      <c r="D43" s="546"/>
      <c r="E43" s="546"/>
      <c r="F43" s="546"/>
      <c r="G43" s="546"/>
      <c r="H43" s="546"/>
    </row>
    <row r="44" spans="1:8">
      <c r="A44" s="546"/>
      <c r="B44" s="546"/>
      <c r="C44" s="546"/>
      <c r="D44" s="546"/>
      <c r="E44" s="546"/>
      <c r="F44" s="546"/>
      <c r="G44" s="546"/>
      <c r="H44" s="546"/>
    </row>
    <row r="45" spans="1:8">
      <c r="A45" s="546"/>
      <c r="B45" s="546"/>
      <c r="C45" s="546"/>
      <c r="D45" s="546"/>
      <c r="E45" s="546"/>
      <c r="F45" s="546"/>
      <c r="G45" s="546"/>
      <c r="H45" s="546"/>
    </row>
    <row r="46" spans="1:8">
      <c r="A46" s="546"/>
      <c r="B46" s="546"/>
      <c r="C46" s="546"/>
      <c r="D46" s="546"/>
      <c r="E46" s="546"/>
      <c r="F46" s="546"/>
      <c r="G46" s="546"/>
      <c r="H46" s="546"/>
    </row>
    <row r="47" spans="1:8">
      <c r="A47" s="546"/>
      <c r="B47" s="546"/>
      <c r="C47" s="546"/>
      <c r="D47" s="546"/>
      <c r="E47" s="546"/>
      <c r="F47" s="546"/>
      <c r="G47" s="546"/>
      <c r="H47" s="546"/>
    </row>
    <row r="48" spans="1:8">
      <c r="A48" s="546"/>
      <c r="B48" s="546"/>
      <c r="C48" s="546"/>
      <c r="D48" s="546"/>
      <c r="E48" s="546"/>
      <c r="F48" s="546"/>
      <c r="G48" s="546"/>
      <c r="H48" s="546"/>
    </row>
    <row r="49" spans="1:8">
      <c r="A49" s="546"/>
      <c r="B49" s="546"/>
      <c r="C49" s="546"/>
      <c r="D49" s="546"/>
      <c r="E49" s="546"/>
      <c r="F49" s="546"/>
      <c r="G49" s="546"/>
      <c r="H49" s="546"/>
    </row>
    <row r="50" spans="1:8">
      <c r="A50" s="546"/>
      <c r="B50" s="546"/>
      <c r="C50" s="546"/>
      <c r="D50" s="546"/>
      <c r="E50" s="546"/>
      <c r="F50" s="546"/>
      <c r="G50" s="546"/>
      <c r="H50" s="546"/>
    </row>
    <row r="51" spans="1:8">
      <c r="A51" s="546"/>
      <c r="B51" s="546"/>
      <c r="C51" s="546"/>
      <c r="D51" s="546"/>
      <c r="E51" s="546"/>
      <c r="F51" s="546"/>
      <c r="G51" s="546"/>
      <c r="H51" s="546"/>
    </row>
    <row r="52" spans="1:8">
      <c r="A52" s="546"/>
      <c r="B52" s="546"/>
      <c r="C52" s="546"/>
      <c r="D52" s="546"/>
      <c r="E52" s="546"/>
      <c r="F52" s="546"/>
      <c r="G52" s="546"/>
      <c r="H52" s="546"/>
    </row>
    <row r="53" spans="1:8">
      <c r="A53" s="546"/>
      <c r="B53" s="546"/>
      <c r="C53" s="546"/>
      <c r="D53" s="546"/>
      <c r="E53" s="546"/>
      <c r="F53" s="546"/>
      <c r="G53" s="546"/>
      <c r="H53" s="546"/>
    </row>
    <row r="54" spans="1:8">
      <c r="A54" s="546"/>
      <c r="B54" s="546"/>
      <c r="C54" s="546"/>
      <c r="D54" s="546"/>
      <c r="E54" s="546"/>
      <c r="F54" s="546"/>
      <c r="G54" s="546"/>
      <c r="H54" s="546"/>
    </row>
    <row r="55" spans="1:8">
      <c r="A55" s="546"/>
      <c r="B55" s="546"/>
      <c r="C55" s="546"/>
      <c r="D55" s="546"/>
      <c r="E55" s="546"/>
      <c r="F55" s="546"/>
      <c r="G55" s="546"/>
      <c r="H55" s="546"/>
    </row>
    <row r="56" spans="1:8">
      <c r="A56" s="546"/>
      <c r="B56" s="546"/>
      <c r="C56" s="546"/>
      <c r="D56" s="546"/>
      <c r="E56" s="546"/>
      <c r="F56" s="546"/>
      <c r="G56" s="546"/>
      <c r="H56" s="546"/>
    </row>
    <row r="57" spans="1:8">
      <c r="A57" s="546"/>
      <c r="B57" s="546"/>
      <c r="C57" s="546"/>
      <c r="D57" s="546"/>
      <c r="E57" s="546"/>
      <c r="F57" s="546"/>
      <c r="G57" s="546"/>
      <c r="H57" s="546"/>
    </row>
    <row r="58" spans="1:8">
      <c r="A58" s="546"/>
      <c r="B58" s="546"/>
      <c r="C58" s="546"/>
      <c r="D58" s="546"/>
      <c r="E58" s="546"/>
      <c r="F58" s="546"/>
      <c r="G58" s="546"/>
      <c r="H58" s="546"/>
    </row>
    <row r="59" spans="1:8">
      <c r="A59" s="546"/>
      <c r="B59" s="546"/>
      <c r="C59" s="546"/>
      <c r="D59" s="546"/>
      <c r="E59" s="546"/>
      <c r="F59" s="546"/>
      <c r="G59" s="546"/>
      <c r="H59" s="546"/>
    </row>
    <row r="60" spans="1:8">
      <c r="A60" s="674"/>
      <c r="B60" s="674"/>
      <c r="C60" s="674"/>
      <c r="D60" s="674"/>
      <c r="E60" s="674"/>
      <c r="F60" s="674"/>
      <c r="G60" s="674"/>
      <c r="H60" s="674"/>
    </row>
    <row r="61" spans="1:8" ht="18.75">
      <c r="A61" s="2041" t="s">
        <v>889</v>
      </c>
      <c r="B61" s="2041"/>
      <c r="C61" s="2041"/>
      <c r="D61" s="2041"/>
      <c r="E61" s="2041"/>
      <c r="F61" s="2041"/>
      <c r="G61" s="2041"/>
      <c r="H61" s="2041"/>
    </row>
    <row r="62" spans="1:8" ht="15.75">
      <c r="A62" s="2040" t="s">
        <v>753</v>
      </c>
      <c r="B62" s="2040"/>
      <c r="C62" s="2040" t="s">
        <v>179</v>
      </c>
      <c r="D62" s="2040"/>
      <c r="E62" s="387"/>
      <c r="F62" s="387"/>
      <c r="G62" s="387"/>
      <c r="H62" s="388"/>
    </row>
    <row r="63" spans="1:8" ht="15.75">
      <c r="A63" s="2040" t="s">
        <v>754</v>
      </c>
      <c r="B63" s="2040"/>
      <c r="C63" s="2040"/>
      <c r="D63" s="2040"/>
      <c r="E63" s="387"/>
      <c r="F63" s="387"/>
      <c r="G63" s="2042"/>
      <c r="H63" s="2042"/>
    </row>
    <row r="64" spans="1:8" ht="15.75">
      <c r="A64" s="2040" t="s">
        <v>755</v>
      </c>
      <c r="B64" s="2040"/>
      <c r="C64" s="2040"/>
      <c r="D64" s="2040"/>
      <c r="E64" s="387"/>
      <c r="F64" s="387"/>
      <c r="G64" s="219" t="s">
        <v>786</v>
      </c>
      <c r="H64" s="219"/>
    </row>
    <row r="65" spans="1:8" ht="15.75">
      <c r="A65" s="2040" t="s">
        <v>756</v>
      </c>
      <c r="B65" s="2040"/>
      <c r="C65" s="2040"/>
      <c r="D65" s="2040"/>
      <c r="E65" s="387"/>
      <c r="F65" s="387"/>
      <c r="G65" s="387" t="s">
        <v>987</v>
      </c>
      <c r="H65" s="388"/>
    </row>
    <row r="66" spans="1:8" ht="15.75">
      <c r="A66" s="2040" t="s">
        <v>70</v>
      </c>
      <c r="B66" s="2040"/>
      <c r="C66" s="2040"/>
      <c r="D66" s="2040"/>
      <c r="E66" s="387"/>
      <c r="F66" s="387"/>
      <c r="G66" s="387"/>
      <c r="H66" s="388"/>
    </row>
    <row r="67" spans="1:8" ht="15.75">
      <c r="A67" s="340" t="s">
        <v>174</v>
      </c>
      <c r="B67" s="389" t="s">
        <v>175</v>
      </c>
      <c r="C67" s="389" t="s">
        <v>176</v>
      </c>
      <c r="D67" s="341" t="s">
        <v>7</v>
      </c>
      <c r="E67" s="340" t="s">
        <v>174</v>
      </c>
      <c r="F67" s="341" t="s">
        <v>175</v>
      </c>
      <c r="G67" s="341" t="s">
        <v>176</v>
      </c>
      <c r="H67" s="341" t="s">
        <v>7</v>
      </c>
    </row>
    <row r="68" spans="1:8" ht="15.75">
      <c r="A68" s="685"/>
      <c r="B68" s="689"/>
      <c r="C68" s="689"/>
      <c r="D68" s="645" t="s">
        <v>1097</v>
      </c>
      <c r="E68" s="702"/>
      <c r="F68" s="703"/>
      <c r="G68" s="702"/>
      <c r="H68" s="704"/>
    </row>
    <row r="69" spans="1:8" ht="15.75">
      <c r="A69" s="685"/>
      <c r="B69" s="689"/>
      <c r="C69" s="689"/>
      <c r="D69" s="645" t="s">
        <v>1098</v>
      </c>
      <c r="E69" s="685"/>
      <c r="F69" s="689"/>
      <c r="G69" s="685"/>
      <c r="H69" s="645"/>
    </row>
    <row r="70" spans="1:8" ht="15.75">
      <c r="A70" s="685"/>
      <c r="B70" s="689"/>
      <c r="C70" s="689"/>
      <c r="D70" s="645" t="s">
        <v>1099</v>
      </c>
      <c r="E70" s="685"/>
      <c r="F70" s="689"/>
      <c r="G70" s="689"/>
      <c r="H70" s="645"/>
    </row>
    <row r="71" spans="1:8" ht="15.75">
      <c r="A71" s="351"/>
      <c r="B71" s="689"/>
      <c r="C71" s="912">
        <v>129.96</v>
      </c>
      <c r="D71" s="900" t="s">
        <v>1100</v>
      </c>
      <c r="E71" s="685"/>
      <c r="F71" s="689"/>
      <c r="G71" s="689"/>
      <c r="H71" s="645"/>
    </row>
    <row r="72" spans="1:8" ht="15.75">
      <c r="A72" s="685"/>
      <c r="B72" s="689"/>
      <c r="C72" s="645">
        <v>129.96</v>
      </c>
      <c r="D72" s="911" t="s">
        <v>1103</v>
      </c>
      <c r="E72" s="685"/>
      <c r="F72" s="689"/>
      <c r="G72" s="689"/>
      <c r="H72" s="645"/>
    </row>
    <row r="73" spans="1:8" ht="16.5" thickBot="1">
      <c r="A73" s="546"/>
      <c r="B73" s="546"/>
      <c r="C73" s="347">
        <f>'SQ Mea'!F16</f>
        <v>168.06</v>
      </c>
      <c r="D73" s="900" t="s">
        <v>1102</v>
      </c>
      <c r="E73" s="685"/>
      <c r="F73" s="689"/>
      <c r="G73" s="689"/>
      <c r="H73" s="645"/>
    </row>
    <row r="74" spans="1:8" ht="20.25" thickTop="1" thickBot="1">
      <c r="A74" s="546"/>
      <c r="B74" s="546"/>
      <c r="C74" s="675">
        <f>C72-C73</f>
        <v>-38.1</v>
      </c>
      <c r="D74" s="908" t="s">
        <v>1104</v>
      </c>
      <c r="E74" s="351"/>
      <c r="F74" s="689"/>
      <c r="G74" s="705"/>
      <c r="H74" s="645"/>
    </row>
    <row r="75" spans="1:8" ht="16.5" thickTop="1">
      <c r="A75" s="900"/>
      <c r="B75" s="384"/>
      <c r="C75" s="689"/>
      <c r="D75" s="645"/>
      <c r="E75" s="685"/>
      <c r="F75" s="689"/>
      <c r="G75" s="689"/>
      <c r="H75" s="645"/>
    </row>
    <row r="76" spans="1:8" ht="15.75">
      <c r="A76" s="685"/>
      <c r="B76" s="689"/>
      <c r="C76" s="689"/>
      <c r="D76" s="645"/>
      <c r="E76" s="685"/>
      <c r="F76" s="689"/>
      <c r="G76" s="689"/>
      <c r="H76" s="645"/>
    </row>
    <row r="77" spans="1:8" ht="15.75">
      <c r="A77" s="685"/>
      <c r="B77" s="689"/>
      <c r="C77" s="685"/>
      <c r="D77" s="645"/>
      <c r="E77" s="685"/>
      <c r="F77" s="689"/>
      <c r="G77" s="689"/>
      <c r="H77" s="645"/>
    </row>
    <row r="78" spans="1:8" ht="15.75">
      <c r="A78" s="351"/>
      <c r="B78" s="689"/>
      <c r="C78" s="705"/>
      <c r="D78" s="645"/>
      <c r="E78" s="685"/>
      <c r="F78" s="689"/>
      <c r="G78" s="689"/>
      <c r="H78" s="645"/>
    </row>
    <row r="79" spans="1:8" ht="15.75">
      <c r="A79" s="685"/>
      <c r="B79" s="689"/>
      <c r="C79" s="689"/>
      <c r="D79" s="645"/>
      <c r="E79" s="685"/>
      <c r="F79" s="689"/>
      <c r="G79" s="689"/>
      <c r="H79" s="645"/>
    </row>
    <row r="80" spans="1:8" ht="15.75">
      <c r="A80" s="685"/>
      <c r="B80" s="689"/>
      <c r="C80" s="689"/>
      <c r="D80" s="645"/>
      <c r="E80" s="685"/>
      <c r="F80" s="689"/>
      <c r="G80" s="689"/>
      <c r="H80" s="645"/>
    </row>
    <row r="81" spans="1:8" ht="15.75">
      <c r="A81" s="685"/>
      <c r="B81" s="689"/>
      <c r="C81" s="689"/>
      <c r="D81" s="645"/>
      <c r="E81" s="351"/>
      <c r="F81" s="689"/>
      <c r="G81" s="705"/>
      <c r="H81" s="645"/>
    </row>
    <row r="82" spans="1:8" ht="15.75">
      <c r="A82" s="685"/>
      <c r="B82" s="689"/>
      <c r="C82" s="689"/>
      <c r="D82" s="645"/>
      <c r="E82" s="685"/>
      <c r="F82" s="689"/>
      <c r="G82" s="689"/>
      <c r="H82" s="645"/>
    </row>
    <row r="83" spans="1:8" ht="15.75">
      <c r="A83" s="685"/>
      <c r="B83" s="689"/>
      <c r="C83" s="689"/>
      <c r="D83" s="645"/>
      <c r="E83" s="685"/>
      <c r="F83" s="689"/>
      <c r="G83" s="689"/>
      <c r="H83" s="645"/>
    </row>
    <row r="84" spans="1:8" ht="15.75">
      <c r="A84" s="685"/>
      <c r="B84" s="689"/>
      <c r="C84" s="689"/>
      <c r="D84" s="645"/>
      <c r="E84" s="685"/>
      <c r="F84" s="689"/>
      <c r="G84" s="689"/>
      <c r="H84" s="645"/>
    </row>
    <row r="85" spans="1:8" ht="15.75">
      <c r="A85" s="351"/>
      <c r="B85" s="689"/>
      <c r="C85" s="705"/>
      <c r="D85" s="645"/>
      <c r="E85" s="685"/>
      <c r="F85" s="689"/>
      <c r="G85" s="689"/>
      <c r="H85" s="645"/>
    </row>
    <row r="86" spans="1:8" ht="15.75">
      <c r="A86" s="685"/>
      <c r="B86" s="689"/>
      <c r="C86" s="689"/>
      <c r="D86" s="645"/>
      <c r="E86" s="685"/>
      <c r="F86" s="689"/>
      <c r="G86" s="689"/>
      <c r="H86" s="645"/>
    </row>
    <row r="87" spans="1:8" ht="15.75">
      <c r="A87" s="685"/>
      <c r="B87" s="689"/>
      <c r="C87" s="689"/>
      <c r="D87" s="645"/>
      <c r="E87" s="685"/>
      <c r="F87" s="689"/>
      <c r="G87" s="689"/>
      <c r="H87" s="645"/>
    </row>
    <row r="88" spans="1:8" ht="15.75">
      <c r="A88" s="685"/>
      <c r="B88" s="689"/>
      <c r="C88" s="689"/>
      <c r="D88" s="645"/>
      <c r="E88" s="351"/>
      <c r="F88" s="689"/>
      <c r="G88" s="705"/>
      <c r="H88" s="645"/>
    </row>
    <row r="89" spans="1:8" ht="15.75">
      <c r="A89" s="685"/>
      <c r="B89" s="689"/>
      <c r="C89" s="689"/>
      <c r="D89" s="645"/>
      <c r="E89" s="685"/>
      <c r="F89" s="689"/>
      <c r="G89" s="689"/>
      <c r="H89" s="645"/>
    </row>
    <row r="90" spans="1:8" ht="15.75">
      <c r="A90" s="685"/>
      <c r="B90" s="689"/>
      <c r="C90" s="689"/>
      <c r="D90" s="645"/>
      <c r="E90" s="685"/>
      <c r="F90" s="689"/>
      <c r="G90" s="689"/>
      <c r="H90" s="645"/>
    </row>
    <row r="91" spans="1:8" ht="15.75">
      <c r="A91" s="685"/>
      <c r="B91" s="689"/>
      <c r="C91" s="689"/>
      <c r="D91" s="645"/>
      <c r="E91" s="685"/>
      <c r="F91" s="689"/>
      <c r="G91" s="689"/>
      <c r="H91" s="645"/>
    </row>
    <row r="92" spans="1:8" ht="15.75">
      <c r="A92" s="351"/>
      <c r="B92" s="689"/>
      <c r="C92" s="705"/>
      <c r="D92" s="645"/>
      <c r="E92" s="685"/>
      <c r="F92" s="689"/>
      <c r="G92" s="689"/>
      <c r="H92" s="645"/>
    </row>
    <row r="93" spans="1:8" ht="15.75">
      <c r="A93" s="685"/>
      <c r="B93" s="689"/>
      <c r="C93" s="685"/>
      <c r="D93" s="645"/>
      <c r="E93" s="685"/>
      <c r="F93" s="689"/>
      <c r="G93" s="689"/>
      <c r="H93" s="645"/>
    </row>
    <row r="94" spans="1:8" ht="15.75">
      <c r="A94" s="685"/>
      <c r="B94" s="689"/>
      <c r="C94" s="685"/>
      <c r="D94" s="645"/>
      <c r="E94" s="685"/>
      <c r="F94" s="689"/>
      <c r="G94" s="689"/>
      <c r="H94" s="645"/>
    </row>
    <row r="95" spans="1:8" ht="15.75">
      <c r="A95" s="685"/>
      <c r="B95" s="689"/>
      <c r="C95" s="685"/>
      <c r="D95" s="645"/>
      <c r="E95" s="351"/>
      <c r="F95" s="689"/>
      <c r="G95" s="705"/>
      <c r="H95" s="645"/>
    </row>
    <row r="96" spans="1:8" ht="15.75">
      <c r="A96" s="685"/>
      <c r="B96" s="689"/>
      <c r="C96" s="689"/>
      <c r="D96" s="645"/>
      <c r="E96" s="685"/>
      <c r="F96" s="689"/>
      <c r="G96" s="689"/>
      <c r="H96" s="645"/>
    </row>
    <row r="97" spans="1:8" ht="15.75">
      <c r="A97" s="685"/>
      <c r="B97" s="689"/>
      <c r="C97" s="689"/>
      <c r="D97" s="645"/>
      <c r="E97" s="685"/>
      <c r="F97" s="685"/>
      <c r="G97" s="689"/>
      <c r="H97" s="645"/>
    </row>
    <row r="98" spans="1:8" ht="15.75">
      <c r="A98" s="685"/>
      <c r="B98" s="689"/>
      <c r="C98" s="689"/>
      <c r="D98" s="645"/>
      <c r="E98" s="685"/>
      <c r="F98" s="685"/>
      <c r="G98" s="630"/>
      <c r="H98" s="645"/>
    </row>
    <row r="99" spans="1:8" ht="15.75">
      <c r="A99" s="685"/>
      <c r="B99" s="689"/>
      <c r="C99" s="689"/>
      <c r="D99" s="645"/>
      <c r="E99" s="685"/>
      <c r="F99" s="689"/>
      <c r="G99" s="689"/>
      <c r="H99" s="645"/>
    </row>
    <row r="100" spans="1:8" ht="15.75">
      <c r="A100" s="685"/>
      <c r="B100" s="689"/>
      <c r="C100" s="689"/>
      <c r="D100" s="645"/>
      <c r="E100" s="685"/>
      <c r="F100" s="689"/>
      <c r="G100" s="689"/>
      <c r="H100" s="645"/>
    </row>
    <row r="101" spans="1:8" ht="15.75">
      <c r="A101" s="685"/>
      <c r="B101" s="689"/>
      <c r="C101" s="689"/>
      <c r="D101" s="645"/>
      <c r="E101" s="685"/>
      <c r="F101" s="689"/>
      <c r="G101" s="689"/>
      <c r="H101" s="645"/>
    </row>
    <row r="102" spans="1:8" ht="15.75">
      <c r="A102" s="351"/>
      <c r="B102" s="689"/>
      <c r="C102" s="705"/>
      <c r="D102" s="645"/>
      <c r="E102" s="685"/>
      <c r="F102" s="689"/>
      <c r="G102" s="689"/>
      <c r="H102" s="645"/>
    </row>
    <row r="103" spans="1:8" ht="15.75">
      <c r="A103" s="685"/>
      <c r="B103" s="689"/>
      <c r="C103" s="689"/>
      <c r="D103" s="645"/>
      <c r="E103" s="685"/>
      <c r="F103" s="689"/>
      <c r="G103" s="689"/>
      <c r="H103" s="645"/>
    </row>
    <row r="104" spans="1:8" ht="15.75">
      <c r="A104" s="685"/>
      <c r="B104" s="689"/>
      <c r="C104" s="689"/>
      <c r="D104" s="645"/>
      <c r="E104" s="685"/>
      <c r="F104" s="689"/>
      <c r="G104" s="689"/>
      <c r="H104" s="645"/>
    </row>
    <row r="105" spans="1:8" ht="15.75">
      <c r="A105" s="685"/>
      <c r="B105" s="689"/>
      <c r="C105" s="689"/>
      <c r="D105" s="645"/>
      <c r="E105" s="351"/>
      <c r="F105" s="689"/>
      <c r="G105" s="705"/>
      <c r="H105" s="645"/>
    </row>
    <row r="106" spans="1:8" ht="15.75">
      <c r="A106" s="685"/>
      <c r="B106" s="689"/>
      <c r="C106" s="689"/>
      <c r="D106" s="645"/>
      <c r="E106" s="685"/>
      <c r="F106" s="689"/>
      <c r="G106" s="689"/>
      <c r="H106" s="645"/>
    </row>
    <row r="107" spans="1:8" ht="15.75">
      <c r="A107" s="685"/>
      <c r="B107" s="689"/>
      <c r="C107" s="689"/>
      <c r="D107" s="645"/>
      <c r="E107" s="685"/>
      <c r="F107" s="689"/>
      <c r="G107" s="689"/>
      <c r="H107" s="645"/>
    </row>
    <row r="108" spans="1:8" ht="15.75">
      <c r="A108" s="685"/>
      <c r="B108" s="689"/>
      <c r="C108" s="689"/>
      <c r="D108" s="645"/>
      <c r="E108" s="685"/>
      <c r="F108" s="689"/>
      <c r="G108" s="689"/>
      <c r="H108" s="645"/>
    </row>
    <row r="109" spans="1:8" ht="15.75">
      <c r="A109" s="351"/>
      <c r="B109" s="689"/>
      <c r="C109" s="705"/>
      <c r="D109" s="645"/>
      <c r="E109" s="685"/>
      <c r="F109" s="689"/>
      <c r="G109" s="689"/>
      <c r="H109" s="645"/>
    </row>
    <row r="110" spans="1:8" ht="15.75">
      <c r="A110" s="685"/>
      <c r="B110" s="689"/>
      <c r="C110" s="685"/>
      <c r="D110" s="645"/>
      <c r="E110" s="685"/>
      <c r="F110" s="689"/>
      <c r="G110" s="689"/>
      <c r="H110" s="645"/>
    </row>
    <row r="111" spans="1:8" ht="15.75">
      <c r="A111" s="685"/>
      <c r="B111" s="689"/>
      <c r="C111" s="685"/>
      <c r="D111" s="645"/>
      <c r="E111" s="685"/>
      <c r="F111" s="689"/>
      <c r="G111" s="689"/>
      <c r="H111" s="645"/>
    </row>
    <row r="112" spans="1:8" ht="15.75">
      <c r="A112" s="685"/>
      <c r="B112" s="403"/>
      <c r="C112" s="404"/>
      <c r="D112" s="364"/>
      <c r="E112" s="351"/>
      <c r="F112" s="689"/>
      <c r="G112" s="705"/>
      <c r="H112" s="645"/>
    </row>
    <row r="113" spans="1:8" ht="15.75">
      <c r="A113" s="351"/>
      <c r="B113" s="403"/>
      <c r="C113" s="404"/>
      <c r="D113" s="364"/>
      <c r="E113" s="685"/>
      <c r="F113" s="689"/>
      <c r="G113" s="689"/>
      <c r="H113" s="645"/>
    </row>
    <row r="114" spans="1:8" ht="15.75">
      <c r="A114" s="709"/>
      <c r="B114" s="403"/>
      <c r="C114" s="404"/>
      <c r="D114" s="364"/>
      <c r="E114" s="685"/>
      <c r="F114" s="689"/>
      <c r="G114" s="689"/>
      <c r="H114" s="645"/>
    </row>
    <row r="115" spans="1:8" ht="15.75">
      <c r="A115" s="710"/>
      <c r="B115" s="403"/>
      <c r="C115" s="404"/>
      <c r="D115" s="364"/>
      <c r="E115" s="685"/>
      <c r="F115" s="689"/>
      <c r="G115" s="689"/>
      <c r="H115" s="645"/>
    </row>
    <row r="116" spans="1:8" ht="15.75">
      <c r="A116" s="362"/>
      <c r="B116" s="403"/>
      <c r="C116" s="404"/>
      <c r="D116" s="364"/>
      <c r="E116" s="685"/>
      <c r="F116" s="689"/>
      <c r="G116" s="689"/>
      <c r="H116" s="645"/>
    </row>
    <row r="117" spans="1:8" ht="15.75">
      <c r="A117" s="362"/>
      <c r="B117" s="403"/>
      <c r="C117" s="404"/>
      <c r="D117" s="364"/>
      <c r="E117" s="685"/>
      <c r="F117" s="689"/>
      <c r="G117" s="689"/>
      <c r="H117" s="645"/>
    </row>
    <row r="118" spans="1:8" ht="15.75">
      <c r="A118" s="351"/>
      <c r="B118" s="403"/>
      <c r="C118" s="404"/>
      <c r="D118" s="364"/>
      <c r="E118" s="685"/>
      <c r="F118" s="689"/>
      <c r="G118" s="689"/>
      <c r="H118" s="645"/>
    </row>
    <row r="119" spans="1:8" ht="15.75">
      <c r="A119" s="351"/>
      <c r="B119" s="403"/>
      <c r="C119" s="404"/>
      <c r="D119" s="364"/>
      <c r="E119" s="351"/>
      <c r="F119" s="689"/>
      <c r="G119" s="705"/>
      <c r="H119" s="645"/>
    </row>
    <row r="120" spans="1:8" ht="15.75">
      <c r="A120" s="351"/>
      <c r="B120" s="403"/>
      <c r="C120" s="404"/>
      <c r="D120" s="364"/>
      <c r="E120" s="685"/>
      <c r="F120" s="689"/>
      <c r="G120" s="689"/>
      <c r="H120" s="399"/>
    </row>
    <row r="121" spans="1:8" ht="15.75">
      <c r="A121" s="685"/>
      <c r="B121" s="403"/>
      <c r="C121" s="404"/>
      <c r="D121" s="364"/>
      <c r="E121" s="685"/>
      <c r="F121" s="689"/>
      <c r="G121" s="689"/>
      <c r="H121" s="685"/>
    </row>
    <row r="122" spans="1:8" ht="15.75">
      <c r="A122" s="685"/>
      <c r="B122" s="403"/>
      <c r="C122" s="404"/>
      <c r="D122" s="364"/>
      <c r="E122" s="685"/>
      <c r="F122" s="689"/>
      <c r="G122" s="689"/>
      <c r="H122" s="685"/>
    </row>
    <row r="123" spans="1:8" ht="15.75">
      <c r="A123" s="696"/>
      <c r="B123" s="696"/>
      <c r="C123" s="701"/>
      <c r="D123" s="701"/>
      <c r="E123" s="674"/>
      <c r="F123" s="674"/>
      <c r="G123" s="674"/>
      <c r="H123" s="674"/>
    </row>
  </sheetData>
  <mergeCells count="14">
    <mergeCell ref="A66:D66"/>
    <mergeCell ref="A61:H61"/>
    <mergeCell ref="A62:D62"/>
    <mergeCell ref="A63:D63"/>
    <mergeCell ref="G63:H63"/>
    <mergeCell ref="A64:D64"/>
    <mergeCell ref="A65:D65"/>
    <mergeCell ref="A6:D6"/>
    <mergeCell ref="A1:H1"/>
    <mergeCell ref="A2:D2"/>
    <mergeCell ref="A3:D3"/>
    <mergeCell ref="G3:H3"/>
    <mergeCell ref="A4:D4"/>
    <mergeCell ref="A5:D5"/>
  </mergeCells>
  <pageMargins left="0.7" right="0.7" top="0.75" bottom="0.75" header="0.3" footer="0.3"/>
  <pageSetup scale="70" orientation="portrait" r:id="rId1"/>
  <rowBreaks count="1" manualBreakCount="1">
    <brk id="60" max="7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2"/>
  <sheetViews>
    <sheetView view="pageBreakPreview" zoomScale="70" zoomScaleNormal="70" zoomScaleSheetLayoutView="70" zoomScalePageLayoutView="85" workbookViewId="0">
      <selection activeCell="E19" sqref="E19"/>
    </sheetView>
  </sheetViews>
  <sheetFormatPr defaultRowHeight="15.75"/>
  <cols>
    <col min="1" max="1" width="3.5703125" style="959" customWidth="1"/>
    <col min="2" max="2" width="6.28515625" style="959" customWidth="1"/>
    <col min="3" max="4" width="8.28515625" style="976" customWidth="1"/>
    <col min="5" max="5" width="38.5703125" style="959" customWidth="1"/>
    <col min="6" max="6" width="6.28515625" style="976" customWidth="1"/>
    <col min="7" max="7" width="8.42578125" style="984" customWidth="1"/>
    <col min="8" max="8" width="8.140625" style="978" bestFit="1" customWidth="1"/>
    <col min="9" max="9" width="42" style="959" customWidth="1"/>
    <col min="10" max="10" width="2.28515625" style="959" customWidth="1"/>
    <col min="11" max="13" width="9.140625" style="959"/>
    <col min="14" max="14" width="12" style="959" customWidth="1"/>
    <col min="15" max="16384" width="9.140625" style="959"/>
  </cols>
  <sheetData>
    <row r="1" spans="1:15">
      <c r="A1" s="952"/>
      <c r="B1" s="2079" t="s">
        <v>179</v>
      </c>
      <c r="C1" s="2079"/>
      <c r="D1" s="2079"/>
      <c r="E1" s="2079"/>
      <c r="F1" s="953"/>
      <c r="G1" s="954"/>
      <c r="H1" s="2079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156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2079" t="s">
        <v>157</v>
      </c>
      <c r="C3" s="2079"/>
      <c r="D3" s="2079"/>
      <c r="E3" s="2079"/>
      <c r="F3" s="2079"/>
      <c r="G3" s="954"/>
      <c r="I3" s="1191" t="s">
        <v>1724</v>
      </c>
      <c r="J3" s="952"/>
      <c r="L3" s="956"/>
      <c r="M3" s="957"/>
      <c r="N3" s="952"/>
      <c r="O3" s="965"/>
    </row>
    <row r="4" spans="1:15">
      <c r="A4" s="952"/>
      <c r="B4" s="2079" t="s">
        <v>158</v>
      </c>
      <c r="C4" s="2079"/>
      <c r="D4" s="2079"/>
      <c r="E4" s="2079"/>
      <c r="F4" s="953"/>
      <c r="G4" s="954"/>
      <c r="H4" s="963"/>
      <c r="I4" s="1191" t="s">
        <v>1434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85"/>
      <c r="C7" s="972"/>
      <c r="D7" s="972"/>
      <c r="E7" s="989" t="s">
        <v>191</v>
      </c>
      <c r="F7" s="972"/>
      <c r="G7" s="1024"/>
      <c r="H7" s="1010"/>
      <c r="I7" s="985"/>
      <c r="L7" s="966"/>
      <c r="M7" s="957"/>
      <c r="N7" s="967"/>
      <c r="O7" s="968"/>
    </row>
    <row r="8" spans="1:15">
      <c r="A8" s="967"/>
      <c r="B8" s="985"/>
      <c r="C8" s="972"/>
      <c r="D8" s="972"/>
      <c r="E8" s="989" t="s">
        <v>1474</v>
      </c>
      <c r="F8" s="972"/>
      <c r="G8" s="1024"/>
      <c r="H8" s="1010"/>
      <c r="I8" s="985"/>
      <c r="L8" s="956"/>
      <c r="M8" s="957"/>
      <c r="N8" s="967"/>
      <c r="O8" s="962"/>
    </row>
    <row r="9" spans="1:15">
      <c r="A9" s="967"/>
      <c r="B9" s="985">
        <v>2</v>
      </c>
      <c r="C9" s="972">
        <v>18.2</v>
      </c>
      <c r="D9" s="972"/>
      <c r="E9" s="985"/>
      <c r="F9" s="972"/>
      <c r="G9" s="1024"/>
      <c r="H9" s="1010"/>
      <c r="I9" s="985"/>
      <c r="L9" s="956"/>
      <c r="M9" s="957"/>
      <c r="N9" s="957"/>
      <c r="O9" s="968"/>
    </row>
    <row r="10" spans="1:15">
      <c r="A10" s="967"/>
      <c r="B10" s="1248"/>
      <c r="C10" s="1252"/>
      <c r="D10" s="1250">
        <f>C9*B9</f>
        <v>36.4</v>
      </c>
      <c r="E10" s="1248" t="s">
        <v>1475</v>
      </c>
      <c r="F10" s="972"/>
      <c r="G10" s="1024"/>
      <c r="H10" s="1010"/>
      <c r="I10" s="985"/>
      <c r="L10" s="956"/>
      <c r="M10" s="967"/>
      <c r="N10" s="967"/>
      <c r="O10" s="967"/>
    </row>
    <row r="11" spans="1:15">
      <c r="A11" s="967"/>
      <c r="B11" s="985"/>
      <c r="C11" s="972"/>
      <c r="D11" s="972"/>
      <c r="E11" s="985"/>
      <c r="F11" s="972"/>
      <c r="G11" s="1024"/>
      <c r="H11" s="1010"/>
      <c r="I11" s="985"/>
      <c r="L11" s="956"/>
      <c r="M11" s="967"/>
      <c r="N11" s="967"/>
      <c r="O11" s="967"/>
    </row>
    <row r="12" spans="1:15">
      <c r="A12" s="967"/>
      <c r="B12" s="985"/>
      <c r="C12" s="972"/>
      <c r="D12" s="972"/>
      <c r="E12" s="985"/>
      <c r="F12" s="972"/>
      <c r="G12" s="1024"/>
      <c r="H12" s="1010"/>
      <c r="I12" s="985"/>
      <c r="L12" s="956"/>
      <c r="M12" s="967"/>
      <c r="N12" s="967"/>
      <c r="O12" s="967"/>
    </row>
    <row r="13" spans="1:15">
      <c r="A13" s="967"/>
      <c r="B13" s="985"/>
      <c r="C13" s="972"/>
      <c r="D13" s="972"/>
      <c r="E13" s="985"/>
      <c r="F13" s="972"/>
      <c r="G13" s="1024"/>
      <c r="H13" s="1010"/>
      <c r="I13" s="985"/>
      <c r="L13" s="956"/>
      <c r="M13" s="967"/>
      <c r="N13" s="967"/>
      <c r="O13" s="967"/>
    </row>
    <row r="14" spans="1:15">
      <c r="A14" s="967"/>
      <c r="B14" s="985"/>
      <c r="C14" s="972"/>
      <c r="D14" s="972"/>
      <c r="E14" s="985"/>
      <c r="F14" s="972"/>
      <c r="G14" s="1024"/>
      <c r="H14" s="1010"/>
      <c r="I14" s="985"/>
      <c r="L14" s="956"/>
      <c r="M14" s="967"/>
      <c r="N14" s="967"/>
      <c r="O14" s="967"/>
    </row>
    <row r="15" spans="1:15">
      <c r="A15" s="967"/>
      <c r="B15" s="985"/>
      <c r="C15" s="972"/>
      <c r="D15" s="972"/>
      <c r="E15" s="985"/>
      <c r="F15" s="972"/>
      <c r="G15" s="1024"/>
      <c r="H15" s="1010"/>
      <c r="I15" s="985"/>
      <c r="L15" s="956"/>
      <c r="M15" s="967"/>
      <c r="N15" s="967"/>
      <c r="O15" s="967"/>
    </row>
    <row r="16" spans="1:15">
      <c r="A16" s="967"/>
      <c r="B16" s="985"/>
      <c r="C16" s="972"/>
      <c r="D16" s="972"/>
      <c r="E16" s="985"/>
      <c r="F16" s="972"/>
      <c r="G16" s="1024"/>
      <c r="H16" s="1010"/>
      <c r="I16" s="985"/>
      <c r="L16" s="956"/>
      <c r="M16" s="967"/>
      <c r="N16" s="967"/>
      <c r="O16" s="967"/>
    </row>
    <row r="17" spans="1:15">
      <c r="A17" s="967"/>
      <c r="B17" s="985"/>
      <c r="C17" s="972"/>
      <c r="D17" s="972"/>
      <c r="E17" s="985"/>
      <c r="F17" s="972"/>
      <c r="G17" s="1024"/>
      <c r="H17" s="1010"/>
      <c r="I17" s="985"/>
      <c r="L17" s="956"/>
      <c r="M17" s="967"/>
      <c r="N17" s="967"/>
      <c r="O17" s="967"/>
    </row>
    <row r="18" spans="1:15">
      <c r="A18" s="967"/>
      <c r="B18" s="985"/>
      <c r="C18" s="972"/>
      <c r="D18" s="972"/>
      <c r="E18" s="985"/>
      <c r="F18" s="972"/>
      <c r="G18" s="1024"/>
      <c r="H18" s="1010"/>
      <c r="I18" s="985"/>
      <c r="L18" s="956"/>
      <c r="M18" s="967"/>
      <c r="N18" s="967"/>
      <c r="O18" s="967"/>
    </row>
    <row r="19" spans="1:15">
      <c r="A19" s="967"/>
      <c r="B19" s="985"/>
      <c r="C19" s="972"/>
      <c r="D19" s="972"/>
      <c r="E19" s="985"/>
      <c r="F19" s="972"/>
      <c r="G19" s="1024"/>
      <c r="H19" s="1010"/>
      <c r="I19" s="985"/>
      <c r="L19" s="956"/>
      <c r="M19" s="967"/>
      <c r="N19" s="967"/>
      <c r="O19" s="967"/>
    </row>
    <row r="20" spans="1:15">
      <c r="A20" s="967"/>
      <c r="B20" s="985"/>
      <c r="C20" s="972"/>
      <c r="D20" s="972"/>
      <c r="E20" s="985"/>
      <c r="F20" s="972"/>
      <c r="G20" s="1024"/>
      <c r="H20" s="1010"/>
      <c r="I20" s="985"/>
      <c r="L20" s="956"/>
      <c r="M20" s="967"/>
      <c r="N20" s="967"/>
      <c r="O20" s="967"/>
    </row>
    <row r="21" spans="1:15">
      <c r="A21" s="967"/>
      <c r="B21" s="985"/>
      <c r="C21" s="972"/>
      <c r="D21" s="972"/>
      <c r="E21" s="985"/>
      <c r="F21" s="972"/>
      <c r="G21" s="1024"/>
      <c r="H21" s="1010"/>
      <c r="I21" s="985"/>
      <c r="L21" s="956"/>
      <c r="M21" s="967"/>
      <c r="N21" s="967"/>
      <c r="O21" s="967"/>
    </row>
    <row r="22" spans="1:15">
      <c r="A22" s="967"/>
      <c r="B22" s="985"/>
      <c r="C22" s="972"/>
      <c r="D22" s="972"/>
      <c r="E22" s="985"/>
      <c r="F22" s="972"/>
      <c r="G22" s="1024"/>
      <c r="H22" s="1010"/>
      <c r="I22" s="985"/>
      <c r="L22" s="956"/>
      <c r="M22" s="967"/>
      <c r="N22" s="967"/>
      <c r="O22" s="967"/>
    </row>
    <row r="23" spans="1:15">
      <c r="A23" s="967"/>
      <c r="B23" s="985"/>
      <c r="C23" s="972"/>
      <c r="D23" s="972"/>
      <c r="E23" s="985"/>
      <c r="F23" s="972"/>
      <c r="G23" s="1024"/>
      <c r="H23" s="1010"/>
      <c r="I23" s="985"/>
      <c r="L23" s="956"/>
      <c r="M23" s="967"/>
      <c r="N23" s="967"/>
      <c r="O23" s="967"/>
    </row>
    <row r="24" spans="1:15">
      <c r="A24" s="967"/>
      <c r="B24" s="985"/>
      <c r="C24" s="972"/>
      <c r="D24" s="972"/>
      <c r="E24" s="985"/>
      <c r="F24" s="972"/>
      <c r="G24" s="1024"/>
      <c r="H24" s="1010"/>
      <c r="I24" s="985"/>
      <c r="L24" s="956"/>
      <c r="M24" s="967"/>
      <c r="N24" s="967"/>
      <c r="O24" s="967"/>
    </row>
    <row r="25" spans="1:15">
      <c r="A25" s="967"/>
      <c r="B25" s="985"/>
      <c r="C25" s="972"/>
      <c r="D25" s="972"/>
      <c r="E25" s="985"/>
      <c r="F25" s="972"/>
      <c r="G25" s="1024"/>
      <c r="H25" s="1010"/>
      <c r="I25" s="985"/>
      <c r="L25" s="956"/>
      <c r="M25" s="967"/>
      <c r="N25" s="967"/>
      <c r="O25" s="967"/>
    </row>
    <row r="26" spans="1:15">
      <c r="A26" s="967"/>
      <c r="B26" s="985"/>
      <c r="C26" s="972"/>
      <c r="D26" s="972"/>
      <c r="E26" s="985"/>
      <c r="F26" s="972"/>
      <c r="G26" s="1024"/>
      <c r="H26" s="1010"/>
      <c r="I26" s="985"/>
      <c r="L26" s="956"/>
      <c r="M26" s="967"/>
      <c r="N26" s="967"/>
      <c r="O26" s="967"/>
    </row>
    <row r="27" spans="1:15">
      <c r="A27" s="967"/>
      <c r="B27" s="985"/>
      <c r="C27" s="972"/>
      <c r="D27" s="972"/>
      <c r="E27" s="985"/>
      <c r="F27" s="972"/>
      <c r="G27" s="1024"/>
      <c r="H27" s="1010"/>
      <c r="I27" s="985"/>
      <c r="L27" s="956"/>
      <c r="M27" s="967"/>
      <c r="N27" s="967"/>
      <c r="O27" s="967"/>
    </row>
    <row r="28" spans="1:15">
      <c r="A28" s="967"/>
      <c r="B28" s="985"/>
      <c r="C28" s="972"/>
      <c r="D28" s="972"/>
      <c r="E28" s="985"/>
      <c r="F28" s="972"/>
      <c r="G28" s="1024"/>
      <c r="H28" s="1010"/>
      <c r="I28" s="985"/>
      <c r="L28" s="956"/>
      <c r="M28" s="967"/>
      <c r="N28" s="967"/>
      <c r="O28" s="967"/>
    </row>
    <row r="29" spans="1:15">
      <c r="A29" s="967"/>
      <c r="B29" s="985"/>
      <c r="C29" s="972"/>
      <c r="D29" s="972"/>
      <c r="E29" s="985"/>
      <c r="F29" s="972"/>
      <c r="G29" s="1024"/>
      <c r="H29" s="1010"/>
      <c r="I29" s="985"/>
      <c r="L29" s="956"/>
      <c r="M29" s="967"/>
      <c r="N29" s="967"/>
      <c r="O29" s="967"/>
    </row>
    <row r="30" spans="1:15">
      <c r="A30" s="967"/>
      <c r="B30" s="985"/>
      <c r="C30" s="972"/>
      <c r="D30" s="972"/>
      <c r="E30" s="985"/>
      <c r="F30" s="972"/>
      <c r="G30" s="1024"/>
      <c r="H30" s="1010"/>
      <c r="I30" s="985"/>
      <c r="L30" s="956"/>
      <c r="M30" s="967"/>
      <c r="N30" s="967"/>
      <c r="O30" s="967"/>
    </row>
    <row r="31" spans="1:15">
      <c r="A31" s="967"/>
      <c r="B31" s="985"/>
      <c r="C31" s="972"/>
      <c r="D31" s="972"/>
      <c r="E31" s="985"/>
      <c r="F31" s="972"/>
      <c r="G31" s="1024"/>
      <c r="H31" s="1010"/>
      <c r="I31" s="985"/>
      <c r="L31" s="956"/>
      <c r="M31" s="967"/>
      <c r="N31" s="967"/>
      <c r="O31" s="967"/>
    </row>
    <row r="32" spans="1:15">
      <c r="A32" s="967"/>
      <c r="B32" s="985"/>
      <c r="C32" s="972"/>
      <c r="D32" s="972"/>
      <c r="E32" s="985"/>
      <c r="F32" s="972"/>
      <c r="G32" s="1024"/>
      <c r="H32" s="1010"/>
      <c r="I32" s="985"/>
      <c r="L32" s="956"/>
      <c r="M32" s="967"/>
      <c r="N32" s="967"/>
      <c r="O32" s="967"/>
    </row>
    <row r="33" spans="1:15">
      <c r="A33" s="967"/>
      <c r="B33" s="985"/>
      <c r="C33" s="972"/>
      <c r="D33" s="972"/>
      <c r="E33" s="985"/>
      <c r="F33" s="972"/>
      <c r="G33" s="1024"/>
      <c r="H33" s="1010"/>
      <c r="I33" s="985"/>
      <c r="L33" s="956"/>
      <c r="M33" s="967"/>
      <c r="N33" s="967"/>
      <c r="O33" s="967"/>
    </row>
    <row r="34" spans="1:15">
      <c r="A34" s="967"/>
      <c r="B34" s="985"/>
      <c r="C34" s="972"/>
      <c r="D34" s="972"/>
      <c r="E34" s="985"/>
      <c r="F34" s="972"/>
      <c r="G34" s="1024"/>
      <c r="H34" s="1010"/>
      <c r="I34" s="985"/>
      <c r="L34" s="956"/>
      <c r="M34" s="967"/>
      <c r="N34" s="967"/>
      <c r="O34" s="967"/>
    </row>
    <row r="35" spans="1:15">
      <c r="A35" s="967"/>
      <c r="B35" s="985"/>
      <c r="C35" s="972"/>
      <c r="D35" s="972"/>
      <c r="E35" s="985"/>
      <c r="F35" s="972"/>
      <c r="G35" s="1024"/>
      <c r="H35" s="1010"/>
      <c r="I35" s="985"/>
      <c r="L35" s="956"/>
      <c r="M35" s="967"/>
      <c r="N35" s="967"/>
      <c r="O35" s="967"/>
    </row>
    <row r="36" spans="1:15">
      <c r="A36" s="967"/>
      <c r="B36" s="985"/>
      <c r="C36" s="972"/>
      <c r="D36" s="972"/>
      <c r="E36" s="985"/>
      <c r="F36" s="972"/>
      <c r="G36" s="1024"/>
      <c r="H36" s="1010"/>
      <c r="I36" s="985"/>
      <c r="L36" s="956"/>
      <c r="M36" s="967"/>
      <c r="N36" s="967"/>
      <c r="O36" s="967"/>
    </row>
    <row r="37" spans="1:15">
      <c r="A37" s="967"/>
      <c r="B37" s="985"/>
      <c r="C37" s="972"/>
      <c r="D37" s="972"/>
      <c r="E37" s="985"/>
      <c r="F37" s="972"/>
      <c r="G37" s="1024"/>
      <c r="H37" s="1010"/>
      <c r="I37" s="985"/>
      <c r="L37" s="956"/>
      <c r="M37" s="967"/>
      <c r="N37" s="967"/>
      <c r="O37" s="967"/>
    </row>
    <row r="38" spans="1:15">
      <c r="A38" s="967"/>
      <c r="B38" s="985"/>
      <c r="C38" s="972"/>
      <c r="D38" s="972"/>
      <c r="E38" s="985"/>
      <c r="F38" s="972"/>
      <c r="G38" s="1024"/>
      <c r="H38" s="1010"/>
      <c r="I38" s="985"/>
      <c r="L38" s="956"/>
      <c r="M38" s="967"/>
      <c r="N38" s="967"/>
      <c r="O38" s="967"/>
    </row>
    <row r="39" spans="1:15">
      <c r="A39" s="967"/>
      <c r="B39" s="985"/>
      <c r="C39" s="972"/>
      <c r="D39" s="972"/>
      <c r="E39" s="985"/>
      <c r="F39" s="972"/>
      <c r="G39" s="1024"/>
      <c r="H39" s="1010"/>
      <c r="I39" s="985"/>
      <c r="L39" s="956"/>
      <c r="M39" s="967"/>
      <c r="N39" s="967"/>
      <c r="O39" s="967"/>
    </row>
    <row r="40" spans="1:15">
      <c r="A40" s="967"/>
      <c r="B40" s="985"/>
      <c r="C40" s="972"/>
      <c r="D40" s="972"/>
      <c r="E40" s="985"/>
      <c r="F40" s="972"/>
      <c r="G40" s="1024"/>
      <c r="H40" s="1010"/>
      <c r="I40" s="985"/>
      <c r="L40" s="956"/>
      <c r="M40" s="967"/>
      <c r="N40" s="967"/>
      <c r="O40" s="967"/>
    </row>
    <row r="41" spans="1:15">
      <c r="A41" s="967"/>
      <c r="B41" s="985"/>
      <c r="C41" s="972"/>
      <c r="D41" s="972"/>
      <c r="E41" s="985"/>
      <c r="F41" s="972"/>
      <c r="G41" s="1024"/>
      <c r="H41" s="1010"/>
      <c r="I41" s="985"/>
      <c r="L41" s="956"/>
      <c r="M41" s="967"/>
      <c r="N41" s="967"/>
      <c r="O41" s="967"/>
    </row>
    <row r="42" spans="1:15">
      <c r="A42" s="967"/>
      <c r="B42" s="985"/>
      <c r="C42" s="972"/>
      <c r="D42" s="972"/>
      <c r="E42" s="985"/>
      <c r="F42" s="972"/>
      <c r="G42" s="1024"/>
      <c r="H42" s="1010"/>
      <c r="I42" s="985"/>
      <c r="L42" s="956"/>
      <c r="M42" s="967"/>
      <c r="N42" s="967"/>
      <c r="O42" s="967"/>
    </row>
    <row r="43" spans="1:15">
      <c r="A43" s="967"/>
      <c r="B43" s="985"/>
      <c r="C43" s="972"/>
      <c r="D43" s="972"/>
      <c r="E43" s="985"/>
      <c r="F43" s="972"/>
      <c r="G43" s="1024"/>
      <c r="H43" s="1010"/>
      <c r="I43" s="985"/>
      <c r="L43" s="956"/>
      <c r="M43" s="967"/>
      <c r="N43" s="967"/>
      <c r="O43" s="967"/>
    </row>
    <row r="44" spans="1:15">
      <c r="A44" s="967"/>
      <c r="B44" s="985"/>
      <c r="C44" s="972"/>
      <c r="D44" s="972"/>
      <c r="E44" s="985"/>
      <c r="F44" s="972"/>
      <c r="G44" s="1024"/>
      <c r="H44" s="1010"/>
      <c r="I44" s="985"/>
      <c r="L44" s="956"/>
      <c r="M44" s="967"/>
      <c r="N44" s="967"/>
      <c r="O44" s="967"/>
    </row>
    <row r="45" spans="1:15">
      <c r="A45" s="967"/>
      <c r="B45" s="985"/>
      <c r="C45" s="972"/>
      <c r="D45" s="972"/>
      <c r="E45" s="985"/>
      <c r="F45" s="972"/>
      <c r="G45" s="1024"/>
      <c r="H45" s="1010"/>
      <c r="I45" s="985"/>
      <c r="L45" s="956"/>
      <c r="M45" s="967"/>
      <c r="N45" s="967"/>
      <c r="O45" s="967"/>
    </row>
    <row r="46" spans="1:15">
      <c r="A46" s="967"/>
      <c r="B46" s="985"/>
      <c r="C46" s="972"/>
      <c r="D46" s="972"/>
      <c r="E46" s="985"/>
      <c r="F46" s="972"/>
      <c r="G46" s="1024"/>
      <c r="H46" s="1010"/>
      <c r="I46" s="985"/>
      <c r="L46" s="956"/>
      <c r="M46" s="967"/>
      <c r="N46" s="967"/>
      <c r="O46" s="967"/>
    </row>
    <row r="47" spans="1:15">
      <c r="A47" s="967"/>
      <c r="B47" s="985"/>
      <c r="C47" s="972"/>
      <c r="D47" s="972"/>
      <c r="E47" s="985"/>
      <c r="F47" s="972"/>
      <c r="G47" s="1024"/>
      <c r="H47" s="1010"/>
      <c r="I47" s="985"/>
      <c r="L47" s="956"/>
      <c r="M47" s="967"/>
      <c r="N47" s="967"/>
      <c r="O47" s="967"/>
    </row>
    <row r="48" spans="1:15">
      <c r="A48" s="967"/>
      <c r="B48" s="985"/>
      <c r="C48" s="972"/>
      <c r="D48" s="972"/>
      <c r="E48" s="985"/>
      <c r="F48" s="972"/>
      <c r="G48" s="1024"/>
      <c r="H48" s="1010"/>
      <c r="I48" s="985"/>
      <c r="L48" s="956"/>
      <c r="M48" s="967"/>
      <c r="N48" s="967"/>
      <c r="O48" s="967"/>
    </row>
    <row r="49" spans="1:15">
      <c r="A49" s="967"/>
      <c r="B49" s="985"/>
      <c r="C49" s="972"/>
      <c r="D49" s="972"/>
      <c r="E49" s="985"/>
      <c r="F49" s="972"/>
      <c r="G49" s="1024"/>
      <c r="H49" s="1010"/>
      <c r="I49" s="985"/>
      <c r="L49" s="956"/>
      <c r="M49" s="967"/>
      <c r="N49" s="967"/>
      <c r="O49" s="967"/>
    </row>
    <row r="50" spans="1:15">
      <c r="A50" s="967"/>
      <c r="B50" s="985"/>
      <c r="C50" s="972"/>
      <c r="D50" s="972"/>
      <c r="E50" s="985"/>
      <c r="F50" s="972"/>
      <c r="G50" s="1024"/>
      <c r="H50" s="1010"/>
      <c r="I50" s="985"/>
      <c r="L50" s="956"/>
      <c r="M50" s="967"/>
      <c r="N50" s="967"/>
      <c r="O50" s="967"/>
    </row>
    <row r="51" spans="1:15">
      <c r="A51" s="967"/>
      <c r="B51" s="985"/>
      <c r="C51" s="972"/>
      <c r="D51" s="972"/>
      <c r="E51" s="985"/>
      <c r="F51" s="972"/>
      <c r="G51" s="1024"/>
      <c r="H51" s="1010"/>
      <c r="I51" s="985"/>
      <c r="L51" s="956"/>
      <c r="M51" s="967"/>
      <c r="N51" s="967"/>
      <c r="O51" s="967"/>
    </row>
    <row r="52" spans="1:15">
      <c r="A52" s="967"/>
      <c r="B52" s="985"/>
      <c r="C52" s="972"/>
      <c r="D52" s="972"/>
      <c r="E52" s="985"/>
      <c r="F52" s="972"/>
      <c r="G52" s="1024"/>
      <c r="H52" s="1010"/>
      <c r="I52" s="985"/>
      <c r="L52" s="956"/>
      <c r="M52" s="967"/>
      <c r="N52" s="967"/>
      <c r="O52" s="967"/>
    </row>
    <row r="53" spans="1:15">
      <c r="A53" s="967"/>
      <c r="B53" s="985"/>
      <c r="C53" s="972"/>
      <c r="D53" s="972"/>
      <c r="E53" s="985"/>
      <c r="F53" s="972"/>
      <c r="G53" s="1024"/>
      <c r="H53" s="1010"/>
      <c r="I53" s="985"/>
      <c r="L53" s="956"/>
      <c r="M53" s="967"/>
      <c r="N53" s="967"/>
      <c r="O53" s="967"/>
    </row>
    <row r="54" spans="1:15">
      <c r="A54" s="967"/>
      <c r="B54" s="985"/>
      <c r="C54" s="972"/>
      <c r="D54" s="972"/>
      <c r="E54" s="985"/>
      <c r="F54" s="972"/>
      <c r="G54" s="1024"/>
      <c r="H54" s="1010"/>
      <c r="I54" s="985"/>
      <c r="L54" s="956"/>
      <c r="M54" s="967"/>
      <c r="N54" s="967"/>
      <c r="O54" s="967"/>
    </row>
    <row r="55" spans="1:15">
      <c r="A55" s="967"/>
      <c r="B55" s="985"/>
      <c r="C55" s="974"/>
      <c r="D55" s="975"/>
      <c r="E55" s="985"/>
      <c r="F55" s="985"/>
      <c r="G55" s="1024"/>
      <c r="H55" s="1010"/>
      <c r="I55" s="985"/>
      <c r="J55" s="967"/>
    </row>
    <row r="56" spans="1:15">
      <c r="A56" s="967"/>
      <c r="B56" s="973"/>
      <c r="C56" s="974"/>
      <c r="D56" s="975"/>
      <c r="E56" s="973"/>
      <c r="F56" s="985"/>
      <c r="G56" s="1024"/>
      <c r="H56" s="1010"/>
      <c r="I56" s="985"/>
      <c r="J56" s="967"/>
    </row>
    <row r="57" spans="1:15">
      <c r="A57" s="967"/>
      <c r="B57" s="973"/>
      <c r="C57" s="974"/>
      <c r="D57" s="975"/>
      <c r="E57" s="985"/>
      <c r="F57" s="985"/>
      <c r="G57" s="1024"/>
      <c r="H57" s="1010"/>
      <c r="I57" s="985"/>
      <c r="J57" s="967"/>
    </row>
    <row r="58" spans="1:15">
      <c r="A58" s="967"/>
      <c r="B58" s="985"/>
      <c r="C58" s="974"/>
      <c r="D58" s="975"/>
      <c r="E58" s="985"/>
      <c r="F58" s="985"/>
      <c r="G58" s="1024"/>
      <c r="H58" s="1010"/>
      <c r="I58" s="985"/>
      <c r="J58" s="967"/>
    </row>
    <row r="59" spans="1:15">
      <c r="A59" s="967"/>
      <c r="B59" s="973"/>
      <c r="C59" s="974"/>
      <c r="D59" s="975"/>
      <c r="E59" s="973"/>
      <c r="F59" s="985"/>
      <c r="G59" s="1024"/>
      <c r="H59" s="1010"/>
      <c r="I59" s="985"/>
      <c r="J59" s="967"/>
    </row>
    <row r="60" spans="1:15">
      <c r="A60" s="967"/>
      <c r="B60" s="973"/>
      <c r="C60" s="974"/>
      <c r="D60" s="975"/>
      <c r="E60" s="985"/>
      <c r="F60" s="985"/>
      <c r="G60" s="1024"/>
      <c r="H60" s="1010"/>
      <c r="I60" s="985"/>
      <c r="J60" s="967"/>
    </row>
    <row r="61" spans="1:15">
      <c r="A61" s="967"/>
      <c r="B61" s="985"/>
      <c r="C61" s="972"/>
      <c r="D61" s="972"/>
      <c r="E61" s="985"/>
      <c r="F61" s="985"/>
      <c r="G61" s="975"/>
      <c r="H61" s="975"/>
      <c r="I61" s="999"/>
      <c r="J61" s="967"/>
    </row>
    <row r="62" spans="1:15">
      <c r="A62" s="967"/>
      <c r="B62" s="1001"/>
      <c r="C62" s="1000"/>
      <c r="D62" s="1008"/>
      <c r="E62" s="1001"/>
      <c r="F62" s="1018"/>
      <c r="G62" s="1000"/>
      <c r="H62" s="1008"/>
      <c r="I62" s="1009"/>
      <c r="J62" s="967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 -_____________&amp;U    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00B0F0"/>
  </sheetPr>
  <dimension ref="B1:G31"/>
  <sheetViews>
    <sheetView view="pageBreakPreview" zoomScale="60" zoomScaleNormal="60" workbookViewId="0">
      <selection activeCell="B6" sqref="B6:G6"/>
    </sheetView>
  </sheetViews>
  <sheetFormatPr defaultRowHeight="18.75"/>
  <cols>
    <col min="1" max="1" width="4.42578125" style="932" customWidth="1"/>
    <col min="2" max="2" width="7.140625" style="932" customWidth="1"/>
    <col min="3" max="3" width="38.42578125" style="932" customWidth="1"/>
    <col min="4" max="4" width="24.28515625" style="932" customWidth="1"/>
    <col min="5" max="5" width="16.5703125" style="932" bestFit="1" customWidth="1"/>
    <col min="6" max="6" width="14.85546875" style="932" bestFit="1" customWidth="1"/>
    <col min="7" max="7" width="16.5703125" style="932" bestFit="1" customWidth="1"/>
    <col min="8" max="8" width="3.7109375" style="932" customWidth="1"/>
    <col min="9" max="16384" width="9.140625" style="932"/>
  </cols>
  <sheetData>
    <row r="1" spans="2:7">
      <c r="B1" s="2073" t="s">
        <v>179</v>
      </c>
      <c r="C1" s="2073"/>
    </row>
    <row r="2" spans="2:7">
      <c r="B2" s="2073" t="s">
        <v>156</v>
      </c>
      <c r="C2" s="2073"/>
    </row>
    <row r="3" spans="2:7">
      <c r="B3" s="2073" t="s">
        <v>157</v>
      </c>
      <c r="C3" s="2073"/>
    </row>
    <row r="4" spans="2:7">
      <c r="B4" s="2073" t="s">
        <v>158</v>
      </c>
      <c r="C4" s="2073"/>
      <c r="D4" s="2073"/>
      <c r="E4" s="933"/>
      <c r="F4" s="933"/>
    </row>
    <row r="5" spans="2:7">
      <c r="B5" s="1178"/>
      <c r="C5" s="1060"/>
      <c r="E5" s="933"/>
      <c r="F5" s="933"/>
    </row>
    <row r="6" spans="2:7">
      <c r="B6" s="2064" t="s">
        <v>2236</v>
      </c>
      <c r="C6" s="2064"/>
      <c r="D6" s="2064"/>
      <c r="E6" s="2064"/>
      <c r="F6" s="2064"/>
      <c r="G6" s="2064"/>
    </row>
    <row r="7" spans="2:7">
      <c r="B7" s="1198"/>
      <c r="C7" s="1198"/>
      <c r="D7" s="1198"/>
      <c r="E7" s="1198"/>
      <c r="F7" s="1198"/>
      <c r="G7" s="1198"/>
    </row>
    <row r="8" spans="2:7" ht="20.25" customHeight="1">
      <c r="B8" s="1967" t="s">
        <v>1348</v>
      </c>
      <c r="C8" s="1979" t="s">
        <v>1352</v>
      </c>
      <c r="D8" s="1967" t="s">
        <v>1350</v>
      </c>
      <c r="E8" s="2043" t="s">
        <v>1183</v>
      </c>
      <c r="F8" s="2044"/>
      <c r="G8" s="2045"/>
    </row>
    <row r="9" spans="2:7" ht="19.5" customHeight="1">
      <c r="B9" s="1968"/>
      <c r="C9" s="1980"/>
      <c r="D9" s="1968"/>
      <c r="E9" s="1172" t="s">
        <v>154</v>
      </c>
      <c r="F9" s="1173" t="s">
        <v>155</v>
      </c>
      <c r="G9" s="1173" t="s">
        <v>1181</v>
      </c>
    </row>
    <row r="10" spans="2:7">
      <c r="B10" s="2080"/>
      <c r="C10" s="2081"/>
      <c r="D10" s="2081"/>
      <c r="E10" s="2081"/>
      <c r="F10" s="2081"/>
      <c r="G10" s="2082"/>
    </row>
    <row r="11" spans="2:7">
      <c r="B11" s="1118"/>
      <c r="C11" s="1119" t="s">
        <v>68</v>
      </c>
      <c r="D11" s="1098"/>
      <c r="E11" s="1098"/>
      <c r="F11" s="1098"/>
      <c r="G11" s="1099"/>
    </row>
    <row r="12" spans="2:7">
      <c r="B12" s="2080"/>
      <c r="C12" s="2081"/>
      <c r="D12" s="2081"/>
      <c r="E12" s="2081"/>
      <c r="F12" s="2081"/>
      <c r="G12" s="2082"/>
    </row>
    <row r="13" spans="2:7">
      <c r="B13" s="1120">
        <v>1</v>
      </c>
      <c r="C13" s="1098" t="s">
        <v>130</v>
      </c>
      <c r="D13" s="1098">
        <f>'Gen Meas'!J17</f>
        <v>14990</v>
      </c>
      <c r="E13" s="1098">
        <f>'Gen Meas'!K17</f>
        <v>11577.08</v>
      </c>
      <c r="F13" s="1098">
        <f>'Gen Meas'!L17</f>
        <v>0</v>
      </c>
      <c r="G13" s="1099">
        <f>F13+E13</f>
        <v>11577.08</v>
      </c>
    </row>
    <row r="14" spans="2:7">
      <c r="B14" s="1120">
        <v>2</v>
      </c>
      <c r="C14" s="1098" t="s">
        <v>131</v>
      </c>
      <c r="D14" s="1098">
        <f>'Gen Meas'!J31</f>
        <v>41496</v>
      </c>
      <c r="E14" s="1098">
        <f>'Gen Meas'!K31</f>
        <v>23147.66</v>
      </c>
      <c r="F14" s="1098">
        <f>'Gen Meas'!L31</f>
        <v>0</v>
      </c>
      <c r="G14" s="1099">
        <f>F14+E14</f>
        <v>23147.66</v>
      </c>
    </row>
    <row r="15" spans="2:7">
      <c r="B15" s="1120">
        <v>3</v>
      </c>
      <c r="C15" s="1098" t="s">
        <v>180</v>
      </c>
      <c r="D15" s="1098">
        <f>'Gen Meas'!J35</f>
        <v>28500</v>
      </c>
      <c r="E15" s="1098">
        <f>'Gen Meas'!K35</f>
        <v>8350</v>
      </c>
      <c r="F15" s="1098">
        <f>'Gen Meas'!L35</f>
        <v>0</v>
      </c>
      <c r="G15" s="1099">
        <f>F15+E15</f>
        <v>8350</v>
      </c>
    </row>
    <row r="16" spans="2:7">
      <c r="B16" s="2083"/>
      <c r="C16" s="2084"/>
      <c r="D16" s="2084"/>
      <c r="E16" s="2084"/>
      <c r="F16" s="2084"/>
      <c r="G16" s="2085"/>
    </row>
    <row r="17" spans="2:7">
      <c r="B17" s="1966" t="s">
        <v>129</v>
      </c>
      <c r="C17" s="1966"/>
      <c r="D17" s="1066">
        <f>SUM(D13:D15)</f>
        <v>84986</v>
      </c>
      <c r="E17" s="1066">
        <f>SUM(E13:E15)</f>
        <v>43074.74</v>
      </c>
      <c r="F17" s="1066">
        <f>SUM(F13:F15)</f>
        <v>0</v>
      </c>
      <c r="G17" s="1066">
        <f>SUM(G13:G15)</f>
        <v>43074.74</v>
      </c>
    </row>
    <row r="18" spans="2:7">
      <c r="B18" s="1121"/>
      <c r="C18" s="1085"/>
      <c r="D18" s="1085"/>
      <c r="E18" s="1085"/>
      <c r="F18" s="1085"/>
      <c r="G18" s="1086"/>
    </row>
    <row r="19" spans="2:7">
      <c r="B19" s="1120"/>
      <c r="C19" s="1119" t="s">
        <v>69</v>
      </c>
      <c r="D19" s="1098"/>
      <c r="E19" s="1098"/>
      <c r="F19" s="1098"/>
      <c r="G19" s="1099"/>
    </row>
    <row r="20" spans="2:7">
      <c r="B20" s="1120"/>
      <c r="C20" s="1119"/>
      <c r="D20" s="1098"/>
      <c r="E20" s="1098"/>
      <c r="F20" s="1098"/>
      <c r="G20" s="1099"/>
    </row>
    <row r="21" spans="2:7">
      <c r="B21" s="1120">
        <v>1</v>
      </c>
      <c r="C21" s="1098" t="s">
        <v>131</v>
      </c>
      <c r="D21" s="1098">
        <f>'Gen Meas'!J51</f>
        <v>26590</v>
      </c>
      <c r="E21" s="1098">
        <f>'Gen Meas'!K51</f>
        <v>14504.52</v>
      </c>
      <c r="F21" s="1098">
        <f>'Gen Meas'!L51</f>
        <v>0</v>
      </c>
      <c r="G21" s="1099">
        <f>'Gen Meas'!M51</f>
        <v>14504.52</v>
      </c>
    </row>
    <row r="22" spans="2:7">
      <c r="B22" s="1120">
        <v>2</v>
      </c>
      <c r="C22" s="1098" t="s">
        <v>133</v>
      </c>
      <c r="D22" s="1098">
        <f>'Gen Meas'!J56</f>
        <v>17400</v>
      </c>
      <c r="E22" s="1098">
        <f>'Gen Meas'!K56</f>
        <v>18513.599999999999</v>
      </c>
      <c r="F22" s="1098">
        <f>'Gen Meas'!L56</f>
        <v>0</v>
      </c>
      <c r="G22" s="1099">
        <f>'Gen Meas'!M56</f>
        <v>18513.599999999999</v>
      </c>
    </row>
    <row r="23" spans="2:7">
      <c r="B23" s="1120">
        <v>3</v>
      </c>
      <c r="C23" s="1098" t="s">
        <v>134</v>
      </c>
      <c r="D23" s="1098">
        <f>'Gen Meas'!J62</f>
        <v>13350</v>
      </c>
      <c r="E23" s="1098">
        <f>'Gen Meas'!K62</f>
        <v>10548.8</v>
      </c>
      <c r="F23" s="1098">
        <f>'Gen Meas'!L62</f>
        <v>0</v>
      </c>
      <c r="G23" s="1099">
        <f>'Gen Meas'!M62</f>
        <v>10548.8</v>
      </c>
    </row>
    <row r="24" spans="2:7">
      <c r="B24" s="1120">
        <v>4</v>
      </c>
      <c r="C24" s="1098" t="s">
        <v>135</v>
      </c>
      <c r="D24" s="1098">
        <f>'Gen Meas'!J69</f>
        <v>3790</v>
      </c>
      <c r="E24" s="1098">
        <f>'Gen Meas'!K69</f>
        <v>5180.6000000000004</v>
      </c>
      <c r="F24" s="1098">
        <f>'Gen Meas'!L69</f>
        <v>0</v>
      </c>
      <c r="G24" s="1099">
        <f>'Gen Meas'!M69</f>
        <v>5180.6000000000004</v>
      </c>
    </row>
    <row r="25" spans="2:7">
      <c r="B25" s="1120">
        <v>5</v>
      </c>
      <c r="C25" s="1098" t="s">
        <v>618</v>
      </c>
      <c r="D25" s="1098">
        <f>'Gen Meas'!J75</f>
        <v>8160</v>
      </c>
      <c r="E25" s="1098">
        <f>'Gen Meas'!K75</f>
        <v>0</v>
      </c>
      <c r="F25" s="1098">
        <f>'Gen Meas'!L75</f>
        <v>0</v>
      </c>
      <c r="G25" s="1099">
        <f>'Gen Meas'!M75</f>
        <v>0</v>
      </c>
    </row>
    <row r="26" spans="2:7">
      <c r="B26" s="1120">
        <v>6</v>
      </c>
      <c r="C26" s="1098" t="s">
        <v>628</v>
      </c>
      <c r="D26" s="1098">
        <f>'Gen Meas'!J82</f>
        <v>30940</v>
      </c>
      <c r="E26" s="1098">
        <f>'Gen Meas'!K82</f>
        <v>19969.2</v>
      </c>
      <c r="F26" s="1098">
        <f>'Gen Meas'!L82</f>
        <v>0</v>
      </c>
      <c r="G26" s="1099">
        <f>'Gen Meas'!M82</f>
        <v>27984.2</v>
      </c>
    </row>
    <row r="27" spans="2:7">
      <c r="B27" s="1247">
        <v>8</v>
      </c>
      <c r="C27" s="1122" t="s">
        <v>1127</v>
      </c>
      <c r="D27" s="1122">
        <v>1820</v>
      </c>
      <c r="E27" s="1098">
        <v>0</v>
      </c>
      <c r="F27" s="1098">
        <f>'Gen Meas'!L86</f>
        <v>2971.8</v>
      </c>
      <c r="G27" s="1099">
        <f>'Gen Meas'!M83</f>
        <v>0</v>
      </c>
    </row>
    <row r="28" spans="2:7">
      <c r="B28" s="1189"/>
      <c r="C28" s="1122"/>
      <c r="D28" s="1122"/>
      <c r="E28" s="1122"/>
      <c r="F28" s="1122"/>
      <c r="G28" s="1123"/>
    </row>
    <row r="29" spans="2:7">
      <c r="B29" s="1966" t="s">
        <v>128</v>
      </c>
      <c r="C29" s="1966"/>
      <c r="D29" s="1066">
        <f>SUM(D21:D27)</f>
        <v>102050</v>
      </c>
      <c r="E29" s="1066">
        <f>SUM(E21:E27)</f>
        <v>68716.72</v>
      </c>
      <c r="F29" s="1066">
        <f>SUM(F21:F27)</f>
        <v>2971.8</v>
      </c>
      <c r="G29" s="1066">
        <f>SUM(G21:G27)</f>
        <v>76731.72</v>
      </c>
    </row>
    <row r="30" spans="2:7">
      <c r="B30" s="1969" t="s">
        <v>138</v>
      </c>
      <c r="C30" s="1969"/>
      <c r="D30" s="1066">
        <f>D17+D29</f>
        <v>187036</v>
      </c>
      <c r="E30" s="1066">
        <f>E17+E29</f>
        <v>111791.46</v>
      </c>
      <c r="F30" s="1066">
        <f>F17+F29</f>
        <v>2971.8</v>
      </c>
      <c r="G30" s="1066">
        <f>G17+G29</f>
        <v>119806.46</v>
      </c>
    </row>
    <row r="31" spans="2:7" ht="19.5" customHeight="1"/>
  </sheetData>
  <mergeCells count="15">
    <mergeCell ref="B1:C1"/>
    <mergeCell ref="B2:C2"/>
    <mergeCell ref="B3:C3"/>
    <mergeCell ref="B6:G6"/>
    <mergeCell ref="B4:D4"/>
    <mergeCell ref="B8:B9"/>
    <mergeCell ref="C8:C9"/>
    <mergeCell ref="D8:D9"/>
    <mergeCell ref="E8:G8"/>
    <mergeCell ref="B10:G10"/>
    <mergeCell ref="B12:G12"/>
    <mergeCell ref="B16:G16"/>
    <mergeCell ref="B17:C17"/>
    <mergeCell ref="B29:C29"/>
    <mergeCell ref="B30:C30"/>
  </mergeCells>
  <printOptions horizontalCentered="1"/>
  <pageMargins left="0.5" right="0.25" top="0.5" bottom="0.5" header="0.3" footer="0.3"/>
  <pageSetup paperSize="9" scale="75" orientation="portrait" r:id="rId1"/>
  <headerFooter>
    <oddFooter>&amp;LContractor: - &amp;USelam D.
Office Engineer&amp;CConsultant: - &amp;U______________&amp;RClient: - _________________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B1:M86"/>
  <sheetViews>
    <sheetView view="pageBreakPreview" zoomScale="85" zoomScaleNormal="85" zoomScaleSheetLayoutView="85" workbookViewId="0">
      <selection activeCell="B5" sqref="B5:M5"/>
    </sheetView>
  </sheetViews>
  <sheetFormatPr defaultRowHeight="15.75"/>
  <cols>
    <col min="1" max="1" width="6.140625" style="1393" customWidth="1"/>
    <col min="2" max="2" width="9.28515625" style="1393" bestFit="1" customWidth="1"/>
    <col min="3" max="3" width="39.5703125" style="1393" customWidth="1"/>
    <col min="4" max="4" width="9.140625" style="1409"/>
    <col min="5" max="5" width="10.85546875" style="1441" customWidth="1"/>
    <col min="6" max="9" width="11.7109375" style="1441" customWidth="1"/>
    <col min="10" max="10" width="12.42578125" style="1441" customWidth="1"/>
    <col min="11" max="11" width="12.42578125" style="1441" bestFit="1" customWidth="1"/>
    <col min="12" max="12" width="10.85546875" style="1441" bestFit="1" customWidth="1"/>
    <col min="13" max="13" width="13.28515625" style="1441" customWidth="1"/>
    <col min="14" max="14" width="5.5703125" style="1393" customWidth="1"/>
    <col min="15" max="16384" width="9.140625" style="1393"/>
  </cols>
  <sheetData>
    <row r="1" spans="2:13" s="1263" customFormat="1">
      <c r="B1" s="2046" t="s">
        <v>179</v>
      </c>
      <c r="C1" s="2046"/>
      <c r="D1" s="1441"/>
      <c r="E1" s="1441"/>
      <c r="F1" s="1441"/>
      <c r="G1" s="1441"/>
      <c r="H1" s="1441"/>
      <c r="I1" s="1441"/>
      <c r="J1" s="1441"/>
      <c r="K1" s="1441"/>
      <c r="L1" s="1441"/>
      <c r="M1" s="1441"/>
    </row>
    <row r="2" spans="2:13" s="1263" customFormat="1">
      <c r="B2" s="2046" t="s">
        <v>156</v>
      </c>
      <c r="C2" s="2046"/>
      <c r="D2" s="1266"/>
      <c r="E2" s="1266"/>
      <c r="F2" s="1441"/>
      <c r="G2" s="1441"/>
      <c r="H2" s="1441"/>
      <c r="I2" s="1441"/>
      <c r="J2" s="1441"/>
      <c r="K2" s="1441"/>
      <c r="L2" s="1441"/>
      <c r="M2" s="1441"/>
    </row>
    <row r="3" spans="2:13" s="1263" customFormat="1">
      <c r="B3" s="2046" t="s">
        <v>157</v>
      </c>
      <c r="C3" s="2046"/>
      <c r="D3" s="1266"/>
      <c r="E3" s="1266"/>
      <c r="F3" s="1441"/>
      <c r="G3" s="1441"/>
      <c r="H3" s="1441"/>
      <c r="I3" s="1441"/>
      <c r="J3" s="1441"/>
      <c r="K3" s="1441"/>
      <c r="L3" s="1441"/>
      <c r="M3" s="1441"/>
    </row>
    <row r="4" spans="2:13" s="1263" customFormat="1">
      <c r="B4" s="2046" t="s">
        <v>158</v>
      </c>
      <c r="C4" s="2046"/>
      <c r="D4" s="1320"/>
      <c r="E4" s="1441"/>
      <c r="F4" s="1441"/>
      <c r="G4" s="1441"/>
      <c r="H4" s="1441"/>
      <c r="I4" s="1441"/>
      <c r="J4" s="1441"/>
      <c r="K4" s="1441"/>
      <c r="L4" s="1441"/>
      <c r="M4" s="1441"/>
    </row>
    <row r="5" spans="2:13" s="1263" customFormat="1">
      <c r="B5" s="2051" t="s">
        <v>2235</v>
      </c>
      <c r="C5" s="2051"/>
      <c r="D5" s="2051"/>
      <c r="E5" s="2051"/>
      <c r="F5" s="2051"/>
      <c r="G5" s="2051"/>
      <c r="H5" s="2051"/>
      <c r="I5" s="2051"/>
      <c r="J5" s="2051"/>
      <c r="K5" s="2051"/>
      <c r="L5" s="2051"/>
      <c r="M5" s="2051"/>
    </row>
    <row r="6" spans="2:13" s="1263" customFormat="1">
      <c r="B6" s="1320"/>
      <c r="C6" s="1320"/>
      <c r="D6" s="1320"/>
      <c r="E6" s="1320"/>
      <c r="F6" s="1320"/>
      <c r="G6" s="1320"/>
      <c r="H6" s="1320"/>
      <c r="I6" s="1320"/>
      <c r="J6" s="1320"/>
      <c r="K6" s="1320"/>
      <c r="L6" s="1320"/>
      <c r="M6" s="1320"/>
    </row>
    <row r="7" spans="2:13" s="1263" customFormat="1">
      <c r="B7" s="2059" t="s">
        <v>95</v>
      </c>
      <c r="C7" s="2057" t="s">
        <v>94</v>
      </c>
      <c r="D7" s="2057" t="s">
        <v>93</v>
      </c>
      <c r="E7" s="2055" t="s">
        <v>661</v>
      </c>
      <c r="F7" s="2057" t="s">
        <v>244</v>
      </c>
      <c r="G7" s="2057"/>
      <c r="H7" s="2057"/>
      <c r="I7" s="2057" t="s">
        <v>92</v>
      </c>
      <c r="J7" s="2055" t="s">
        <v>659</v>
      </c>
      <c r="K7" s="2057" t="s">
        <v>223</v>
      </c>
      <c r="L7" s="2057"/>
      <c r="M7" s="2058"/>
    </row>
    <row r="8" spans="2:13" s="1263" customFormat="1" ht="31.5">
      <c r="B8" s="2060"/>
      <c r="C8" s="2061"/>
      <c r="D8" s="2061"/>
      <c r="E8" s="2056"/>
      <c r="F8" s="1267" t="s">
        <v>242</v>
      </c>
      <c r="G8" s="1267" t="s">
        <v>243</v>
      </c>
      <c r="H8" s="1268" t="s">
        <v>444</v>
      </c>
      <c r="I8" s="2061"/>
      <c r="J8" s="2056"/>
      <c r="K8" s="1267" t="s">
        <v>154</v>
      </c>
      <c r="L8" s="1267" t="s">
        <v>155</v>
      </c>
      <c r="M8" s="1269" t="s">
        <v>660</v>
      </c>
    </row>
    <row r="9" spans="2:13">
      <c r="B9" s="1498"/>
      <c r="C9" s="1499" t="s">
        <v>91</v>
      </c>
      <c r="D9" s="1398"/>
      <c r="E9" s="1294"/>
      <c r="F9" s="1294"/>
      <c r="G9" s="1294"/>
      <c r="H9" s="1294"/>
      <c r="I9" s="1294"/>
      <c r="J9" s="1294"/>
      <c r="K9" s="1294"/>
      <c r="L9" s="1294"/>
      <c r="M9" s="1295"/>
    </row>
    <row r="10" spans="2:13">
      <c r="B10" s="1500"/>
      <c r="C10" s="1501" t="s">
        <v>45</v>
      </c>
      <c r="D10" s="1289"/>
      <c r="E10" s="1280"/>
      <c r="F10" s="1280"/>
      <c r="G10" s="1280"/>
      <c r="H10" s="1280"/>
      <c r="I10" s="1280"/>
      <c r="J10" s="1280"/>
      <c r="K10" s="1280"/>
      <c r="L10" s="1280"/>
      <c r="M10" s="1296"/>
    </row>
    <row r="11" spans="2:13" ht="18.75">
      <c r="B11" s="1399">
        <v>1.1000000000000001</v>
      </c>
      <c r="C11" s="1400" t="s">
        <v>368</v>
      </c>
      <c r="D11" s="1289" t="s">
        <v>457</v>
      </c>
      <c r="E11" s="1280">
        <v>65</v>
      </c>
      <c r="F11" s="1280">
        <v>58.38</v>
      </c>
      <c r="G11" s="1280"/>
      <c r="H11" s="1280">
        <f t="shared" ref="H11:H16" si="0">F11+G11</f>
        <v>58.38</v>
      </c>
      <c r="I11" s="1280">
        <v>6</v>
      </c>
      <c r="J11" s="1280">
        <f t="shared" ref="J11:J16" si="1">I11*E11</f>
        <v>390</v>
      </c>
      <c r="K11" s="1280">
        <f t="shared" ref="K11:K16" si="2">I11*F11</f>
        <v>350.28</v>
      </c>
      <c r="L11" s="1280">
        <f>I11*G11</f>
        <v>0</v>
      </c>
      <c r="M11" s="1296">
        <f t="shared" ref="M11:M16" si="3">L11+K11</f>
        <v>350.28</v>
      </c>
    </row>
    <row r="12" spans="2:13" ht="18.75">
      <c r="B12" s="1399">
        <v>1.2</v>
      </c>
      <c r="C12" s="1400" t="s">
        <v>360</v>
      </c>
      <c r="D12" s="1289" t="s">
        <v>458</v>
      </c>
      <c r="E12" s="1280">
        <v>35</v>
      </c>
      <c r="F12" s="1280">
        <v>57.21</v>
      </c>
      <c r="G12" s="1280"/>
      <c r="H12" s="1280">
        <f t="shared" si="0"/>
        <v>57.21</v>
      </c>
      <c r="I12" s="1280">
        <v>50</v>
      </c>
      <c r="J12" s="1280">
        <f t="shared" si="1"/>
        <v>1750</v>
      </c>
      <c r="K12" s="1280">
        <f t="shared" si="2"/>
        <v>2860.5</v>
      </c>
      <c r="L12" s="1280">
        <f t="shared" ref="L12:L74" si="4">I12*G12</f>
        <v>0</v>
      </c>
      <c r="M12" s="1296">
        <f t="shared" si="3"/>
        <v>2860.5</v>
      </c>
    </row>
    <row r="13" spans="2:13" ht="18.75">
      <c r="B13" s="1399">
        <v>1.4</v>
      </c>
      <c r="C13" s="1400" t="s">
        <v>160</v>
      </c>
      <c r="D13" s="1289" t="s">
        <v>458</v>
      </c>
      <c r="E13" s="1280">
        <v>15</v>
      </c>
      <c r="F13" s="1280">
        <v>7.85</v>
      </c>
      <c r="G13" s="1280"/>
      <c r="H13" s="1280">
        <f t="shared" si="0"/>
        <v>7.85</v>
      </c>
      <c r="I13" s="1280">
        <v>40</v>
      </c>
      <c r="J13" s="1280">
        <f t="shared" si="1"/>
        <v>600</v>
      </c>
      <c r="K13" s="1280">
        <f t="shared" si="2"/>
        <v>314</v>
      </c>
      <c r="L13" s="1280">
        <f t="shared" si="4"/>
        <v>0</v>
      </c>
      <c r="M13" s="1296">
        <f t="shared" si="3"/>
        <v>314</v>
      </c>
    </row>
    <row r="14" spans="2:13" ht="18.75">
      <c r="B14" s="1399">
        <v>1.5</v>
      </c>
      <c r="C14" s="1400" t="s">
        <v>326</v>
      </c>
      <c r="D14" s="1289" t="s">
        <v>458</v>
      </c>
      <c r="E14" s="1280">
        <v>60</v>
      </c>
      <c r="F14" s="1280">
        <v>8.24</v>
      </c>
      <c r="G14" s="1280"/>
      <c r="H14" s="1280">
        <f t="shared" si="0"/>
        <v>8.24</v>
      </c>
      <c r="I14" s="1280">
        <v>100</v>
      </c>
      <c r="J14" s="1280">
        <f t="shared" si="1"/>
        <v>6000</v>
      </c>
      <c r="K14" s="1280">
        <f t="shared" si="2"/>
        <v>824</v>
      </c>
      <c r="L14" s="1280">
        <f t="shared" si="4"/>
        <v>0</v>
      </c>
      <c r="M14" s="1296">
        <f t="shared" si="3"/>
        <v>824</v>
      </c>
    </row>
    <row r="15" spans="2:13" ht="18.75">
      <c r="B15" s="1399">
        <v>1.6</v>
      </c>
      <c r="C15" s="1400" t="s">
        <v>323</v>
      </c>
      <c r="D15" s="1289" t="s">
        <v>458</v>
      </c>
      <c r="E15" s="1280">
        <v>65</v>
      </c>
      <c r="F15" s="1280">
        <v>82.57</v>
      </c>
      <c r="G15" s="1280"/>
      <c r="H15" s="1280">
        <f t="shared" si="0"/>
        <v>82.57</v>
      </c>
      <c r="I15" s="1280">
        <v>70</v>
      </c>
      <c r="J15" s="1280">
        <f t="shared" si="1"/>
        <v>4550</v>
      </c>
      <c r="K15" s="1280">
        <f t="shared" si="2"/>
        <v>5779.9</v>
      </c>
      <c r="L15" s="1280">
        <f t="shared" si="4"/>
        <v>0</v>
      </c>
      <c r="M15" s="1296">
        <f t="shared" si="3"/>
        <v>5779.9</v>
      </c>
    </row>
    <row r="16" spans="2:13" ht="18.75">
      <c r="B16" s="1402">
        <v>1.7</v>
      </c>
      <c r="C16" s="1403" t="s">
        <v>387</v>
      </c>
      <c r="D16" s="1404" t="s">
        <v>457</v>
      </c>
      <c r="E16" s="1325">
        <v>20</v>
      </c>
      <c r="F16" s="1325">
        <v>17.04</v>
      </c>
      <c r="G16" s="1325"/>
      <c r="H16" s="1325">
        <f t="shared" si="0"/>
        <v>17.04</v>
      </c>
      <c r="I16" s="1325">
        <v>85</v>
      </c>
      <c r="J16" s="1325">
        <f t="shared" si="1"/>
        <v>1700</v>
      </c>
      <c r="K16" s="1325">
        <f t="shared" si="2"/>
        <v>1448.4</v>
      </c>
      <c r="L16" s="1325">
        <f t="shared" si="4"/>
        <v>0</v>
      </c>
      <c r="M16" s="1327">
        <f t="shared" si="3"/>
        <v>1448.4</v>
      </c>
    </row>
    <row r="17" spans="2:13">
      <c r="B17" s="1502"/>
      <c r="C17" s="1503" t="s">
        <v>46</v>
      </c>
      <c r="D17" s="1514"/>
      <c r="E17" s="1449"/>
      <c r="F17" s="1449"/>
      <c r="G17" s="1449"/>
      <c r="H17" s="1449"/>
      <c r="I17" s="1449"/>
      <c r="J17" s="1281">
        <f>SUM(J11:J16)</f>
        <v>14990</v>
      </c>
      <c r="K17" s="1281">
        <f>SUM(K11:K16)</f>
        <v>11577.08</v>
      </c>
      <c r="L17" s="1281">
        <f>SUM(L11:L16)</f>
        <v>0</v>
      </c>
      <c r="M17" s="1282">
        <f>SUM(M11:M16)</f>
        <v>11577.08</v>
      </c>
    </row>
    <row r="18" spans="2:13">
      <c r="B18" s="1397"/>
      <c r="C18" s="1504" t="s">
        <v>47</v>
      </c>
      <c r="D18" s="1398"/>
      <c r="E18" s="1294"/>
      <c r="F18" s="1294"/>
      <c r="G18" s="1294"/>
      <c r="H18" s="1294"/>
      <c r="I18" s="1294"/>
      <c r="J18" s="1294"/>
      <c r="K18" s="1294"/>
      <c r="L18" s="1294"/>
      <c r="M18" s="1295"/>
    </row>
    <row r="19" spans="2:13">
      <c r="B19" s="1399">
        <v>2.1</v>
      </c>
      <c r="C19" s="1400" t="s">
        <v>388</v>
      </c>
      <c r="D19" s="1289"/>
      <c r="E19" s="1280"/>
      <c r="F19" s="1280"/>
      <c r="G19" s="1280"/>
      <c r="H19" s="1280"/>
      <c r="I19" s="1280"/>
      <c r="J19" s="1280"/>
      <c r="K19" s="1280"/>
      <c r="L19" s="1280"/>
      <c r="M19" s="1296"/>
    </row>
    <row r="20" spans="2:13" ht="18.75">
      <c r="B20" s="1405"/>
      <c r="C20" s="1291" t="s">
        <v>1375</v>
      </c>
      <c r="D20" s="1289" t="s">
        <v>457</v>
      </c>
      <c r="E20" s="1280">
        <v>12</v>
      </c>
      <c r="F20" s="1280">
        <v>8.35</v>
      </c>
      <c r="G20" s="1280"/>
      <c r="H20" s="1280">
        <f>F20+G20</f>
        <v>8.35</v>
      </c>
      <c r="I20" s="1280">
        <v>100</v>
      </c>
      <c r="J20" s="1280">
        <f t="shared" ref="J20:J74" si="5">I20*E20</f>
        <v>1200</v>
      </c>
      <c r="K20" s="1280">
        <f t="shared" ref="K20:K74" si="6">I20*F20</f>
        <v>835</v>
      </c>
      <c r="L20" s="1280">
        <f t="shared" si="4"/>
        <v>0</v>
      </c>
      <c r="M20" s="1296">
        <f t="shared" ref="M20:M74" si="7">L20+K20</f>
        <v>835</v>
      </c>
    </row>
    <row r="21" spans="2:13" ht="31.5">
      <c r="B21" s="1399">
        <v>2.2000000000000002</v>
      </c>
      <c r="C21" s="1400" t="s">
        <v>389</v>
      </c>
      <c r="D21" s="1289" t="s">
        <v>457</v>
      </c>
      <c r="E21" s="1280">
        <v>20</v>
      </c>
      <c r="F21" s="1280">
        <v>17.04</v>
      </c>
      <c r="G21" s="1280"/>
      <c r="H21" s="1280">
        <f t="shared" ref="H21:H30" si="8">F21+G21</f>
        <v>17.04</v>
      </c>
      <c r="I21" s="1280">
        <v>350</v>
      </c>
      <c r="J21" s="1280">
        <f t="shared" si="5"/>
        <v>7000</v>
      </c>
      <c r="K21" s="1280">
        <f t="shared" si="6"/>
        <v>5964</v>
      </c>
      <c r="L21" s="1280">
        <f t="shared" si="4"/>
        <v>0</v>
      </c>
      <c r="M21" s="1296">
        <f t="shared" si="7"/>
        <v>5964</v>
      </c>
    </row>
    <row r="22" spans="2:13">
      <c r="B22" s="1399">
        <v>2.2999999999999998</v>
      </c>
      <c r="C22" s="1400" t="s">
        <v>372</v>
      </c>
      <c r="D22" s="1289"/>
      <c r="E22" s="1280"/>
      <c r="F22" s="1280"/>
      <c r="G22" s="1280"/>
      <c r="H22" s="1280"/>
      <c r="I22" s="1280"/>
      <c r="J22" s="1280"/>
      <c r="K22" s="1280"/>
      <c r="L22" s="1280"/>
      <c r="M22" s="1296"/>
    </row>
    <row r="23" spans="2:13" ht="18.75">
      <c r="B23" s="1399"/>
      <c r="C23" s="1400" t="s">
        <v>88</v>
      </c>
      <c r="D23" s="1289" t="s">
        <v>458</v>
      </c>
      <c r="E23" s="1280">
        <v>2.5</v>
      </c>
      <c r="F23" s="1280">
        <v>1.77</v>
      </c>
      <c r="G23" s="1280"/>
      <c r="H23" s="1280">
        <f t="shared" si="8"/>
        <v>1.77</v>
      </c>
      <c r="I23" s="1280">
        <v>2900</v>
      </c>
      <c r="J23" s="1280">
        <f t="shared" si="5"/>
        <v>7250</v>
      </c>
      <c r="K23" s="1280">
        <f t="shared" si="6"/>
        <v>5133</v>
      </c>
      <c r="L23" s="1280">
        <f t="shared" si="4"/>
        <v>0</v>
      </c>
      <c r="M23" s="1296">
        <f t="shared" si="7"/>
        <v>5133</v>
      </c>
    </row>
    <row r="24" spans="2:13">
      <c r="B24" s="1399">
        <v>2.4</v>
      </c>
      <c r="C24" s="1400" t="s">
        <v>370</v>
      </c>
      <c r="D24" s="1289"/>
      <c r="E24" s="1280"/>
      <c r="F24" s="1280"/>
      <c r="G24" s="1280"/>
      <c r="H24" s="1280"/>
      <c r="I24" s="1280"/>
      <c r="J24" s="1280"/>
      <c r="K24" s="1280"/>
      <c r="L24" s="1280"/>
      <c r="M24" s="1296"/>
    </row>
    <row r="25" spans="2:13" ht="18.75">
      <c r="B25" s="1399"/>
      <c r="C25" s="1400" t="s">
        <v>88</v>
      </c>
      <c r="D25" s="1289" t="s">
        <v>457</v>
      </c>
      <c r="E25" s="1280">
        <v>16</v>
      </c>
      <c r="F25" s="1280">
        <v>14.16</v>
      </c>
      <c r="G25" s="1280"/>
      <c r="H25" s="1280">
        <f t="shared" si="8"/>
        <v>14.16</v>
      </c>
      <c r="I25" s="1280">
        <v>120</v>
      </c>
      <c r="J25" s="1280">
        <f t="shared" si="5"/>
        <v>1920</v>
      </c>
      <c r="K25" s="1280">
        <f t="shared" si="6"/>
        <v>1699.2</v>
      </c>
      <c r="L25" s="1280">
        <f t="shared" si="4"/>
        <v>0</v>
      </c>
      <c r="M25" s="1296">
        <f t="shared" si="7"/>
        <v>1699.2</v>
      </c>
    </row>
    <row r="26" spans="2:13">
      <c r="B26" s="1405">
        <v>2.5</v>
      </c>
      <c r="C26" s="1291" t="s">
        <v>346</v>
      </c>
      <c r="D26" s="1289"/>
      <c r="E26" s="1280"/>
      <c r="F26" s="1280"/>
      <c r="G26" s="1280"/>
      <c r="H26" s="1280"/>
      <c r="I26" s="1280"/>
      <c r="J26" s="1280"/>
      <c r="K26" s="1280"/>
      <c r="L26" s="1280"/>
      <c r="M26" s="1296"/>
    </row>
    <row r="27" spans="2:13">
      <c r="B27" s="1405"/>
      <c r="C27" s="1291" t="s">
        <v>79</v>
      </c>
      <c r="D27" s="1289" t="s">
        <v>75</v>
      </c>
      <c r="E27" s="1280">
        <v>180</v>
      </c>
      <c r="F27" s="1280">
        <v>142.9</v>
      </c>
      <c r="G27" s="1280"/>
      <c r="H27" s="1280">
        <f t="shared" si="8"/>
        <v>142.9</v>
      </c>
      <c r="I27" s="1280">
        <v>38</v>
      </c>
      <c r="J27" s="1280">
        <f t="shared" si="5"/>
        <v>6840</v>
      </c>
      <c r="K27" s="1280">
        <f t="shared" si="6"/>
        <v>5430.2</v>
      </c>
      <c r="L27" s="1280">
        <f t="shared" si="4"/>
        <v>0</v>
      </c>
      <c r="M27" s="1296">
        <f t="shared" si="7"/>
        <v>5430.2</v>
      </c>
    </row>
    <row r="28" spans="2:13" hidden="1">
      <c r="B28" s="1405"/>
      <c r="C28" s="1291" t="s">
        <v>78</v>
      </c>
      <c r="D28" s="1289" t="s">
        <v>75</v>
      </c>
      <c r="E28" s="1280"/>
      <c r="F28" s="1280">
        <v>0</v>
      </c>
      <c r="G28" s="1280"/>
      <c r="H28" s="1280">
        <f t="shared" si="8"/>
        <v>0</v>
      </c>
      <c r="I28" s="1280">
        <v>38</v>
      </c>
      <c r="J28" s="1280">
        <f t="shared" si="5"/>
        <v>0</v>
      </c>
      <c r="K28" s="1280">
        <f t="shared" si="6"/>
        <v>0</v>
      </c>
      <c r="L28" s="1280">
        <f t="shared" si="4"/>
        <v>0</v>
      </c>
      <c r="M28" s="1296">
        <f t="shared" si="7"/>
        <v>0</v>
      </c>
    </row>
    <row r="29" spans="2:13">
      <c r="B29" s="1399"/>
      <c r="C29" s="1090" t="s">
        <v>77</v>
      </c>
      <c r="D29" s="1289" t="s">
        <v>75</v>
      </c>
      <c r="E29" s="1280">
        <v>447</v>
      </c>
      <c r="F29" s="1280">
        <v>101.02</v>
      </c>
      <c r="G29" s="1280"/>
      <c r="H29" s="1280">
        <f t="shared" si="8"/>
        <v>101.02</v>
      </c>
      <c r="I29" s="1280">
        <v>38</v>
      </c>
      <c r="J29" s="1280">
        <f t="shared" si="5"/>
        <v>16986</v>
      </c>
      <c r="K29" s="1280">
        <f t="shared" si="6"/>
        <v>3838.76</v>
      </c>
      <c r="L29" s="1280">
        <f t="shared" si="4"/>
        <v>0</v>
      </c>
      <c r="M29" s="1296">
        <f t="shared" si="7"/>
        <v>3838.76</v>
      </c>
    </row>
    <row r="30" spans="2:13">
      <c r="B30" s="1402">
        <v>2.6</v>
      </c>
      <c r="C30" s="1403" t="s">
        <v>357</v>
      </c>
      <c r="D30" s="1404" t="s">
        <v>74</v>
      </c>
      <c r="E30" s="1325">
        <v>20</v>
      </c>
      <c r="F30" s="1325">
        <v>16.5</v>
      </c>
      <c r="G30" s="1325"/>
      <c r="H30" s="1325">
        <f t="shared" si="8"/>
        <v>16.5</v>
      </c>
      <c r="I30" s="1325">
        <v>15</v>
      </c>
      <c r="J30" s="1325">
        <f t="shared" si="5"/>
        <v>300</v>
      </c>
      <c r="K30" s="1325">
        <f t="shared" si="6"/>
        <v>247.5</v>
      </c>
      <c r="L30" s="1325">
        <f t="shared" si="4"/>
        <v>0</v>
      </c>
      <c r="M30" s="1327">
        <f t="shared" si="7"/>
        <v>247.5</v>
      </c>
    </row>
    <row r="31" spans="2:13">
      <c r="B31" s="1502"/>
      <c r="C31" s="1505" t="s">
        <v>46</v>
      </c>
      <c r="D31" s="1514"/>
      <c r="E31" s="1449"/>
      <c r="F31" s="1281"/>
      <c r="G31" s="1281"/>
      <c r="H31" s="1281"/>
      <c r="I31" s="1281"/>
      <c r="J31" s="1281">
        <f>SUM(J20:J30)</f>
        <v>41496</v>
      </c>
      <c r="K31" s="1281">
        <f>SUM(K20:K30)</f>
        <v>23147.66</v>
      </c>
      <c r="L31" s="1281">
        <f>SUM(L20:L30)</f>
        <v>0</v>
      </c>
      <c r="M31" s="1282">
        <f>SUM(M20:M30)</f>
        <v>23147.66</v>
      </c>
    </row>
    <row r="32" spans="2:13">
      <c r="B32" s="1397"/>
      <c r="C32" s="1504" t="s">
        <v>85</v>
      </c>
      <c r="D32" s="1398"/>
      <c r="E32" s="1294"/>
      <c r="F32" s="1294"/>
      <c r="G32" s="1294"/>
      <c r="H32" s="1294"/>
      <c r="I32" s="1294"/>
      <c r="J32" s="1294"/>
      <c r="K32" s="1294"/>
      <c r="L32" s="1294"/>
      <c r="M32" s="1295"/>
    </row>
    <row r="33" spans="2:13" ht="18.75">
      <c r="B33" s="1399">
        <v>3.1</v>
      </c>
      <c r="C33" s="1400" t="s">
        <v>1376</v>
      </c>
      <c r="D33" s="1289" t="s">
        <v>458</v>
      </c>
      <c r="E33" s="1280">
        <v>12</v>
      </c>
      <c r="F33" s="1280">
        <v>8.35</v>
      </c>
      <c r="G33" s="1280"/>
      <c r="H33" s="1280">
        <f>F33+G33</f>
        <v>8.35</v>
      </c>
      <c r="I33" s="1280">
        <v>1000</v>
      </c>
      <c r="J33" s="1280">
        <f t="shared" si="5"/>
        <v>12000</v>
      </c>
      <c r="K33" s="1280">
        <f t="shared" si="6"/>
        <v>8350</v>
      </c>
      <c r="L33" s="1280">
        <f t="shared" si="4"/>
        <v>0</v>
      </c>
      <c r="M33" s="1296">
        <f t="shared" si="7"/>
        <v>8350</v>
      </c>
    </row>
    <row r="34" spans="2:13" ht="18.75" hidden="1">
      <c r="B34" s="1402">
        <v>3.2</v>
      </c>
      <c r="C34" s="1403" t="s">
        <v>336</v>
      </c>
      <c r="D34" s="1404" t="s">
        <v>458</v>
      </c>
      <c r="E34" s="1325">
        <v>15</v>
      </c>
      <c r="F34" s="1325">
        <v>0</v>
      </c>
      <c r="G34" s="1325"/>
      <c r="H34" s="1325">
        <f>F34+G34</f>
        <v>0</v>
      </c>
      <c r="I34" s="1325">
        <v>1100</v>
      </c>
      <c r="J34" s="1325">
        <f t="shared" si="5"/>
        <v>16500</v>
      </c>
      <c r="K34" s="1325">
        <f t="shared" si="6"/>
        <v>0</v>
      </c>
      <c r="L34" s="1325">
        <f t="shared" si="4"/>
        <v>0</v>
      </c>
      <c r="M34" s="1327">
        <f t="shared" si="7"/>
        <v>0</v>
      </c>
    </row>
    <row r="35" spans="2:13">
      <c r="B35" s="1502"/>
      <c r="C35" s="1503" t="s">
        <v>46</v>
      </c>
      <c r="D35" s="1514"/>
      <c r="E35" s="1449"/>
      <c r="F35" s="1281"/>
      <c r="G35" s="1281"/>
      <c r="H35" s="1281"/>
      <c r="I35" s="1281"/>
      <c r="J35" s="1281">
        <f>SUM(J33:J34)</f>
        <v>28500</v>
      </c>
      <c r="K35" s="1281">
        <f>SUM(K33:K34)</f>
        <v>8350</v>
      </c>
      <c r="L35" s="1281">
        <f>SUM(L33:L34)</f>
        <v>0</v>
      </c>
      <c r="M35" s="1282">
        <f>SUM(M33:M34)</f>
        <v>8350</v>
      </c>
    </row>
    <row r="36" spans="2:13">
      <c r="B36" s="1397"/>
      <c r="C36" s="1499" t="s">
        <v>84</v>
      </c>
      <c r="D36" s="1398"/>
      <c r="E36" s="1294"/>
      <c r="F36" s="1294"/>
      <c r="G36" s="1294"/>
      <c r="H36" s="1294"/>
      <c r="I36" s="1294"/>
      <c r="J36" s="1294"/>
      <c r="K36" s="1294"/>
      <c r="L36" s="1294"/>
      <c r="M36" s="1295"/>
    </row>
    <row r="37" spans="2:13">
      <c r="B37" s="1399"/>
      <c r="C37" s="1501" t="s">
        <v>48</v>
      </c>
      <c r="D37" s="1289"/>
      <c r="E37" s="1280"/>
      <c r="F37" s="1280"/>
      <c r="G37" s="1280"/>
      <c r="H37" s="1280"/>
      <c r="I37" s="1280"/>
      <c r="J37" s="1280"/>
      <c r="K37" s="1280"/>
      <c r="L37" s="1280"/>
      <c r="M37" s="1296"/>
    </row>
    <row r="38" spans="2:13">
      <c r="B38" s="1399">
        <v>1.1000000000000001</v>
      </c>
      <c r="C38" s="1400" t="s">
        <v>331</v>
      </c>
      <c r="D38" s="1289"/>
      <c r="E38" s="1280"/>
      <c r="F38" s="1280"/>
      <c r="G38" s="1280"/>
      <c r="H38" s="1280"/>
      <c r="I38" s="1280"/>
      <c r="J38" s="1280"/>
      <c r="K38" s="1280"/>
      <c r="L38" s="1280"/>
      <c r="M38" s="1296"/>
    </row>
    <row r="39" spans="2:13" ht="18.75">
      <c r="B39" s="1399"/>
      <c r="C39" s="1291" t="s">
        <v>82</v>
      </c>
      <c r="D39" s="1289" t="s">
        <v>458</v>
      </c>
      <c r="E39" s="1280">
        <v>1.5</v>
      </c>
      <c r="F39" s="1280">
        <v>0.43</v>
      </c>
      <c r="G39" s="1280"/>
      <c r="H39" s="1280">
        <f>F39+G39</f>
        <v>0.43</v>
      </c>
      <c r="I39" s="1280">
        <v>2900</v>
      </c>
      <c r="J39" s="1280">
        <f t="shared" si="5"/>
        <v>4350</v>
      </c>
      <c r="K39" s="1280">
        <f t="shared" si="6"/>
        <v>1247</v>
      </c>
      <c r="L39" s="1280">
        <f t="shared" si="4"/>
        <v>0</v>
      </c>
      <c r="M39" s="1296">
        <f t="shared" si="7"/>
        <v>1247</v>
      </c>
    </row>
    <row r="40" spans="2:13" ht="18.75">
      <c r="B40" s="1399"/>
      <c r="C40" s="1291" t="s">
        <v>81</v>
      </c>
      <c r="D40" s="1289" t="s">
        <v>458</v>
      </c>
      <c r="E40" s="1280">
        <v>2</v>
      </c>
      <c r="F40" s="1280">
        <v>1.07</v>
      </c>
      <c r="G40" s="1280"/>
      <c r="H40" s="1280">
        <f t="shared" ref="H40:H47" si="9">F40+G40</f>
        <v>1.07</v>
      </c>
      <c r="I40" s="1280">
        <v>2900</v>
      </c>
      <c r="J40" s="1280">
        <f t="shared" si="5"/>
        <v>5800</v>
      </c>
      <c r="K40" s="1280">
        <f t="shared" si="6"/>
        <v>3103</v>
      </c>
      <c r="L40" s="1280">
        <f t="shared" si="4"/>
        <v>0</v>
      </c>
      <c r="M40" s="1296">
        <f t="shared" si="7"/>
        <v>3103</v>
      </c>
    </row>
    <row r="41" spans="2:13" ht="18.75" hidden="1">
      <c r="B41" s="1399"/>
      <c r="C41" s="1291" t="s">
        <v>101</v>
      </c>
      <c r="D41" s="1289" t="s">
        <v>458</v>
      </c>
      <c r="E41" s="1280">
        <v>0</v>
      </c>
      <c r="F41" s="1280">
        <v>0</v>
      </c>
      <c r="G41" s="1280"/>
      <c r="H41" s="1280">
        <f t="shared" si="9"/>
        <v>0</v>
      </c>
      <c r="I41" s="1280">
        <v>2900</v>
      </c>
      <c r="J41" s="1280">
        <f t="shared" si="5"/>
        <v>0</v>
      </c>
      <c r="K41" s="1280">
        <f t="shared" si="6"/>
        <v>0</v>
      </c>
      <c r="L41" s="1280">
        <f t="shared" si="4"/>
        <v>0</v>
      </c>
      <c r="M41" s="1296">
        <f t="shared" si="7"/>
        <v>0</v>
      </c>
    </row>
    <row r="42" spans="2:13" ht="18.75" hidden="1">
      <c r="B42" s="1399"/>
      <c r="C42" s="1291" t="s">
        <v>100</v>
      </c>
      <c r="D42" s="1289" t="s">
        <v>458</v>
      </c>
      <c r="E42" s="1280">
        <v>0</v>
      </c>
      <c r="F42" s="1280">
        <v>0</v>
      </c>
      <c r="G42" s="1280"/>
      <c r="H42" s="1280">
        <f t="shared" si="9"/>
        <v>0</v>
      </c>
      <c r="I42" s="1280">
        <v>2900</v>
      </c>
      <c r="J42" s="1280">
        <f t="shared" si="5"/>
        <v>0</v>
      </c>
      <c r="K42" s="1280">
        <f t="shared" si="6"/>
        <v>0</v>
      </c>
      <c r="L42" s="1280">
        <f t="shared" si="4"/>
        <v>0</v>
      </c>
      <c r="M42" s="1296">
        <f t="shared" si="7"/>
        <v>0</v>
      </c>
    </row>
    <row r="43" spans="2:13">
      <c r="B43" s="1399">
        <v>1.2</v>
      </c>
      <c r="C43" s="1291" t="s">
        <v>370</v>
      </c>
      <c r="D43" s="1289"/>
      <c r="E43" s="1280"/>
      <c r="F43" s="1280"/>
      <c r="G43" s="1280"/>
      <c r="H43" s="1280"/>
      <c r="I43" s="1280"/>
      <c r="J43" s="1280"/>
      <c r="K43" s="1280"/>
      <c r="L43" s="1280"/>
      <c r="M43" s="1296"/>
    </row>
    <row r="44" spans="2:13" ht="18.75">
      <c r="B44" s="1399"/>
      <c r="C44" s="1291" t="s">
        <v>82</v>
      </c>
      <c r="D44" s="1289" t="s">
        <v>457</v>
      </c>
      <c r="E44" s="1280">
        <v>15</v>
      </c>
      <c r="F44" s="1280">
        <v>8.64</v>
      </c>
      <c r="G44" s="1280"/>
      <c r="H44" s="1280">
        <f t="shared" si="9"/>
        <v>8.64</v>
      </c>
      <c r="I44" s="1280">
        <v>100</v>
      </c>
      <c r="J44" s="1280">
        <f t="shared" si="5"/>
        <v>1500</v>
      </c>
      <c r="K44" s="1280">
        <f t="shared" si="6"/>
        <v>864</v>
      </c>
      <c r="L44" s="1280">
        <f t="shared" si="4"/>
        <v>0</v>
      </c>
      <c r="M44" s="1296">
        <f t="shared" si="7"/>
        <v>864</v>
      </c>
    </row>
    <row r="45" spans="2:13">
      <c r="B45" s="1399" t="s">
        <v>163</v>
      </c>
      <c r="C45" s="1291" t="s">
        <v>81</v>
      </c>
      <c r="D45" s="1289"/>
      <c r="E45" s="1280"/>
      <c r="F45" s="1280">
        <v>14.04</v>
      </c>
      <c r="G45" s="1280"/>
      <c r="H45" s="1280">
        <f t="shared" si="9"/>
        <v>14.04</v>
      </c>
      <c r="I45" s="1280">
        <v>100</v>
      </c>
      <c r="J45" s="1280">
        <f t="shared" si="5"/>
        <v>0</v>
      </c>
      <c r="K45" s="1280">
        <f t="shared" si="6"/>
        <v>1404</v>
      </c>
      <c r="L45" s="1280">
        <f t="shared" si="4"/>
        <v>0</v>
      </c>
      <c r="M45" s="1296">
        <f t="shared" si="7"/>
        <v>1404</v>
      </c>
    </row>
    <row r="46" spans="2:13" ht="18.75" hidden="1">
      <c r="B46" s="1399"/>
      <c r="C46" s="1291" t="s">
        <v>102</v>
      </c>
      <c r="D46" s="1289" t="s">
        <v>457</v>
      </c>
      <c r="E46" s="1280">
        <v>0</v>
      </c>
      <c r="F46" s="1280">
        <v>0</v>
      </c>
      <c r="G46" s="1280"/>
      <c r="H46" s="1280">
        <f t="shared" si="9"/>
        <v>0</v>
      </c>
      <c r="I46" s="1280">
        <v>1000</v>
      </c>
      <c r="J46" s="1280">
        <f t="shared" si="5"/>
        <v>0</v>
      </c>
      <c r="K46" s="1280">
        <f t="shared" si="6"/>
        <v>0</v>
      </c>
      <c r="L46" s="1280">
        <f t="shared" si="4"/>
        <v>0</v>
      </c>
      <c r="M46" s="1296">
        <f t="shared" si="7"/>
        <v>0</v>
      </c>
    </row>
    <row r="47" spans="2:13" ht="18.75" hidden="1">
      <c r="B47" s="1399"/>
      <c r="C47" s="1291" t="s">
        <v>80</v>
      </c>
      <c r="D47" s="1289" t="s">
        <v>457</v>
      </c>
      <c r="E47" s="1280">
        <v>24</v>
      </c>
      <c r="F47" s="1280">
        <v>0</v>
      </c>
      <c r="G47" s="1280"/>
      <c r="H47" s="1280">
        <f t="shared" si="9"/>
        <v>0</v>
      </c>
      <c r="I47" s="1280">
        <v>100</v>
      </c>
      <c r="J47" s="1280">
        <f t="shared" si="5"/>
        <v>2400</v>
      </c>
      <c r="K47" s="1280">
        <f t="shared" si="6"/>
        <v>0</v>
      </c>
      <c r="L47" s="1280">
        <f t="shared" si="4"/>
        <v>0</v>
      </c>
      <c r="M47" s="1296">
        <f t="shared" si="7"/>
        <v>0</v>
      </c>
    </row>
    <row r="48" spans="2:13">
      <c r="B48" s="1399">
        <v>1.3</v>
      </c>
      <c r="C48" s="1400" t="s">
        <v>346</v>
      </c>
      <c r="D48" s="1289"/>
      <c r="E48" s="1280"/>
      <c r="F48" s="1280"/>
      <c r="G48" s="1280"/>
      <c r="H48" s="1280"/>
      <c r="I48" s="1280"/>
      <c r="J48" s="1280"/>
      <c r="K48" s="1280"/>
      <c r="L48" s="1280"/>
      <c r="M48" s="1296"/>
    </row>
    <row r="49" spans="2:13">
      <c r="B49" s="1399"/>
      <c r="C49" s="1090" t="s">
        <v>78</v>
      </c>
      <c r="D49" s="1289" t="s">
        <v>75</v>
      </c>
      <c r="E49" s="1280">
        <v>250</v>
      </c>
      <c r="F49" s="1280">
        <v>158.94999999999999</v>
      </c>
      <c r="G49" s="1280"/>
      <c r="H49" s="1280">
        <f>F49+G49</f>
        <v>158.94999999999999</v>
      </c>
      <c r="I49" s="1280">
        <v>38</v>
      </c>
      <c r="J49" s="1280">
        <f t="shared" si="5"/>
        <v>9500</v>
      </c>
      <c r="K49" s="1280">
        <f t="shared" si="6"/>
        <v>6040.1</v>
      </c>
      <c r="L49" s="1280">
        <f t="shared" si="4"/>
        <v>0</v>
      </c>
      <c r="M49" s="1296">
        <f t="shared" si="7"/>
        <v>6040.1</v>
      </c>
    </row>
    <row r="50" spans="2:13">
      <c r="B50" s="1402"/>
      <c r="C50" s="1407" t="s">
        <v>77</v>
      </c>
      <c r="D50" s="1404" t="s">
        <v>75</v>
      </c>
      <c r="E50" s="1325">
        <v>80</v>
      </c>
      <c r="F50" s="1325">
        <v>48.59</v>
      </c>
      <c r="G50" s="1325"/>
      <c r="H50" s="1325">
        <f>F50+G50</f>
        <v>48.59</v>
      </c>
      <c r="I50" s="1325">
        <v>38</v>
      </c>
      <c r="J50" s="1325">
        <f t="shared" si="5"/>
        <v>3040</v>
      </c>
      <c r="K50" s="1325">
        <f t="shared" si="6"/>
        <v>1846.42</v>
      </c>
      <c r="L50" s="1325">
        <f t="shared" si="4"/>
        <v>0</v>
      </c>
      <c r="M50" s="1327">
        <f t="shared" si="7"/>
        <v>1846.42</v>
      </c>
    </row>
    <row r="51" spans="2:13">
      <c r="B51" s="1502"/>
      <c r="C51" s="1503" t="s">
        <v>46</v>
      </c>
      <c r="D51" s="1514"/>
      <c r="E51" s="1449"/>
      <c r="F51" s="1281"/>
      <c r="G51" s="1281"/>
      <c r="H51" s="1281"/>
      <c r="I51" s="1281"/>
      <c r="J51" s="1281">
        <f>SUM(J39:J50)</f>
        <v>26590</v>
      </c>
      <c r="K51" s="1281">
        <f>SUM(K39:K50)</f>
        <v>14504.52</v>
      </c>
      <c r="L51" s="1281">
        <f>SUM(L39:L50)</f>
        <v>0</v>
      </c>
      <c r="M51" s="1282">
        <f>SUM(M39:M50)</f>
        <v>14504.52</v>
      </c>
    </row>
    <row r="52" spans="2:13">
      <c r="B52" s="1506"/>
      <c r="C52" s="1507" t="s">
        <v>208</v>
      </c>
      <c r="D52" s="1508"/>
      <c r="E52" s="1398"/>
      <c r="F52" s="1272"/>
      <c r="G52" s="1272"/>
      <c r="H52" s="1272"/>
      <c r="I52" s="1272"/>
      <c r="J52" s="1294"/>
      <c r="K52" s="1294"/>
      <c r="L52" s="1294"/>
      <c r="M52" s="1295"/>
    </row>
    <row r="53" spans="2:13" hidden="1">
      <c r="B53" s="1399"/>
      <c r="C53" s="1291" t="s">
        <v>1377</v>
      </c>
      <c r="D53" s="1289"/>
      <c r="E53" s="1280"/>
      <c r="F53" s="1280"/>
      <c r="G53" s="1280"/>
      <c r="H53" s="1280"/>
      <c r="I53" s="1280"/>
      <c r="J53" s="1280"/>
      <c r="K53" s="1280"/>
      <c r="L53" s="1280"/>
      <c r="M53" s="1296"/>
    </row>
    <row r="54" spans="2:13" ht="18.75">
      <c r="B54" s="1399"/>
      <c r="C54" s="1291" t="s">
        <v>248</v>
      </c>
      <c r="D54" s="1289" t="s">
        <v>457</v>
      </c>
      <c r="E54" s="1280">
        <v>60</v>
      </c>
      <c r="F54" s="1280">
        <v>63.84</v>
      </c>
      <c r="G54" s="1280"/>
      <c r="H54" s="1280">
        <f>F54+G54</f>
        <v>63.84</v>
      </c>
      <c r="I54" s="1280">
        <v>290</v>
      </c>
      <c r="J54" s="1280">
        <f t="shared" si="5"/>
        <v>17400</v>
      </c>
      <c r="K54" s="1280">
        <f t="shared" si="6"/>
        <v>18513.599999999999</v>
      </c>
      <c r="L54" s="1280">
        <f t="shared" si="4"/>
        <v>0</v>
      </c>
      <c r="M54" s="1296">
        <f t="shared" si="7"/>
        <v>18513.599999999999</v>
      </c>
    </row>
    <row r="55" spans="2:13" ht="18.75" hidden="1">
      <c r="B55" s="1402"/>
      <c r="C55" s="1509" t="s">
        <v>212</v>
      </c>
      <c r="D55" s="1404" t="s">
        <v>457</v>
      </c>
      <c r="E55" s="1325"/>
      <c r="F55" s="1325">
        <v>0</v>
      </c>
      <c r="G55" s="1325"/>
      <c r="H55" s="1325">
        <f>F55+G55</f>
        <v>0</v>
      </c>
      <c r="I55" s="1325"/>
      <c r="J55" s="1325">
        <f t="shared" si="5"/>
        <v>0</v>
      </c>
      <c r="K55" s="1325">
        <f t="shared" si="6"/>
        <v>0</v>
      </c>
      <c r="L55" s="1325">
        <f t="shared" si="4"/>
        <v>0</v>
      </c>
      <c r="M55" s="1327">
        <f t="shared" si="7"/>
        <v>0</v>
      </c>
    </row>
    <row r="56" spans="2:13">
      <c r="B56" s="1502"/>
      <c r="C56" s="1503" t="s">
        <v>46</v>
      </c>
      <c r="D56" s="1514"/>
      <c r="E56" s="1449"/>
      <c r="F56" s="1281"/>
      <c r="G56" s="1281"/>
      <c r="H56" s="1281"/>
      <c r="I56" s="1281"/>
      <c r="J56" s="1281">
        <f>SUM(J54:J55)</f>
        <v>17400</v>
      </c>
      <c r="K56" s="1281">
        <f>SUM(K54:K55)</f>
        <v>18513.599999999999</v>
      </c>
      <c r="L56" s="1281">
        <f>SUM(L54:L55)</f>
        <v>0</v>
      </c>
      <c r="M56" s="1282">
        <f>SUM(M54:M55)</f>
        <v>18513.599999999999</v>
      </c>
    </row>
    <row r="57" spans="2:13">
      <c r="B57" s="1397"/>
      <c r="C57" s="1485" t="s">
        <v>191</v>
      </c>
      <c r="D57" s="1398"/>
      <c r="E57" s="1294"/>
      <c r="F57" s="1294"/>
      <c r="G57" s="1294"/>
      <c r="H57" s="1294"/>
      <c r="I57" s="1294"/>
      <c r="J57" s="1294"/>
      <c r="K57" s="1294"/>
      <c r="L57" s="1294"/>
      <c r="M57" s="1295"/>
    </row>
    <row r="58" spans="2:13" ht="18.75">
      <c r="B58" s="1399">
        <v>3.1</v>
      </c>
      <c r="C58" s="1291" t="s">
        <v>192</v>
      </c>
      <c r="D58" s="1289" t="s">
        <v>457</v>
      </c>
      <c r="E58" s="1280">
        <v>40</v>
      </c>
      <c r="F58" s="1280">
        <v>32.96</v>
      </c>
      <c r="G58" s="1280"/>
      <c r="H58" s="1280">
        <f>F58+G58</f>
        <v>32.96</v>
      </c>
      <c r="I58" s="1280">
        <v>230</v>
      </c>
      <c r="J58" s="1280">
        <f t="shared" si="5"/>
        <v>9200</v>
      </c>
      <c r="K58" s="1280">
        <f t="shared" si="6"/>
        <v>7580.8</v>
      </c>
      <c r="L58" s="1280">
        <f t="shared" si="4"/>
        <v>0</v>
      </c>
      <c r="M58" s="1296">
        <f t="shared" si="7"/>
        <v>7580.8</v>
      </c>
    </row>
    <row r="59" spans="2:13" hidden="1">
      <c r="B59" s="1399">
        <v>3.2</v>
      </c>
      <c r="C59" s="1291" t="s">
        <v>545</v>
      </c>
      <c r="D59" s="1289" t="s">
        <v>73</v>
      </c>
      <c r="E59" s="1280">
        <v>15</v>
      </c>
      <c r="F59" s="1280">
        <v>0</v>
      </c>
      <c r="G59" s="1280"/>
      <c r="H59" s="1280">
        <f>F59+G59</f>
        <v>0</v>
      </c>
      <c r="I59" s="1280">
        <v>130</v>
      </c>
      <c r="J59" s="1280">
        <f t="shared" si="5"/>
        <v>1950</v>
      </c>
      <c r="K59" s="1280">
        <f t="shared" si="6"/>
        <v>0</v>
      </c>
      <c r="L59" s="1280">
        <f t="shared" si="4"/>
        <v>0</v>
      </c>
      <c r="M59" s="1296">
        <f t="shared" si="7"/>
        <v>0</v>
      </c>
    </row>
    <row r="60" spans="2:13">
      <c r="B60" s="1399">
        <v>3.3</v>
      </c>
      <c r="C60" s="1291" t="s">
        <v>546</v>
      </c>
      <c r="D60" s="1289" t="s">
        <v>74</v>
      </c>
      <c r="E60" s="1280">
        <v>14</v>
      </c>
      <c r="F60" s="1280">
        <v>11.2</v>
      </c>
      <c r="G60" s="1280"/>
      <c r="H60" s="1280">
        <f>F60+G60</f>
        <v>11.2</v>
      </c>
      <c r="I60" s="1280">
        <v>100</v>
      </c>
      <c r="J60" s="1280">
        <f t="shared" si="5"/>
        <v>1400</v>
      </c>
      <c r="K60" s="1280">
        <f t="shared" si="6"/>
        <v>1120</v>
      </c>
      <c r="L60" s="1280">
        <f t="shared" si="4"/>
        <v>0</v>
      </c>
      <c r="M60" s="1296">
        <f t="shared" si="7"/>
        <v>1120</v>
      </c>
    </row>
    <row r="61" spans="2:13">
      <c r="B61" s="1399">
        <v>3.4</v>
      </c>
      <c r="C61" s="1291" t="s">
        <v>193</v>
      </c>
      <c r="D61" s="1289" t="s">
        <v>74</v>
      </c>
      <c r="E61" s="1280">
        <v>10</v>
      </c>
      <c r="F61" s="1280">
        <v>23.1</v>
      </c>
      <c r="G61" s="1280"/>
      <c r="H61" s="1280">
        <f>F61+G61</f>
        <v>23.1</v>
      </c>
      <c r="I61" s="1280">
        <v>80</v>
      </c>
      <c r="J61" s="1280">
        <f t="shared" si="5"/>
        <v>800</v>
      </c>
      <c r="K61" s="1280">
        <f t="shared" si="6"/>
        <v>1848</v>
      </c>
      <c r="L61" s="1280">
        <f t="shared" si="4"/>
        <v>0</v>
      </c>
      <c r="M61" s="1296">
        <f t="shared" si="7"/>
        <v>1848</v>
      </c>
    </row>
    <row r="62" spans="2:13">
      <c r="B62" s="1502"/>
      <c r="C62" s="1503" t="s">
        <v>46</v>
      </c>
      <c r="D62" s="1514"/>
      <c r="E62" s="1449"/>
      <c r="F62" s="1281"/>
      <c r="G62" s="1281"/>
      <c r="H62" s="1281"/>
      <c r="I62" s="1281"/>
      <c r="J62" s="1281">
        <f>SUM(J58:J61)</f>
        <v>13350</v>
      </c>
      <c r="K62" s="1281">
        <f>SUM(K58:K61)</f>
        <v>10548.8</v>
      </c>
      <c r="L62" s="1281">
        <f>SUM(L58:L61)</f>
        <v>0</v>
      </c>
      <c r="M62" s="1282">
        <f>SUM(M58:M61)</f>
        <v>10548.8</v>
      </c>
    </row>
    <row r="63" spans="2:13">
      <c r="B63" s="1397"/>
      <c r="C63" s="1485" t="s">
        <v>164</v>
      </c>
      <c r="D63" s="1398"/>
      <c r="E63" s="1294"/>
      <c r="F63" s="1294"/>
      <c r="G63" s="1294"/>
      <c r="H63" s="1294"/>
      <c r="I63" s="1294"/>
      <c r="J63" s="1294"/>
      <c r="K63" s="1294"/>
      <c r="L63" s="1294"/>
      <c r="M63" s="1295"/>
    </row>
    <row r="64" spans="2:13">
      <c r="B64" s="1399">
        <v>4.0999999999999996</v>
      </c>
      <c r="C64" s="1291" t="s">
        <v>1378</v>
      </c>
      <c r="D64" s="1289"/>
      <c r="E64" s="1280"/>
      <c r="F64" s="1280"/>
      <c r="G64" s="1280"/>
      <c r="H64" s="1280"/>
      <c r="I64" s="1280"/>
      <c r="J64" s="1280"/>
      <c r="K64" s="1280"/>
      <c r="L64" s="1280"/>
      <c r="M64" s="1296"/>
    </row>
    <row r="65" spans="2:13">
      <c r="B65" s="1399"/>
      <c r="C65" s="1291" t="s">
        <v>354</v>
      </c>
      <c r="D65" s="1289" t="s">
        <v>74</v>
      </c>
      <c r="E65" s="1280">
        <v>65</v>
      </c>
      <c r="F65" s="1280">
        <v>60</v>
      </c>
      <c r="G65" s="1280"/>
      <c r="H65" s="1280">
        <f>F65+G65</f>
        <v>60</v>
      </c>
      <c r="I65" s="1280">
        <v>22</v>
      </c>
      <c r="J65" s="1280">
        <f t="shared" si="5"/>
        <v>1430</v>
      </c>
      <c r="K65" s="1280">
        <f t="shared" si="6"/>
        <v>1320</v>
      </c>
      <c r="L65" s="1280">
        <f t="shared" si="4"/>
        <v>0</v>
      </c>
      <c r="M65" s="1296">
        <f t="shared" si="7"/>
        <v>1320</v>
      </c>
    </row>
    <row r="66" spans="2:13">
      <c r="B66" s="1399"/>
      <c r="C66" s="1291" t="s">
        <v>353</v>
      </c>
      <c r="D66" s="1289" t="s">
        <v>74</v>
      </c>
      <c r="E66" s="1280">
        <v>40</v>
      </c>
      <c r="F66" s="1280">
        <v>40</v>
      </c>
      <c r="G66" s="1280"/>
      <c r="H66" s="1280">
        <f>F66+G66</f>
        <v>40</v>
      </c>
      <c r="I66" s="1280">
        <v>15</v>
      </c>
      <c r="J66" s="1280">
        <f t="shared" si="5"/>
        <v>600</v>
      </c>
      <c r="K66" s="1280">
        <f t="shared" si="6"/>
        <v>600</v>
      </c>
      <c r="L66" s="1280">
        <f t="shared" si="4"/>
        <v>0</v>
      </c>
      <c r="M66" s="1296">
        <f t="shared" si="7"/>
        <v>600</v>
      </c>
    </row>
    <row r="67" spans="2:13">
      <c r="B67" s="1399"/>
      <c r="C67" s="1291" t="s">
        <v>169</v>
      </c>
      <c r="D67" s="1289" t="s">
        <v>74</v>
      </c>
      <c r="E67" s="1280">
        <v>55</v>
      </c>
      <c r="F67" s="1280">
        <v>44.8</v>
      </c>
      <c r="G67" s="1280"/>
      <c r="H67" s="1280">
        <f>F67+G67</f>
        <v>44.8</v>
      </c>
      <c r="I67" s="1280">
        <v>32</v>
      </c>
      <c r="J67" s="1280">
        <f t="shared" si="5"/>
        <v>1760</v>
      </c>
      <c r="K67" s="1280">
        <f t="shared" si="6"/>
        <v>1433.6</v>
      </c>
      <c r="L67" s="1280">
        <f t="shared" si="4"/>
        <v>0</v>
      </c>
      <c r="M67" s="1296">
        <f t="shared" si="7"/>
        <v>1433.6</v>
      </c>
    </row>
    <row r="68" spans="2:13">
      <c r="B68" s="1402">
        <v>4.4000000000000004</v>
      </c>
      <c r="C68" s="1509" t="s">
        <v>1374</v>
      </c>
      <c r="D68" s="1404" t="s">
        <v>74</v>
      </c>
      <c r="E68" s="1325"/>
      <c r="F68" s="1325">
        <v>26.1</v>
      </c>
      <c r="G68" s="1325"/>
      <c r="H68" s="1325">
        <f>F68+G68</f>
        <v>26.1</v>
      </c>
      <c r="I68" s="1325">
        <v>70</v>
      </c>
      <c r="J68" s="1325">
        <f t="shared" si="5"/>
        <v>0</v>
      </c>
      <c r="K68" s="1325">
        <f t="shared" si="6"/>
        <v>1827</v>
      </c>
      <c r="L68" s="1325">
        <f t="shared" si="4"/>
        <v>0</v>
      </c>
      <c r="M68" s="1327">
        <f t="shared" si="7"/>
        <v>1827</v>
      </c>
    </row>
    <row r="69" spans="2:13">
      <c r="B69" s="1927" t="s">
        <v>46</v>
      </c>
      <c r="C69" s="1928"/>
      <c r="D69" s="1928"/>
      <c r="E69" s="1928"/>
      <c r="F69" s="1928"/>
      <c r="G69" s="1928"/>
      <c r="H69" s="1928"/>
      <c r="I69" s="2077"/>
      <c r="J69" s="1281">
        <f>SUM(J65:J68)</f>
        <v>3790</v>
      </c>
      <c r="K69" s="1281">
        <f>SUM(K65:K68)</f>
        <v>5180.6000000000004</v>
      </c>
      <c r="L69" s="1281">
        <f>SUM(L65:L68)</f>
        <v>0</v>
      </c>
      <c r="M69" s="1282">
        <f>SUM(M65:M68)</f>
        <v>5180.6000000000004</v>
      </c>
    </row>
    <row r="70" spans="2:13" hidden="1">
      <c r="B70" s="1510"/>
      <c r="C70" s="1485" t="s">
        <v>563</v>
      </c>
      <c r="D70" s="1398"/>
      <c r="E70" s="1294"/>
      <c r="F70" s="1294"/>
      <c r="G70" s="1294"/>
      <c r="H70" s="1294"/>
      <c r="I70" s="1294"/>
      <c r="J70" s="1294"/>
      <c r="K70" s="1294"/>
      <c r="L70" s="1294"/>
      <c r="M70" s="1295"/>
    </row>
    <row r="71" spans="2:13" hidden="1">
      <c r="B71" s="1287">
        <v>5.0999999999999996</v>
      </c>
      <c r="C71" s="1291" t="s">
        <v>601</v>
      </c>
      <c r="D71" s="1289"/>
      <c r="E71" s="1280"/>
      <c r="F71" s="1280"/>
      <c r="G71" s="1280"/>
      <c r="H71" s="1280"/>
      <c r="I71" s="1280"/>
      <c r="J71" s="1280"/>
      <c r="K71" s="1280"/>
      <c r="L71" s="1280"/>
      <c r="M71" s="1296"/>
    </row>
    <row r="72" spans="2:13" hidden="1">
      <c r="B72" s="1287"/>
      <c r="C72" s="1292" t="s">
        <v>630</v>
      </c>
      <c r="D72" s="1280" t="s">
        <v>603</v>
      </c>
      <c r="E72" s="1280">
        <v>5</v>
      </c>
      <c r="F72" s="1280">
        <v>0</v>
      </c>
      <c r="G72" s="1280"/>
      <c r="H72" s="1280">
        <f>F72+G72</f>
        <v>0</v>
      </c>
      <c r="I72" s="1280">
        <v>228</v>
      </c>
      <c r="J72" s="1280">
        <f t="shared" si="5"/>
        <v>1140</v>
      </c>
      <c r="K72" s="1280">
        <f t="shared" si="6"/>
        <v>0</v>
      </c>
      <c r="L72" s="1280">
        <f t="shared" si="4"/>
        <v>0</v>
      </c>
      <c r="M72" s="1296">
        <f t="shared" si="7"/>
        <v>0</v>
      </c>
    </row>
    <row r="73" spans="2:13" hidden="1">
      <c r="B73" s="1287">
        <v>5.2</v>
      </c>
      <c r="C73" s="1291"/>
      <c r="D73" s="1280"/>
      <c r="E73" s="1280"/>
      <c r="F73" s="1280"/>
      <c r="G73" s="1280"/>
      <c r="H73" s="1280"/>
      <c r="I73" s="1280"/>
      <c r="J73" s="1280"/>
      <c r="K73" s="1280"/>
      <c r="L73" s="1280"/>
      <c r="M73" s="1296"/>
    </row>
    <row r="74" spans="2:13" hidden="1">
      <c r="B74" s="1511"/>
      <c r="C74" s="1512" t="s">
        <v>592</v>
      </c>
      <c r="D74" s="1325" t="s">
        <v>603</v>
      </c>
      <c r="E74" s="1325">
        <v>1</v>
      </c>
      <c r="F74" s="1325">
        <v>0</v>
      </c>
      <c r="G74" s="1325"/>
      <c r="H74" s="1325">
        <f>F74+G74</f>
        <v>0</v>
      </c>
      <c r="I74" s="1325">
        <v>7020</v>
      </c>
      <c r="J74" s="1325">
        <f t="shared" si="5"/>
        <v>7020</v>
      </c>
      <c r="K74" s="1325">
        <f t="shared" si="6"/>
        <v>0</v>
      </c>
      <c r="L74" s="1325">
        <f t="shared" si="4"/>
        <v>0</v>
      </c>
      <c r="M74" s="1327">
        <f t="shared" si="7"/>
        <v>0</v>
      </c>
    </row>
    <row r="75" spans="2:13" hidden="1">
      <c r="B75" s="1927" t="s">
        <v>46</v>
      </c>
      <c r="C75" s="1928"/>
      <c r="D75" s="1928"/>
      <c r="E75" s="1928"/>
      <c r="F75" s="1928"/>
      <c r="G75" s="1928"/>
      <c r="H75" s="1928"/>
      <c r="I75" s="2077"/>
      <c r="J75" s="1281">
        <f>SUM(J72:J74)</f>
        <v>8160</v>
      </c>
      <c r="K75" s="1281">
        <f>SUM(K72:K74)</f>
        <v>0</v>
      </c>
      <c r="L75" s="1281">
        <f>SUM(L72:L74)</f>
        <v>0</v>
      </c>
      <c r="M75" s="1282">
        <f>SUM(M72:M74)</f>
        <v>0</v>
      </c>
    </row>
    <row r="76" spans="2:13">
      <c r="B76" s="1506"/>
      <c r="C76" s="1513" t="s">
        <v>213</v>
      </c>
      <c r="D76" s="1508"/>
      <c r="E76" s="1294"/>
      <c r="F76" s="1294"/>
      <c r="G76" s="1294"/>
      <c r="H76" s="1294"/>
      <c r="I76" s="1398"/>
      <c r="J76" s="1294"/>
      <c r="K76" s="1294"/>
      <c r="L76" s="1294"/>
      <c r="M76" s="1295"/>
    </row>
    <row r="77" spans="2:13" ht="31.5">
      <c r="B77" s="1399">
        <v>6.1</v>
      </c>
      <c r="C77" s="1489" t="s">
        <v>1439</v>
      </c>
      <c r="D77" s="1289" t="s">
        <v>457</v>
      </c>
      <c r="E77" s="1280">
        <v>50</v>
      </c>
      <c r="F77" s="1280">
        <v>63.84</v>
      </c>
      <c r="G77" s="1280"/>
      <c r="H77" s="1280">
        <f>F77+G77</f>
        <v>63.84</v>
      </c>
      <c r="I77" s="1280">
        <v>90</v>
      </c>
      <c r="J77" s="1280">
        <f>I77*E77</f>
        <v>4500</v>
      </c>
      <c r="K77" s="1280">
        <f>I77*F77</f>
        <v>5745.6</v>
      </c>
      <c r="L77" s="1280">
        <f>I77*G77</f>
        <v>0</v>
      </c>
      <c r="M77" s="1296">
        <f>L77+K77</f>
        <v>5745.6</v>
      </c>
    </row>
    <row r="78" spans="2:13" ht="18.75">
      <c r="B78" s="1399">
        <v>6.2</v>
      </c>
      <c r="C78" s="1291" t="s">
        <v>339</v>
      </c>
      <c r="D78" s="1289" t="s">
        <v>457</v>
      </c>
      <c r="E78" s="1280">
        <v>50</v>
      </c>
      <c r="F78" s="1280">
        <v>50.46</v>
      </c>
      <c r="G78" s="1280"/>
      <c r="H78" s="1280">
        <f t="shared" ref="H78:H81" si="10">F78+G78</f>
        <v>50.46</v>
      </c>
      <c r="I78" s="1280">
        <v>100</v>
      </c>
      <c r="J78" s="1280">
        <f>I78*E78</f>
        <v>5000</v>
      </c>
      <c r="K78" s="1280">
        <f>I78*F78</f>
        <v>5046</v>
      </c>
      <c r="L78" s="1280">
        <f t="shared" ref="L78:L81" si="11">I78*G78</f>
        <v>0</v>
      </c>
      <c r="M78" s="1296">
        <f>L78+K78</f>
        <v>5046</v>
      </c>
    </row>
    <row r="79" spans="2:13" ht="18.75">
      <c r="B79" s="1399">
        <v>6.07</v>
      </c>
      <c r="C79" s="1291" t="s">
        <v>607</v>
      </c>
      <c r="D79" s="1280" t="s">
        <v>457</v>
      </c>
      <c r="E79" s="1280">
        <v>40</v>
      </c>
      <c r="F79" s="1280">
        <v>28.68</v>
      </c>
      <c r="G79" s="1280"/>
      <c r="H79" s="1280">
        <f t="shared" si="10"/>
        <v>28.68</v>
      </c>
      <c r="I79" s="1280">
        <v>320</v>
      </c>
      <c r="J79" s="1280">
        <f>I79*E79</f>
        <v>12800</v>
      </c>
      <c r="K79" s="1280">
        <f>I79*F79</f>
        <v>9177.6</v>
      </c>
      <c r="L79" s="1280">
        <f t="shared" si="11"/>
        <v>0</v>
      </c>
      <c r="M79" s="1296">
        <f>L79+K79</f>
        <v>9177.6</v>
      </c>
    </row>
    <row r="80" spans="2:13">
      <c r="B80" s="1399">
        <v>6.1</v>
      </c>
      <c r="C80" s="1291" t="s">
        <v>1379</v>
      </c>
      <c r="D80" s="1280" t="s">
        <v>189</v>
      </c>
      <c r="E80" s="1280"/>
      <c r="F80" s="1280">
        <v>56.25</v>
      </c>
      <c r="G80" s="1280"/>
      <c r="H80" s="1280">
        <f t="shared" si="10"/>
        <v>56.25</v>
      </c>
      <c r="I80" s="1280">
        <v>100</v>
      </c>
      <c r="J80" s="1280">
        <v>7800</v>
      </c>
      <c r="K80" s="1280">
        <v>0</v>
      </c>
      <c r="L80" s="1280">
        <f t="shared" si="11"/>
        <v>0</v>
      </c>
      <c r="M80" s="1296">
        <v>3710</v>
      </c>
    </row>
    <row r="81" spans="2:13">
      <c r="B81" s="1402">
        <v>6.11</v>
      </c>
      <c r="C81" s="1509" t="s">
        <v>1193</v>
      </c>
      <c r="D81" s="1325" t="s">
        <v>189</v>
      </c>
      <c r="E81" s="1325"/>
      <c r="F81" s="1325">
        <v>41</v>
      </c>
      <c r="G81" s="1325"/>
      <c r="H81" s="1280">
        <f t="shared" si="10"/>
        <v>41</v>
      </c>
      <c r="I81" s="1325">
        <v>105</v>
      </c>
      <c r="J81" s="1325">
        <v>840</v>
      </c>
      <c r="K81" s="1325">
        <v>0</v>
      </c>
      <c r="L81" s="1280">
        <f t="shared" si="11"/>
        <v>0</v>
      </c>
      <c r="M81" s="1327">
        <v>4305</v>
      </c>
    </row>
    <row r="82" spans="2:13" ht="15" customHeight="1">
      <c r="B82" s="1927" t="s">
        <v>46</v>
      </c>
      <c r="C82" s="1928"/>
      <c r="D82" s="1928"/>
      <c r="E82" s="1928"/>
      <c r="F82" s="1928"/>
      <c r="G82" s="1928"/>
      <c r="H82" s="1928"/>
      <c r="I82" s="2077"/>
      <c r="J82" s="1281">
        <f>SUM(J77:J81)</f>
        <v>30940</v>
      </c>
      <c r="K82" s="1281">
        <f>SUM(K77:K81)</f>
        <v>19969.2</v>
      </c>
      <c r="L82" s="1281">
        <f>SUM(L77:L81)</f>
        <v>0</v>
      </c>
      <c r="M82" s="1281">
        <f>SUM(M77:M81)</f>
        <v>27984.2</v>
      </c>
    </row>
    <row r="83" spans="2:13" s="1263" customFormat="1">
      <c r="B83" s="1270"/>
      <c r="C83" s="1273" t="s">
        <v>1154</v>
      </c>
      <c r="D83" s="1272"/>
      <c r="E83" s="1272"/>
      <c r="F83" s="1272"/>
      <c r="G83" s="1272"/>
      <c r="H83" s="1272"/>
      <c r="I83" s="1272"/>
      <c r="J83" s="1272"/>
      <c r="K83" s="1294"/>
      <c r="L83" s="1294"/>
      <c r="M83" s="1295"/>
    </row>
    <row r="84" spans="2:13" ht="31.5">
      <c r="B84" s="1399">
        <v>7.1</v>
      </c>
      <c r="C84" s="1489" t="s">
        <v>1201</v>
      </c>
      <c r="D84" s="1280" t="s">
        <v>222</v>
      </c>
      <c r="E84" s="1280">
        <v>50</v>
      </c>
      <c r="F84" s="1280">
        <v>0</v>
      </c>
      <c r="G84" s="1401">
        <f>'Gen TOS'!D11</f>
        <v>63.84</v>
      </c>
      <c r="H84" s="1280">
        <f>F84+G84</f>
        <v>63.84</v>
      </c>
      <c r="I84" s="1280">
        <v>26</v>
      </c>
      <c r="J84" s="1280">
        <f>I84*E84</f>
        <v>1300</v>
      </c>
      <c r="K84" s="1280">
        <f>F84*I84</f>
        <v>0</v>
      </c>
      <c r="L84" s="1280">
        <f>I84*G84</f>
        <v>1659.84</v>
      </c>
      <c r="M84" s="1296">
        <f>L84+K84</f>
        <v>1659.84</v>
      </c>
    </row>
    <row r="85" spans="2:13">
      <c r="B85" s="1399">
        <v>7.3</v>
      </c>
      <c r="C85" s="1291" t="s">
        <v>1187</v>
      </c>
      <c r="D85" s="1280" t="s">
        <v>222</v>
      </c>
      <c r="E85" s="1280">
        <v>20</v>
      </c>
      <c r="F85" s="1280">
        <v>0</v>
      </c>
      <c r="G85" s="1401">
        <f>'Gen TOS'!D16</f>
        <v>50.46</v>
      </c>
      <c r="H85" s="1280">
        <f>F85+G85</f>
        <v>50.46</v>
      </c>
      <c r="I85" s="1280">
        <v>26</v>
      </c>
      <c r="J85" s="1280">
        <f>I85*E85</f>
        <v>520</v>
      </c>
      <c r="K85" s="1280">
        <f>F85*I85</f>
        <v>0</v>
      </c>
      <c r="L85" s="1280">
        <f>I85*G85</f>
        <v>1311.96</v>
      </c>
      <c r="M85" s="1296">
        <f>L85+K85</f>
        <v>1311.96</v>
      </c>
    </row>
    <row r="86" spans="2:13" ht="15" customHeight="1">
      <c r="B86" s="1927" t="s">
        <v>46</v>
      </c>
      <c r="C86" s="1928"/>
      <c r="D86" s="1928"/>
      <c r="E86" s="1928"/>
      <c r="F86" s="1928"/>
      <c r="G86" s="1928"/>
      <c r="H86" s="1928"/>
      <c r="I86" s="2077"/>
      <c r="J86" s="1281">
        <f>SUM(J84:J85)</f>
        <v>1820</v>
      </c>
      <c r="K86" s="1281">
        <f>SUM(K84:K85)</f>
        <v>0</v>
      </c>
      <c r="L86" s="1281">
        <f>SUM(L84:L85)</f>
        <v>2971.8</v>
      </c>
      <c r="M86" s="1282">
        <f>SUM(M84:M85)</f>
        <v>2971.8</v>
      </c>
    </row>
  </sheetData>
  <mergeCells count="17">
    <mergeCell ref="B86:I86"/>
    <mergeCell ref="B82:I82"/>
    <mergeCell ref="B75:I75"/>
    <mergeCell ref="B69:I69"/>
    <mergeCell ref="D7:D8"/>
    <mergeCell ref="E7:E8"/>
    <mergeCell ref="F7:H7"/>
    <mergeCell ref="I7:I8"/>
    <mergeCell ref="B1:C1"/>
    <mergeCell ref="J7:J8"/>
    <mergeCell ref="K7:M7"/>
    <mergeCell ref="B7:B8"/>
    <mergeCell ref="C7:C8"/>
    <mergeCell ref="B2:C2"/>
    <mergeCell ref="B3:C3"/>
    <mergeCell ref="B4:C4"/>
    <mergeCell ref="B5:M5"/>
  </mergeCells>
  <printOptions horizontalCentered="1"/>
  <pageMargins left="0.25" right="0.25" top="0.5" bottom="0.5" header="0.55000000000000004" footer="0.22"/>
  <pageSetup paperSize="9" scale="80" orientation="landscape" r:id="rId1"/>
  <headerFooter>
    <oddHeader>Page &amp;P of &amp;N</oddHeader>
    <oddFooter>&amp;LContractor: - &amp;USelam D.
Office Engineer&amp;CConsultant: - ______________&amp;RClient: - _________________</oddFooter>
  </headerFooter>
  <rowBreaks count="2" manualBreakCount="2">
    <brk id="35" max="13" man="1"/>
    <brk id="62" max="16383" man="1"/>
  </row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97" zoomScale="60" zoomScaleNormal="100" workbookViewId="0">
      <selection activeCell="K128" sqref="K128"/>
    </sheetView>
  </sheetViews>
  <sheetFormatPr defaultRowHeight="15"/>
  <cols>
    <col min="1" max="1" width="5.42578125" customWidth="1"/>
    <col min="2" max="2" width="7.140625" customWidth="1"/>
    <col min="3" max="3" width="10.85546875" customWidth="1"/>
    <col min="4" max="4" width="37.5703125" customWidth="1"/>
    <col min="5" max="5" width="5.42578125" customWidth="1"/>
    <col min="6" max="6" width="8.140625" customWidth="1"/>
    <col min="7" max="7" width="13.42578125" customWidth="1"/>
    <col min="8" max="8" width="39.28515625" customWidth="1"/>
  </cols>
  <sheetData>
    <row r="1" spans="1:8" ht="18.75">
      <c r="A1" s="2087" t="s">
        <v>889</v>
      </c>
      <c r="B1" s="2087"/>
      <c r="C1" s="2087"/>
      <c r="D1" s="2087"/>
      <c r="E1" s="2087"/>
      <c r="F1" s="2087"/>
      <c r="G1" s="2087"/>
      <c r="H1" s="2087"/>
    </row>
    <row r="2" spans="1:8" ht="15.75">
      <c r="A2" s="2086" t="s">
        <v>753</v>
      </c>
      <c r="B2" s="2086"/>
      <c r="C2" s="2086" t="s">
        <v>179</v>
      </c>
      <c r="D2" s="2086"/>
      <c r="E2" s="475"/>
      <c r="F2" s="476"/>
      <c r="G2" s="474"/>
      <c r="H2" s="477"/>
    </row>
    <row r="3" spans="1:8" ht="15.75">
      <c r="A3" s="2086" t="s">
        <v>754</v>
      </c>
      <c r="B3" s="2086"/>
      <c r="C3" s="2086"/>
      <c r="D3" s="2086"/>
      <c r="E3" s="475"/>
      <c r="F3" s="477"/>
      <c r="G3" s="2088"/>
      <c r="H3" s="2088"/>
    </row>
    <row r="4" spans="1:8" ht="15.75">
      <c r="A4" s="2086" t="s">
        <v>755</v>
      </c>
      <c r="B4" s="2086"/>
      <c r="C4" s="2086"/>
      <c r="D4" s="2086"/>
      <c r="E4" s="475"/>
      <c r="F4" s="477"/>
      <c r="G4" s="477" t="s">
        <v>3</v>
      </c>
      <c r="H4" s="477" t="s">
        <v>793</v>
      </c>
    </row>
    <row r="5" spans="1:8" ht="15.75">
      <c r="A5" s="2086" t="s">
        <v>756</v>
      </c>
      <c r="B5" s="2086"/>
      <c r="C5" s="2086"/>
      <c r="D5" s="2086"/>
      <c r="E5" s="475"/>
      <c r="F5" s="477"/>
      <c r="G5" s="477" t="s">
        <v>1009</v>
      </c>
      <c r="H5" s="785"/>
    </row>
    <row r="6" spans="1:8" ht="15.75">
      <c r="A6" s="2086" t="s">
        <v>70</v>
      </c>
      <c r="B6" s="2086"/>
      <c r="C6" s="2086"/>
      <c r="D6" s="2086"/>
      <c r="E6" s="475"/>
      <c r="F6" s="477"/>
      <c r="G6" s="477"/>
      <c r="H6" s="477"/>
    </row>
    <row r="7" spans="1:8" ht="15.75">
      <c r="A7" s="478"/>
      <c r="B7" s="479"/>
      <c r="C7" s="480"/>
      <c r="D7" s="479"/>
      <c r="E7" s="478"/>
      <c r="F7" s="479"/>
      <c r="G7" s="479"/>
      <c r="H7" s="479"/>
    </row>
    <row r="8" spans="1:8" ht="15.75">
      <c r="A8" s="481" t="s">
        <v>174</v>
      </c>
      <c r="B8" s="378" t="s">
        <v>175</v>
      </c>
      <c r="C8" s="378" t="s">
        <v>176</v>
      </c>
      <c r="D8" s="378" t="s">
        <v>7</v>
      </c>
      <c r="E8" s="481" t="s">
        <v>174</v>
      </c>
      <c r="F8" s="378" t="s">
        <v>175</v>
      </c>
      <c r="G8" s="378" t="s">
        <v>176</v>
      </c>
      <c r="H8" s="378" t="s">
        <v>7</v>
      </c>
    </row>
    <row r="9" spans="1:8">
      <c r="A9" s="538"/>
      <c r="B9" s="538"/>
      <c r="C9" s="482"/>
      <c r="D9" s="538"/>
      <c r="E9" s="781"/>
      <c r="F9" s="782"/>
      <c r="G9" s="782"/>
      <c r="H9" s="783"/>
    </row>
    <row r="10" spans="1:8" ht="21">
      <c r="A10" s="546"/>
      <c r="B10" s="463"/>
      <c r="C10" s="463"/>
      <c r="D10" s="784" t="s">
        <v>789</v>
      </c>
      <c r="E10" s="483"/>
      <c r="F10" s="484"/>
      <c r="G10" s="484"/>
      <c r="H10" s="485"/>
    </row>
    <row r="11" spans="1:8" ht="19.5" thickBot="1">
      <c r="A11" s="546">
        <v>4</v>
      </c>
      <c r="B11" s="546">
        <v>2.8</v>
      </c>
      <c r="C11" s="546"/>
      <c r="D11" s="687" t="s">
        <v>794</v>
      </c>
      <c r="E11" s="483"/>
      <c r="F11" s="484"/>
      <c r="G11" s="484"/>
      <c r="H11" s="485"/>
    </row>
    <row r="12" spans="1:8" ht="16.5" thickTop="1" thickBot="1">
      <c r="A12" s="546"/>
      <c r="B12" s="546"/>
      <c r="C12" s="549">
        <f>A11*B11</f>
        <v>11.2</v>
      </c>
      <c r="D12" s="546"/>
      <c r="E12" s="483"/>
      <c r="F12" s="484"/>
      <c r="G12" s="484"/>
      <c r="H12" s="485"/>
    </row>
    <row r="13" spans="1:8" ht="20.25" thickTop="1" thickBot="1">
      <c r="A13" s="546"/>
      <c r="B13" s="546"/>
      <c r="C13" s="715">
        <v>11.2</v>
      </c>
      <c r="D13" s="738" t="s">
        <v>795</v>
      </c>
      <c r="E13" s="483"/>
      <c r="F13" s="484"/>
      <c r="G13" s="484"/>
      <c r="H13" s="485"/>
    </row>
    <row r="14" spans="1:8" ht="16.5" thickTop="1">
      <c r="A14" s="483"/>
      <c r="B14" s="546"/>
      <c r="C14" s="486"/>
      <c r="D14" s="362"/>
      <c r="E14" s="483"/>
      <c r="F14" s="484"/>
      <c r="G14" s="484"/>
      <c r="H14" s="485"/>
    </row>
    <row r="15" spans="1:8">
      <c r="A15" s="483"/>
      <c r="B15" s="487"/>
      <c r="C15" s="486"/>
      <c r="D15" s="485"/>
      <c r="E15" s="483"/>
      <c r="F15" s="484"/>
      <c r="G15" s="484"/>
      <c r="H15" s="485"/>
    </row>
    <row r="16" spans="1:8">
      <c r="A16" s="488"/>
      <c r="B16" s="489"/>
      <c r="C16" s="490"/>
      <c r="D16" s="491"/>
      <c r="E16" s="483"/>
      <c r="F16" s="484"/>
      <c r="G16" s="484"/>
      <c r="H16" s="485"/>
    </row>
    <row r="17" spans="1:8" ht="15.75">
      <c r="A17" s="491"/>
      <c r="B17" s="492"/>
      <c r="C17" s="459"/>
      <c r="D17" s="491"/>
      <c r="E17" s="483"/>
      <c r="F17" s="484"/>
      <c r="G17" s="484"/>
      <c r="H17" s="485"/>
    </row>
    <row r="18" spans="1:8">
      <c r="A18" s="491"/>
      <c r="B18" s="492"/>
      <c r="C18" s="490"/>
      <c r="D18" s="491"/>
      <c r="E18" s="483"/>
      <c r="F18" s="484"/>
      <c r="G18" s="484"/>
      <c r="H18" s="485"/>
    </row>
    <row r="19" spans="1:8">
      <c r="A19" s="491"/>
      <c r="B19" s="489"/>
      <c r="C19" s="493"/>
      <c r="D19" s="494"/>
      <c r="E19" s="483"/>
      <c r="F19" s="484"/>
      <c r="G19" s="484"/>
      <c r="H19" s="485"/>
    </row>
    <row r="20" spans="1:8" ht="15.75">
      <c r="A20" s="362"/>
      <c r="B20" s="351"/>
      <c r="C20" s="351"/>
      <c r="D20" s="353"/>
      <c r="E20" s="483"/>
      <c r="F20" s="484"/>
      <c r="G20" s="484"/>
      <c r="H20" s="485"/>
    </row>
    <row r="21" spans="1:8" ht="15.75">
      <c r="A21" s="362"/>
      <c r="B21" s="351"/>
      <c r="C21" s="351"/>
      <c r="D21" s="351"/>
      <c r="E21" s="483"/>
      <c r="F21" s="484"/>
      <c r="G21" s="484"/>
      <c r="H21" s="485"/>
    </row>
    <row r="22" spans="1:8" ht="15.75">
      <c r="A22" s="362"/>
      <c r="B22" s="351"/>
      <c r="C22" s="351"/>
      <c r="D22" s="351"/>
      <c r="E22" s="483"/>
      <c r="F22" s="484"/>
      <c r="G22" s="484"/>
      <c r="H22" s="485"/>
    </row>
    <row r="23" spans="1:8" ht="15.75">
      <c r="A23" s="351"/>
      <c r="B23" s="355"/>
      <c r="C23" s="356"/>
      <c r="D23" s="351"/>
      <c r="E23" s="483"/>
      <c r="F23" s="484"/>
      <c r="G23" s="484"/>
      <c r="H23" s="485"/>
    </row>
    <row r="24" spans="1:8" ht="15.75">
      <c r="A24" s="351"/>
      <c r="B24" s="355"/>
      <c r="C24" s="367"/>
      <c r="D24" s="353"/>
      <c r="E24" s="483"/>
      <c r="F24" s="484"/>
      <c r="G24" s="484"/>
      <c r="H24" s="485"/>
    </row>
    <row r="25" spans="1:8" ht="15.75">
      <c r="A25" s="351"/>
      <c r="B25" s="351"/>
      <c r="C25" s="352"/>
      <c r="D25" s="351"/>
      <c r="E25" s="483"/>
      <c r="F25" s="484"/>
      <c r="G25" s="484"/>
      <c r="H25" s="485"/>
    </row>
    <row r="26" spans="1:8" ht="15.75">
      <c r="A26" s="351"/>
      <c r="B26" s="355"/>
      <c r="C26" s="356"/>
      <c r="D26" s="351"/>
      <c r="E26" s="483"/>
      <c r="F26" s="484"/>
      <c r="G26" s="484"/>
      <c r="H26" s="485"/>
    </row>
    <row r="27" spans="1:8">
      <c r="A27" s="491"/>
      <c r="B27" s="491"/>
      <c r="C27" s="490"/>
      <c r="D27" s="494"/>
      <c r="E27" s="483"/>
      <c r="F27" s="484"/>
      <c r="G27" s="484"/>
      <c r="H27" s="485"/>
    </row>
    <row r="28" spans="1:8">
      <c r="A28" s="491"/>
      <c r="B28" s="491"/>
      <c r="C28" s="495"/>
      <c r="D28" s="494"/>
      <c r="E28" s="483"/>
      <c r="F28" s="484"/>
      <c r="G28" s="484"/>
      <c r="H28" s="485"/>
    </row>
    <row r="29" spans="1:8">
      <c r="A29" s="546"/>
      <c r="B29" s="546"/>
      <c r="C29" s="546"/>
      <c r="D29" s="546"/>
      <c r="E29" s="546"/>
      <c r="F29" s="546"/>
      <c r="G29" s="546"/>
      <c r="H29" s="546"/>
    </row>
    <row r="30" spans="1:8">
      <c r="A30" s="546"/>
      <c r="B30" s="546"/>
      <c r="C30" s="546"/>
      <c r="D30" s="546"/>
      <c r="E30" s="546"/>
      <c r="F30" s="546"/>
      <c r="G30" s="546"/>
      <c r="H30" s="546"/>
    </row>
    <row r="31" spans="1:8">
      <c r="A31" s="546"/>
      <c r="B31" s="546"/>
      <c r="C31" s="546"/>
      <c r="D31" s="546"/>
      <c r="E31" s="546"/>
      <c r="F31" s="546"/>
      <c r="G31" s="546"/>
      <c r="H31" s="546"/>
    </row>
    <row r="32" spans="1:8">
      <c r="A32" s="546"/>
      <c r="B32" s="546"/>
      <c r="C32" s="546"/>
      <c r="D32" s="546"/>
      <c r="E32" s="546"/>
      <c r="F32" s="546"/>
      <c r="G32" s="546"/>
      <c r="H32" s="546"/>
    </row>
    <row r="33" spans="1:8">
      <c r="A33" s="546"/>
      <c r="B33" s="546"/>
      <c r="C33" s="546"/>
      <c r="D33" s="546"/>
      <c r="E33" s="546"/>
      <c r="F33" s="546"/>
      <c r="G33" s="546"/>
      <c r="H33" s="546"/>
    </row>
    <row r="34" spans="1:8">
      <c r="A34" s="546"/>
      <c r="B34" s="546"/>
      <c r="C34" s="546"/>
      <c r="D34" s="546"/>
      <c r="E34" s="546"/>
      <c r="F34" s="546"/>
      <c r="G34" s="546"/>
      <c r="H34" s="546"/>
    </row>
    <row r="35" spans="1:8">
      <c r="A35" s="546"/>
      <c r="B35" s="546"/>
      <c r="C35" s="546"/>
      <c r="D35" s="546"/>
      <c r="E35" s="546"/>
      <c r="F35" s="546"/>
      <c r="G35" s="546"/>
      <c r="H35" s="546"/>
    </row>
    <row r="36" spans="1:8">
      <c r="A36" s="546"/>
      <c r="B36" s="546"/>
      <c r="C36" s="546"/>
      <c r="D36" s="546"/>
      <c r="E36" s="546"/>
      <c r="F36" s="546"/>
      <c r="G36" s="546"/>
      <c r="H36" s="546"/>
    </row>
    <row r="37" spans="1:8">
      <c r="A37" s="546"/>
      <c r="B37" s="546"/>
      <c r="C37" s="546"/>
      <c r="D37" s="546"/>
      <c r="E37" s="546"/>
      <c r="F37" s="546"/>
      <c r="G37" s="546"/>
      <c r="H37" s="546"/>
    </row>
    <row r="38" spans="1:8">
      <c r="A38" s="546"/>
      <c r="B38" s="546"/>
      <c r="C38" s="546"/>
      <c r="D38" s="546"/>
      <c r="E38" s="546"/>
      <c r="F38" s="546"/>
      <c r="G38" s="546"/>
      <c r="H38" s="546"/>
    </row>
    <row r="39" spans="1:8">
      <c r="A39" s="546"/>
      <c r="B39" s="546"/>
      <c r="C39" s="546"/>
      <c r="D39" s="546"/>
      <c r="E39" s="546"/>
      <c r="F39" s="546"/>
      <c r="G39" s="546"/>
      <c r="H39" s="546"/>
    </row>
    <row r="40" spans="1:8">
      <c r="A40" s="546"/>
      <c r="B40" s="546"/>
      <c r="C40" s="546"/>
      <c r="D40" s="546"/>
      <c r="E40" s="546"/>
      <c r="F40" s="546"/>
      <c r="G40" s="546"/>
      <c r="H40" s="546"/>
    </row>
    <row r="41" spans="1:8">
      <c r="A41" s="546"/>
      <c r="B41" s="546"/>
      <c r="C41" s="546"/>
      <c r="D41" s="546"/>
      <c r="E41" s="546"/>
      <c r="F41" s="546"/>
      <c r="G41" s="546"/>
      <c r="H41" s="546"/>
    </row>
    <row r="42" spans="1:8">
      <c r="A42" s="546"/>
      <c r="B42" s="546"/>
      <c r="C42" s="546"/>
      <c r="D42" s="546"/>
      <c r="E42" s="546"/>
      <c r="F42" s="546"/>
      <c r="G42" s="546"/>
      <c r="H42" s="546"/>
    </row>
    <row r="43" spans="1:8">
      <c r="A43" s="546"/>
      <c r="B43" s="546"/>
      <c r="C43" s="546"/>
      <c r="D43" s="546"/>
      <c r="E43" s="546"/>
      <c r="F43" s="546"/>
      <c r="G43" s="546"/>
      <c r="H43" s="546"/>
    </row>
    <row r="44" spans="1:8">
      <c r="A44" s="546"/>
      <c r="B44" s="546"/>
      <c r="C44" s="546"/>
      <c r="D44" s="546"/>
      <c r="E44" s="546"/>
      <c r="F44" s="546"/>
      <c r="G44" s="546"/>
      <c r="H44" s="546"/>
    </row>
    <row r="45" spans="1:8">
      <c r="A45" s="546"/>
      <c r="B45" s="546"/>
      <c r="C45" s="546"/>
      <c r="D45" s="546"/>
      <c r="E45" s="546"/>
      <c r="F45" s="546"/>
      <c r="G45" s="546"/>
      <c r="H45" s="546"/>
    </row>
    <row r="46" spans="1:8">
      <c r="A46" s="546"/>
      <c r="B46" s="546"/>
      <c r="C46" s="546"/>
      <c r="D46" s="546"/>
      <c r="E46" s="546"/>
      <c r="F46" s="546"/>
      <c r="G46" s="546"/>
      <c r="H46" s="546"/>
    </row>
    <row r="47" spans="1:8">
      <c r="A47" s="546"/>
      <c r="B47" s="546"/>
      <c r="C47" s="546"/>
      <c r="D47" s="546"/>
      <c r="E47" s="546"/>
      <c r="F47" s="546"/>
      <c r="G47" s="546"/>
      <c r="H47" s="546"/>
    </row>
    <row r="48" spans="1:8">
      <c r="A48" s="546"/>
      <c r="B48" s="546"/>
      <c r="C48" s="546"/>
      <c r="D48" s="546"/>
      <c r="E48" s="546"/>
      <c r="F48" s="546"/>
      <c r="G48" s="546"/>
      <c r="H48" s="546"/>
    </row>
    <row r="49" spans="1:8">
      <c r="A49" s="546"/>
      <c r="B49" s="546"/>
      <c r="C49" s="546"/>
      <c r="D49" s="546"/>
      <c r="E49" s="546"/>
      <c r="F49" s="546"/>
      <c r="G49" s="546"/>
      <c r="H49" s="546"/>
    </row>
    <row r="50" spans="1:8">
      <c r="A50" s="546"/>
      <c r="B50" s="546"/>
      <c r="C50" s="546"/>
      <c r="D50" s="546"/>
      <c r="E50" s="546"/>
      <c r="F50" s="546"/>
      <c r="G50" s="546"/>
      <c r="H50" s="546"/>
    </row>
    <row r="51" spans="1:8">
      <c r="A51" s="546"/>
      <c r="B51" s="546"/>
      <c r="C51" s="546"/>
      <c r="D51" s="546"/>
      <c r="E51" s="546"/>
      <c r="F51" s="546"/>
      <c r="G51" s="546"/>
      <c r="H51" s="546"/>
    </row>
    <row r="52" spans="1:8">
      <c r="A52" s="546"/>
      <c r="B52" s="546"/>
      <c r="C52" s="546"/>
      <c r="D52" s="546"/>
      <c r="E52" s="546"/>
      <c r="F52" s="546"/>
      <c r="G52" s="546"/>
      <c r="H52" s="546"/>
    </row>
    <row r="53" spans="1:8">
      <c r="A53" s="546"/>
      <c r="B53" s="546"/>
      <c r="C53" s="546"/>
      <c r="D53" s="546"/>
      <c r="E53" s="546"/>
      <c r="F53" s="546"/>
      <c r="G53" s="546"/>
      <c r="H53" s="546"/>
    </row>
    <row r="54" spans="1:8">
      <c r="A54" s="546"/>
      <c r="B54" s="546"/>
      <c r="C54" s="546"/>
      <c r="D54" s="546"/>
      <c r="E54" s="546"/>
      <c r="F54" s="546"/>
      <c r="G54" s="546"/>
      <c r="H54" s="546"/>
    </row>
    <row r="55" spans="1:8">
      <c r="A55" s="546"/>
      <c r="B55" s="546"/>
      <c r="C55" s="546"/>
      <c r="D55" s="546"/>
      <c r="E55" s="546"/>
      <c r="F55" s="546"/>
      <c r="G55" s="546"/>
      <c r="H55" s="546"/>
    </row>
    <row r="56" spans="1:8">
      <c r="A56" s="546"/>
      <c r="B56" s="546"/>
      <c r="C56" s="546"/>
      <c r="D56" s="546"/>
      <c r="E56" s="546"/>
      <c r="F56" s="546"/>
      <c r="G56" s="546"/>
      <c r="H56" s="546"/>
    </row>
    <row r="57" spans="1:8">
      <c r="A57" s="546"/>
      <c r="B57" s="546"/>
      <c r="C57" s="546"/>
      <c r="D57" s="546"/>
      <c r="E57" s="546"/>
      <c r="F57" s="546"/>
      <c r="G57" s="546"/>
      <c r="H57" s="546"/>
    </row>
    <row r="58" spans="1:8">
      <c r="A58" s="546"/>
      <c r="B58" s="546"/>
      <c r="C58" s="546"/>
      <c r="D58" s="546"/>
      <c r="E58" s="546"/>
      <c r="F58" s="546"/>
      <c r="G58" s="546"/>
      <c r="H58" s="546"/>
    </row>
    <row r="59" spans="1:8">
      <c r="A59" s="546"/>
      <c r="B59" s="546"/>
      <c r="C59" s="546"/>
      <c r="D59" s="546"/>
      <c r="E59" s="546"/>
      <c r="F59" s="546"/>
      <c r="G59" s="546"/>
      <c r="H59" s="546"/>
    </row>
    <row r="60" spans="1:8">
      <c r="A60" s="674"/>
      <c r="B60" s="674"/>
      <c r="C60" s="674"/>
      <c r="D60" s="674"/>
      <c r="E60" s="674"/>
      <c r="F60" s="674"/>
      <c r="G60" s="674"/>
      <c r="H60" s="674"/>
    </row>
    <row r="61" spans="1:8" ht="18.75">
      <c r="A61" s="2041" t="s">
        <v>889</v>
      </c>
      <c r="B61" s="2041"/>
      <c r="C61" s="2041"/>
      <c r="D61" s="2041"/>
      <c r="E61" s="2041"/>
      <c r="F61" s="2041"/>
      <c r="G61" s="2041"/>
      <c r="H61" s="2041"/>
    </row>
    <row r="62" spans="1:8" ht="15.75">
      <c r="A62" s="2040" t="s">
        <v>753</v>
      </c>
      <c r="B62" s="2040"/>
      <c r="C62" s="2040" t="s">
        <v>179</v>
      </c>
      <c r="D62" s="2040"/>
      <c r="E62" s="387"/>
      <c r="F62" s="387"/>
      <c r="G62" s="387"/>
      <c r="H62" s="388"/>
    </row>
    <row r="63" spans="1:8" ht="15.75">
      <c r="A63" s="2040" t="s">
        <v>754</v>
      </c>
      <c r="B63" s="2040"/>
      <c r="C63" s="2040"/>
      <c r="D63" s="2040"/>
      <c r="E63" s="387"/>
      <c r="F63" s="387"/>
      <c r="G63" s="2042"/>
      <c r="H63" s="2042"/>
    </row>
    <row r="64" spans="1:8" ht="15.75">
      <c r="A64" s="2040" t="s">
        <v>755</v>
      </c>
      <c r="B64" s="2040"/>
      <c r="C64" s="2040"/>
      <c r="D64" s="2040"/>
      <c r="E64" s="387"/>
      <c r="F64" s="387"/>
      <c r="G64" s="477" t="s">
        <v>3</v>
      </c>
      <c r="H64" s="477" t="s">
        <v>793</v>
      </c>
    </row>
    <row r="65" spans="1:8" ht="15.75">
      <c r="A65" s="2040" t="s">
        <v>756</v>
      </c>
      <c r="B65" s="2040"/>
      <c r="C65" s="2040"/>
      <c r="D65" s="2040"/>
      <c r="E65" s="387"/>
      <c r="F65" s="387"/>
      <c r="G65" s="387" t="s">
        <v>987</v>
      </c>
      <c r="H65" s="388"/>
    </row>
    <row r="66" spans="1:8" ht="15.75">
      <c r="A66" s="2040" t="s">
        <v>70</v>
      </c>
      <c r="B66" s="2040"/>
      <c r="C66" s="2040"/>
      <c r="D66" s="2040"/>
      <c r="E66" s="387"/>
      <c r="F66" s="387"/>
      <c r="G66" s="387"/>
      <c r="H66" s="388"/>
    </row>
    <row r="67" spans="1:8" ht="15.75">
      <c r="A67" s="340" t="s">
        <v>174</v>
      </c>
      <c r="B67" s="389" t="s">
        <v>175</v>
      </c>
      <c r="C67" s="389" t="s">
        <v>176</v>
      </c>
      <c r="D67" s="341" t="s">
        <v>7</v>
      </c>
      <c r="E67" s="340" t="s">
        <v>174</v>
      </c>
      <c r="F67" s="341" t="s">
        <v>175</v>
      </c>
      <c r="G67" s="341" t="s">
        <v>176</v>
      </c>
      <c r="H67" s="341" t="s">
        <v>7</v>
      </c>
    </row>
    <row r="68" spans="1:8" ht="15.75">
      <c r="A68" s="685"/>
      <c r="B68" s="689"/>
      <c r="C68" s="689"/>
      <c r="D68" s="645" t="s">
        <v>1097</v>
      </c>
      <c r="E68" s="702"/>
      <c r="F68" s="703"/>
      <c r="G68" s="702"/>
      <c r="H68" s="704"/>
    </row>
    <row r="69" spans="1:8" ht="15.75">
      <c r="A69" s="685"/>
      <c r="B69" s="689"/>
      <c r="C69" s="689"/>
      <c r="D69" s="645" t="s">
        <v>1098</v>
      </c>
      <c r="E69" s="685"/>
      <c r="F69" s="689"/>
      <c r="G69" s="685"/>
      <c r="H69" s="645"/>
    </row>
    <row r="70" spans="1:8" ht="15.75">
      <c r="A70" s="685"/>
      <c r="B70" s="689"/>
      <c r="C70" s="689"/>
      <c r="D70" s="645" t="s">
        <v>1099</v>
      </c>
      <c r="E70" s="685"/>
      <c r="F70" s="689"/>
      <c r="G70" s="689"/>
      <c r="H70" s="645"/>
    </row>
    <row r="71" spans="1:8" ht="15.75">
      <c r="A71" s="351"/>
      <c r="B71" s="689"/>
      <c r="C71" s="912">
        <v>82.57</v>
      </c>
      <c r="D71" s="900" t="s">
        <v>1100</v>
      </c>
      <c r="E71" s="685"/>
      <c r="F71" s="689"/>
      <c r="G71" s="689"/>
      <c r="H71" s="645"/>
    </row>
    <row r="72" spans="1:8" ht="21.75" customHeight="1">
      <c r="A72" s="685"/>
      <c r="B72" s="689"/>
      <c r="C72" s="645">
        <v>82.57</v>
      </c>
      <c r="D72" s="911" t="s">
        <v>1101</v>
      </c>
      <c r="E72" s="685"/>
      <c r="F72" s="689"/>
      <c r="G72" s="689"/>
      <c r="H72" s="645"/>
    </row>
    <row r="73" spans="1:8" ht="22.5" customHeight="1" thickBot="1">
      <c r="A73" s="546"/>
      <c r="B73" s="546"/>
      <c r="C73" s="347">
        <f>'Gen Meas'!F15</f>
        <v>82.57</v>
      </c>
      <c r="D73" s="900" t="s">
        <v>1102</v>
      </c>
      <c r="E73" s="685"/>
      <c r="F73" s="689"/>
      <c r="G73" s="689"/>
      <c r="H73" s="645"/>
    </row>
    <row r="74" spans="1:8" ht="31.5" customHeight="1" thickTop="1" thickBot="1">
      <c r="A74" s="546"/>
      <c r="B74" s="546"/>
      <c r="C74" s="675">
        <f>C72-C73</f>
        <v>0</v>
      </c>
      <c r="D74" s="908" t="s">
        <v>1104</v>
      </c>
      <c r="E74" s="351"/>
      <c r="F74" s="689"/>
      <c r="G74" s="705"/>
      <c r="H74" s="645"/>
    </row>
    <row r="75" spans="1:8" ht="16.5" thickTop="1">
      <c r="A75" s="900"/>
      <c r="B75" s="384"/>
      <c r="C75" s="689"/>
      <c r="D75" s="645"/>
      <c r="E75" s="685"/>
      <c r="F75" s="689"/>
      <c r="G75" s="689"/>
      <c r="H75" s="645"/>
    </row>
    <row r="76" spans="1:8" ht="15.75">
      <c r="A76" s="685"/>
      <c r="B76" s="689"/>
      <c r="C76" s="689"/>
      <c r="D76" s="645"/>
      <c r="E76" s="685"/>
      <c r="F76" s="689"/>
      <c r="G76" s="689"/>
      <c r="H76" s="645"/>
    </row>
    <row r="77" spans="1:8" ht="15.75">
      <c r="A77" s="685"/>
      <c r="B77" s="689"/>
      <c r="C77" s="685"/>
      <c r="D77" s="645"/>
      <c r="E77" s="685"/>
      <c r="F77" s="689"/>
      <c r="G77" s="689"/>
      <c r="H77" s="645"/>
    </row>
    <row r="78" spans="1:8" ht="15.75">
      <c r="A78" s="351"/>
      <c r="B78" s="689"/>
      <c r="C78" s="705"/>
      <c r="D78" s="645"/>
      <c r="E78" s="685"/>
      <c r="F78" s="689"/>
      <c r="G78" s="689"/>
      <c r="H78" s="645"/>
    </row>
    <row r="79" spans="1:8" ht="15.75">
      <c r="A79" s="685"/>
      <c r="B79" s="689"/>
      <c r="C79" s="689"/>
      <c r="D79" s="645"/>
      <c r="E79" s="685"/>
      <c r="F79" s="689"/>
      <c r="G79" s="689"/>
      <c r="H79" s="645"/>
    </row>
    <row r="80" spans="1:8" ht="15.75">
      <c r="A80" s="685"/>
      <c r="B80" s="689"/>
      <c r="C80" s="689"/>
      <c r="D80" s="645"/>
      <c r="E80" s="685"/>
      <c r="F80" s="689"/>
      <c r="G80" s="689"/>
      <c r="H80" s="645"/>
    </row>
    <row r="81" spans="1:8" ht="15.75">
      <c r="A81" s="685"/>
      <c r="B81" s="689"/>
      <c r="C81" s="689"/>
      <c r="D81" s="645"/>
      <c r="E81" s="351"/>
      <c r="F81" s="689"/>
      <c r="G81" s="705"/>
      <c r="H81" s="645"/>
    </row>
    <row r="82" spans="1:8" ht="15.75">
      <c r="A82" s="685"/>
      <c r="B82" s="689"/>
      <c r="C82" s="689"/>
      <c r="D82" s="645"/>
      <c r="E82" s="685"/>
      <c r="F82" s="689"/>
      <c r="G82" s="689"/>
      <c r="H82" s="645"/>
    </row>
    <row r="83" spans="1:8" ht="15.75">
      <c r="A83" s="685"/>
      <c r="B83" s="689"/>
      <c r="C83" s="689"/>
      <c r="D83" s="645"/>
      <c r="E83" s="685"/>
      <c r="F83" s="689"/>
      <c r="G83" s="689"/>
      <c r="H83" s="645"/>
    </row>
    <row r="84" spans="1:8" ht="15.75">
      <c r="A84" s="685"/>
      <c r="B84" s="689"/>
      <c r="C84" s="689"/>
      <c r="D84" s="645"/>
      <c r="E84" s="685"/>
      <c r="F84" s="689"/>
      <c r="G84" s="689"/>
      <c r="H84" s="645"/>
    </row>
    <row r="85" spans="1:8" ht="15.75">
      <c r="A85" s="351"/>
      <c r="B85" s="689"/>
      <c r="C85" s="705"/>
      <c r="D85" s="645"/>
      <c r="E85" s="685"/>
      <c r="F85" s="689"/>
      <c r="G85" s="689"/>
      <c r="H85" s="645"/>
    </row>
    <row r="86" spans="1:8" ht="15.75">
      <c r="A86" s="685"/>
      <c r="B86" s="689"/>
      <c r="C86" s="689"/>
      <c r="D86" s="645"/>
      <c r="E86" s="685"/>
      <c r="F86" s="689"/>
      <c r="G86" s="689"/>
      <c r="H86" s="645"/>
    </row>
    <row r="87" spans="1:8" ht="15.75">
      <c r="A87" s="685"/>
      <c r="B87" s="689"/>
      <c r="C87" s="689"/>
      <c r="D87" s="645"/>
      <c r="E87" s="685"/>
      <c r="F87" s="689"/>
      <c r="G87" s="689"/>
      <c r="H87" s="645"/>
    </row>
    <row r="88" spans="1:8" ht="15.75">
      <c r="A88" s="685"/>
      <c r="B88" s="689"/>
      <c r="C88" s="689"/>
      <c r="D88" s="645"/>
      <c r="E88" s="351"/>
      <c r="F88" s="689"/>
      <c r="G88" s="705"/>
      <c r="H88" s="645"/>
    </row>
    <row r="89" spans="1:8" ht="15.75">
      <c r="A89" s="685"/>
      <c r="B89" s="689"/>
      <c r="C89" s="689"/>
      <c r="D89" s="645"/>
      <c r="E89" s="685"/>
      <c r="F89" s="689"/>
      <c r="G89" s="689"/>
      <c r="H89" s="645"/>
    </row>
    <row r="90" spans="1:8" ht="15.75">
      <c r="A90" s="685"/>
      <c r="B90" s="689"/>
      <c r="C90" s="689"/>
      <c r="D90" s="645"/>
      <c r="E90" s="685"/>
      <c r="F90" s="689"/>
      <c r="G90" s="689"/>
      <c r="H90" s="645"/>
    </row>
    <row r="91" spans="1:8" ht="15.75">
      <c r="A91" s="685"/>
      <c r="B91" s="689"/>
      <c r="C91" s="689"/>
      <c r="D91" s="645"/>
      <c r="E91" s="685"/>
      <c r="F91" s="689"/>
      <c r="G91" s="689"/>
      <c r="H91" s="645"/>
    </row>
    <row r="92" spans="1:8" ht="15.75">
      <c r="A92" s="351"/>
      <c r="B92" s="689"/>
      <c r="C92" s="705"/>
      <c r="D92" s="645"/>
      <c r="E92" s="685"/>
      <c r="F92" s="689"/>
      <c r="G92" s="689"/>
      <c r="H92" s="645"/>
    </row>
    <row r="93" spans="1:8" ht="15.75">
      <c r="A93" s="685"/>
      <c r="B93" s="689"/>
      <c r="C93" s="685"/>
      <c r="D93" s="645"/>
      <c r="E93" s="685"/>
      <c r="F93" s="689"/>
      <c r="G93" s="689"/>
      <c r="H93" s="645"/>
    </row>
    <row r="94" spans="1:8" ht="15.75">
      <c r="A94" s="685"/>
      <c r="B94" s="689"/>
      <c r="C94" s="685"/>
      <c r="D94" s="645"/>
      <c r="E94" s="685"/>
      <c r="F94" s="689"/>
      <c r="G94" s="689"/>
      <c r="H94" s="645"/>
    </row>
    <row r="95" spans="1:8" ht="15.75">
      <c r="A95" s="685"/>
      <c r="B95" s="689"/>
      <c r="C95" s="685"/>
      <c r="D95" s="645"/>
      <c r="E95" s="351"/>
      <c r="F95" s="689"/>
      <c r="G95" s="705"/>
      <c r="H95" s="645"/>
    </row>
    <row r="96" spans="1:8" ht="15.75">
      <c r="A96" s="685"/>
      <c r="B96" s="689"/>
      <c r="C96" s="689"/>
      <c r="D96" s="645"/>
      <c r="E96" s="685"/>
      <c r="F96" s="689"/>
      <c r="G96" s="689"/>
      <c r="H96" s="645"/>
    </row>
    <row r="97" spans="1:8" ht="15.75">
      <c r="A97" s="685"/>
      <c r="B97" s="689"/>
      <c r="C97" s="689"/>
      <c r="D97" s="645"/>
      <c r="E97" s="685"/>
      <c r="F97" s="685"/>
      <c r="G97" s="689"/>
      <c r="H97" s="645"/>
    </row>
    <row r="98" spans="1:8" ht="15.75">
      <c r="A98" s="685"/>
      <c r="B98" s="689"/>
      <c r="C98" s="689"/>
      <c r="D98" s="645"/>
      <c r="E98" s="685"/>
      <c r="F98" s="685"/>
      <c r="G98" s="630"/>
      <c r="H98" s="645"/>
    </row>
    <row r="99" spans="1:8" ht="15.75">
      <c r="A99" s="685"/>
      <c r="B99" s="689"/>
      <c r="C99" s="689"/>
      <c r="D99" s="645"/>
      <c r="E99" s="685"/>
      <c r="F99" s="689"/>
      <c r="G99" s="689"/>
      <c r="H99" s="645"/>
    </row>
    <row r="100" spans="1:8" ht="15.75">
      <c r="A100" s="685"/>
      <c r="B100" s="689"/>
      <c r="C100" s="689"/>
      <c r="D100" s="645"/>
      <c r="E100" s="685"/>
      <c r="F100" s="689"/>
      <c r="G100" s="689"/>
      <c r="H100" s="645"/>
    </row>
    <row r="101" spans="1:8" ht="15.75">
      <c r="A101" s="685"/>
      <c r="B101" s="689"/>
      <c r="C101" s="689"/>
      <c r="D101" s="645"/>
      <c r="E101" s="685"/>
      <c r="F101" s="689"/>
      <c r="G101" s="689"/>
      <c r="H101" s="645"/>
    </row>
    <row r="102" spans="1:8" ht="15.75">
      <c r="A102" s="351"/>
      <c r="B102" s="689"/>
      <c r="C102" s="705"/>
      <c r="D102" s="645"/>
      <c r="E102" s="685"/>
      <c r="F102" s="689"/>
      <c r="G102" s="689"/>
      <c r="H102" s="645"/>
    </row>
    <row r="103" spans="1:8" ht="15.75">
      <c r="A103" s="685"/>
      <c r="B103" s="689"/>
      <c r="C103" s="689"/>
      <c r="D103" s="645"/>
      <c r="E103" s="685"/>
      <c r="F103" s="689"/>
      <c r="G103" s="689"/>
      <c r="H103" s="645"/>
    </row>
    <row r="104" spans="1:8" ht="15.75">
      <c r="A104" s="685"/>
      <c r="B104" s="689"/>
      <c r="C104" s="689"/>
      <c r="D104" s="645"/>
      <c r="E104" s="685"/>
      <c r="F104" s="689"/>
      <c r="G104" s="689"/>
      <c r="H104" s="645"/>
    </row>
    <row r="105" spans="1:8" ht="15.75">
      <c r="A105" s="685"/>
      <c r="B105" s="689"/>
      <c r="C105" s="689"/>
      <c r="D105" s="645"/>
      <c r="E105" s="351"/>
      <c r="F105" s="689"/>
      <c r="G105" s="705"/>
      <c r="H105" s="645"/>
    </row>
    <row r="106" spans="1:8" ht="15.75">
      <c r="A106" s="685"/>
      <c r="B106" s="689"/>
      <c r="C106" s="689"/>
      <c r="D106" s="645"/>
      <c r="E106" s="685"/>
      <c r="F106" s="689"/>
      <c r="G106" s="689"/>
      <c r="H106" s="645"/>
    </row>
    <row r="107" spans="1:8" ht="15.75">
      <c r="A107" s="685"/>
      <c r="B107" s="689"/>
      <c r="C107" s="689"/>
      <c r="D107" s="645"/>
      <c r="E107" s="685"/>
      <c r="F107" s="689"/>
      <c r="G107" s="689"/>
      <c r="H107" s="645"/>
    </row>
    <row r="108" spans="1:8" ht="15.75">
      <c r="A108" s="685"/>
      <c r="B108" s="689"/>
      <c r="C108" s="689"/>
      <c r="D108" s="645"/>
      <c r="E108" s="685"/>
      <c r="F108" s="689"/>
      <c r="G108" s="689"/>
      <c r="H108" s="645"/>
    </row>
    <row r="109" spans="1:8" ht="15.75">
      <c r="A109" s="351"/>
      <c r="B109" s="689"/>
      <c r="C109" s="705"/>
      <c r="D109" s="645"/>
      <c r="E109" s="685"/>
      <c r="F109" s="689"/>
      <c r="G109" s="689"/>
      <c r="H109" s="645"/>
    </row>
    <row r="110" spans="1:8" ht="15.75">
      <c r="A110" s="685"/>
      <c r="B110" s="689"/>
      <c r="C110" s="685"/>
      <c r="D110" s="645"/>
      <c r="E110" s="685"/>
      <c r="F110" s="689"/>
      <c r="G110" s="689"/>
      <c r="H110" s="645"/>
    </row>
    <row r="111" spans="1:8" ht="15.75">
      <c r="A111" s="685"/>
      <c r="B111" s="689"/>
      <c r="C111" s="685"/>
      <c r="D111" s="645"/>
      <c r="E111" s="685"/>
      <c r="F111" s="689"/>
      <c r="G111" s="689"/>
      <c r="H111" s="645"/>
    </row>
    <row r="112" spans="1:8" ht="15.75">
      <c r="A112" s="685"/>
      <c r="B112" s="403"/>
      <c r="C112" s="404"/>
      <c r="D112" s="364"/>
      <c r="E112" s="351"/>
      <c r="F112" s="689"/>
      <c r="G112" s="705"/>
      <c r="H112" s="645"/>
    </row>
    <row r="113" spans="1:8" ht="15.75">
      <c r="A113" s="351"/>
      <c r="B113" s="403"/>
      <c r="C113" s="404"/>
      <c r="D113" s="364"/>
      <c r="E113" s="685"/>
      <c r="F113" s="689"/>
      <c r="G113" s="689"/>
      <c r="H113" s="645"/>
    </row>
    <row r="114" spans="1:8" ht="15.75">
      <c r="A114" s="709"/>
      <c r="B114" s="403"/>
      <c r="C114" s="404"/>
      <c r="D114" s="364"/>
      <c r="E114" s="685"/>
      <c r="F114" s="689"/>
      <c r="G114" s="689"/>
      <c r="H114" s="645"/>
    </row>
    <row r="115" spans="1:8" ht="15.75">
      <c r="A115" s="710"/>
      <c r="B115" s="403"/>
      <c r="C115" s="404"/>
      <c r="D115" s="364"/>
      <c r="E115" s="685"/>
      <c r="F115" s="689"/>
      <c r="G115" s="689"/>
      <c r="H115" s="645"/>
    </row>
    <row r="116" spans="1:8" ht="15.75">
      <c r="A116" s="362"/>
      <c r="B116" s="403"/>
      <c r="C116" s="404"/>
      <c r="D116" s="364"/>
      <c r="E116" s="685"/>
      <c r="F116" s="689"/>
      <c r="G116" s="689"/>
      <c r="H116" s="645"/>
    </row>
    <row r="117" spans="1:8" ht="15.75">
      <c r="A117" s="362"/>
      <c r="B117" s="403"/>
      <c r="C117" s="404"/>
      <c r="D117" s="364"/>
      <c r="E117" s="685"/>
      <c r="F117" s="689"/>
      <c r="G117" s="689"/>
      <c r="H117" s="645"/>
    </row>
    <row r="118" spans="1:8" ht="15.75">
      <c r="A118" s="351"/>
      <c r="B118" s="403"/>
      <c r="C118" s="404"/>
      <c r="D118" s="364"/>
      <c r="E118" s="685"/>
      <c r="F118" s="689"/>
      <c r="G118" s="689"/>
      <c r="H118" s="645"/>
    </row>
    <row r="119" spans="1:8" ht="15.75">
      <c r="A119" s="351"/>
      <c r="B119" s="403"/>
      <c r="C119" s="404"/>
      <c r="D119" s="364"/>
      <c r="E119" s="351"/>
      <c r="F119" s="689"/>
      <c r="G119" s="705"/>
      <c r="H119" s="645"/>
    </row>
    <row r="120" spans="1:8" ht="15.75">
      <c r="A120" s="351"/>
      <c r="B120" s="403"/>
      <c r="C120" s="404"/>
      <c r="D120" s="364"/>
      <c r="E120" s="685"/>
      <c r="F120" s="689"/>
      <c r="G120" s="689"/>
      <c r="H120" s="399"/>
    </row>
    <row r="121" spans="1:8" ht="15.75">
      <c r="A121" s="685"/>
      <c r="B121" s="403"/>
      <c r="C121" s="404"/>
      <c r="D121" s="364"/>
      <c r="E121" s="685"/>
      <c r="F121" s="689"/>
      <c r="G121" s="689"/>
      <c r="H121" s="685"/>
    </row>
    <row r="122" spans="1:8" ht="15.75">
      <c r="A122" s="685"/>
      <c r="B122" s="403"/>
      <c r="C122" s="404"/>
      <c r="D122" s="364"/>
      <c r="E122" s="685"/>
      <c r="F122" s="689"/>
      <c r="G122" s="689"/>
      <c r="H122" s="685"/>
    </row>
    <row r="123" spans="1:8" ht="15.75">
      <c r="A123" s="696"/>
      <c r="B123" s="696"/>
      <c r="C123" s="701"/>
      <c r="D123" s="701"/>
      <c r="E123" s="674"/>
      <c r="F123" s="674"/>
      <c r="G123" s="674"/>
      <c r="H123" s="674"/>
    </row>
  </sheetData>
  <mergeCells count="14">
    <mergeCell ref="A66:D66"/>
    <mergeCell ref="A61:H61"/>
    <mergeCell ref="A62:D62"/>
    <mergeCell ref="A63:D63"/>
    <mergeCell ref="G63:H63"/>
    <mergeCell ref="A64:D64"/>
    <mergeCell ref="A65:D65"/>
    <mergeCell ref="A6:D6"/>
    <mergeCell ref="A1:H1"/>
    <mergeCell ref="A2:D2"/>
    <mergeCell ref="A3:D3"/>
    <mergeCell ref="G3:H3"/>
    <mergeCell ref="A4:D4"/>
    <mergeCell ref="A5:D5"/>
  </mergeCells>
  <pageMargins left="0.7" right="0.7" top="0.75" bottom="0.75" header="0.3" footer="0.3"/>
  <pageSetup scale="70" orientation="portrait" r:id="rId1"/>
  <rowBreaks count="1" manualBreakCount="1">
    <brk id="60" max="7" man="1"/>
  </row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view="pageBreakPreview" zoomScale="70" zoomScaleNormal="70" zoomScaleSheetLayoutView="70" zoomScalePageLayoutView="85" workbookViewId="0">
      <selection activeCell="I3" sqref="I3"/>
    </sheetView>
  </sheetViews>
  <sheetFormatPr defaultRowHeight="15.75"/>
  <cols>
    <col min="1" max="1" width="3.5703125" style="959" customWidth="1"/>
    <col min="2" max="2" width="6.28515625" style="959" customWidth="1"/>
    <col min="3" max="4" width="8.28515625" style="976" customWidth="1"/>
    <col min="5" max="5" width="38.5703125" style="959" customWidth="1"/>
    <col min="6" max="6" width="6.28515625" style="976" customWidth="1"/>
    <col min="7" max="7" width="8.42578125" style="984" customWidth="1"/>
    <col min="8" max="8" width="6.85546875" style="978" customWidth="1"/>
    <col min="9" max="9" width="42" style="959" customWidth="1"/>
    <col min="10" max="10" width="2.28515625" style="959" customWidth="1"/>
    <col min="11" max="13" width="9.140625" style="959"/>
    <col min="14" max="14" width="12" style="959" customWidth="1"/>
    <col min="15" max="16384" width="9.140625" style="959"/>
  </cols>
  <sheetData>
    <row r="1" spans="1:15">
      <c r="A1" s="952"/>
      <c r="B1" s="2079" t="s">
        <v>179</v>
      </c>
      <c r="C1" s="2079"/>
      <c r="D1" s="2079"/>
      <c r="E1" s="2079"/>
      <c r="F1" s="953"/>
      <c r="G1" s="954"/>
      <c r="H1" s="2079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156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2079" t="s">
        <v>157</v>
      </c>
      <c r="C3" s="2079"/>
      <c r="D3" s="2079"/>
      <c r="E3" s="2079"/>
      <c r="F3" s="2079"/>
      <c r="G3" s="954"/>
      <c r="I3" s="1191" t="s">
        <v>1724</v>
      </c>
      <c r="J3" s="952"/>
      <c r="L3" s="956"/>
      <c r="M3" s="957"/>
      <c r="N3" s="952"/>
      <c r="O3" s="965"/>
    </row>
    <row r="4" spans="1:15">
      <c r="A4" s="952"/>
      <c r="B4" s="2079" t="s">
        <v>158</v>
      </c>
      <c r="C4" s="2079"/>
      <c r="D4" s="2079"/>
      <c r="E4" s="2079"/>
      <c r="F4" s="953"/>
      <c r="G4" s="954"/>
      <c r="H4" s="963"/>
      <c r="I4" s="1191" t="s">
        <v>1438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85"/>
      <c r="C7" s="972"/>
      <c r="D7" s="972"/>
      <c r="E7" s="989" t="s">
        <v>1154</v>
      </c>
      <c r="F7" s="972"/>
      <c r="G7" s="1024"/>
      <c r="H7" s="1010"/>
      <c r="I7" s="985"/>
      <c r="L7" s="966"/>
      <c r="M7" s="957"/>
      <c r="N7" s="967"/>
      <c r="O7" s="968"/>
    </row>
    <row r="8" spans="1:15">
      <c r="A8" s="967"/>
      <c r="B8" s="985"/>
      <c r="C8" s="1010"/>
      <c r="D8" s="1010"/>
      <c r="E8" s="989" t="s">
        <v>1452</v>
      </c>
      <c r="F8" s="972"/>
      <c r="G8" s="1024"/>
      <c r="H8" s="1010"/>
      <c r="I8" s="985"/>
      <c r="L8" s="956"/>
      <c r="M8" s="957"/>
      <c r="N8" s="967"/>
      <c r="O8" s="962"/>
    </row>
    <row r="9" spans="1:15">
      <c r="A9" s="967"/>
      <c r="B9" s="985"/>
      <c r="C9" s="972"/>
      <c r="D9" s="972"/>
      <c r="E9" s="989" t="s">
        <v>1431</v>
      </c>
      <c r="F9" s="972"/>
      <c r="G9" s="1024"/>
      <c r="H9" s="1010"/>
      <c r="I9" s="985"/>
      <c r="L9" s="956"/>
      <c r="M9" s="957"/>
      <c r="N9" s="957"/>
      <c r="O9" s="968"/>
    </row>
    <row r="10" spans="1:15">
      <c r="A10" s="967"/>
      <c r="B10" s="985">
        <v>1</v>
      </c>
      <c r="C10" s="1010">
        <v>63.84</v>
      </c>
      <c r="D10" s="1010"/>
      <c r="E10" s="994"/>
      <c r="F10" s="972"/>
      <c r="G10" s="1024"/>
      <c r="H10" s="1010"/>
      <c r="I10" s="985"/>
      <c r="L10" s="956"/>
      <c r="M10" s="967"/>
      <c r="N10" s="967"/>
      <c r="O10" s="967"/>
    </row>
    <row r="11" spans="1:15">
      <c r="A11" s="967"/>
      <c r="B11" s="1248"/>
      <c r="C11" s="1252"/>
      <c r="D11" s="1252">
        <f>C10*B10</f>
        <v>63.84</v>
      </c>
      <c r="E11" s="1248" t="s">
        <v>1429</v>
      </c>
      <c r="F11" s="972"/>
      <c r="G11" s="1024"/>
      <c r="H11" s="1010"/>
      <c r="I11" s="985"/>
      <c r="L11" s="956"/>
      <c r="M11" s="957"/>
      <c r="N11" s="967"/>
      <c r="O11" s="962"/>
    </row>
    <row r="12" spans="1:15">
      <c r="A12" s="967"/>
      <c r="B12" s="985"/>
      <c r="C12" s="1010"/>
      <c r="D12" s="1021"/>
      <c r="E12" s="1016"/>
      <c r="F12" s="972"/>
      <c r="G12" s="1024"/>
      <c r="H12" s="1010"/>
      <c r="I12" s="985"/>
      <c r="L12" s="956"/>
      <c r="M12" s="957"/>
      <c r="N12" s="957"/>
      <c r="O12" s="968"/>
    </row>
    <row r="13" spans="1:15">
      <c r="A13" s="967"/>
      <c r="B13" s="985"/>
      <c r="C13" s="972"/>
      <c r="D13" s="972"/>
      <c r="E13" s="989" t="s">
        <v>1453</v>
      </c>
      <c r="F13" s="972"/>
      <c r="G13" s="1024"/>
      <c r="H13" s="1010"/>
      <c r="I13" s="985"/>
      <c r="L13" s="956"/>
      <c r="M13" s="967"/>
      <c r="N13" s="967"/>
      <c r="O13" s="967"/>
    </row>
    <row r="14" spans="1:15">
      <c r="A14" s="967"/>
      <c r="B14" s="985"/>
      <c r="C14" s="1010"/>
      <c r="D14" s="1010"/>
      <c r="E14" s="989" t="s">
        <v>1428</v>
      </c>
      <c r="F14" s="972"/>
      <c r="G14" s="1024"/>
      <c r="H14" s="1010"/>
      <c r="I14" s="985"/>
      <c r="L14" s="956"/>
      <c r="M14" s="967"/>
      <c r="N14" s="967"/>
      <c r="O14" s="967"/>
    </row>
    <row r="15" spans="1:15">
      <c r="A15" s="967"/>
      <c r="B15" s="985">
        <v>1</v>
      </c>
      <c r="C15" s="1010">
        <v>50.46</v>
      </c>
      <c r="D15" s="1010"/>
      <c r="E15" s="994"/>
      <c r="F15" s="972"/>
      <c r="G15" s="1024"/>
      <c r="H15" s="1010"/>
      <c r="I15" s="985"/>
      <c r="L15" s="956"/>
      <c r="M15" s="967"/>
      <c r="N15" s="967"/>
      <c r="O15" s="967"/>
    </row>
    <row r="16" spans="1:15">
      <c r="A16" s="967"/>
      <c r="B16" s="1248"/>
      <c r="C16" s="1252"/>
      <c r="D16" s="1252">
        <f>C15*B15</f>
        <v>50.46</v>
      </c>
      <c r="E16" s="1248" t="s">
        <v>1447</v>
      </c>
      <c r="F16" s="972"/>
      <c r="G16" s="1024"/>
      <c r="H16" s="1010"/>
      <c r="I16" s="985"/>
      <c r="L16" s="956"/>
      <c r="M16" s="967"/>
      <c r="N16" s="967"/>
      <c r="O16" s="967"/>
    </row>
    <row r="17" spans="1:15">
      <c r="A17" s="967"/>
      <c r="B17" s="985"/>
      <c r="C17" s="972"/>
      <c r="D17" s="972"/>
      <c r="E17" s="989"/>
      <c r="F17" s="985"/>
      <c r="G17" s="972"/>
      <c r="H17" s="977"/>
      <c r="I17" s="986"/>
      <c r="L17" s="956"/>
      <c r="M17" s="967"/>
      <c r="N17" s="967"/>
      <c r="O17" s="967"/>
    </row>
    <row r="18" spans="1:15">
      <c r="A18" s="967"/>
      <c r="B18" s="972"/>
      <c r="C18" s="1024"/>
      <c r="D18" s="1010"/>
      <c r="E18" s="989"/>
      <c r="F18" s="972"/>
      <c r="G18" s="974"/>
      <c r="H18" s="975"/>
      <c r="I18" s="982"/>
      <c r="L18" s="956"/>
      <c r="M18" s="967"/>
      <c r="N18" s="967"/>
      <c r="O18" s="967"/>
    </row>
    <row r="19" spans="1:15">
      <c r="A19" s="967"/>
      <c r="B19" s="985"/>
      <c r="C19" s="974"/>
      <c r="D19" s="975"/>
      <c r="E19" s="982"/>
      <c r="F19" s="972"/>
      <c r="G19" s="974"/>
      <c r="H19" s="975"/>
      <c r="I19" s="986"/>
      <c r="L19" s="956"/>
      <c r="M19" s="967"/>
      <c r="N19" s="967"/>
      <c r="O19" s="967"/>
    </row>
    <row r="20" spans="1:15">
      <c r="A20" s="967"/>
      <c r="B20" s="985"/>
      <c r="C20" s="972"/>
      <c r="D20" s="972"/>
      <c r="E20" s="985"/>
      <c r="F20" s="972"/>
      <c r="G20" s="974"/>
      <c r="H20" s="975"/>
      <c r="I20" s="987"/>
      <c r="L20" s="956"/>
      <c r="M20" s="967"/>
      <c r="N20" s="967"/>
      <c r="O20" s="967"/>
    </row>
    <row r="21" spans="1:15">
      <c r="A21" s="967"/>
      <c r="B21" s="985"/>
      <c r="C21" s="972"/>
      <c r="D21" s="977"/>
      <c r="E21" s="986"/>
      <c r="F21" s="972"/>
      <c r="G21" s="974"/>
      <c r="H21" s="975"/>
      <c r="I21" s="982"/>
      <c r="L21" s="956"/>
      <c r="M21" s="967"/>
      <c r="N21" s="967"/>
      <c r="O21" s="967"/>
    </row>
    <row r="22" spans="1:15">
      <c r="A22" s="967"/>
      <c r="B22" s="985"/>
      <c r="C22" s="972"/>
      <c r="D22" s="972"/>
      <c r="E22" s="985"/>
      <c r="F22" s="972"/>
      <c r="G22" s="974"/>
      <c r="H22" s="975"/>
      <c r="I22" s="987"/>
      <c r="L22" s="956"/>
      <c r="M22" s="967"/>
      <c r="N22" s="967"/>
      <c r="O22" s="967"/>
    </row>
    <row r="23" spans="1:15">
      <c r="A23" s="967"/>
      <c r="B23" s="985"/>
      <c r="C23" s="972"/>
      <c r="D23" s="972"/>
      <c r="E23" s="985"/>
      <c r="F23" s="972"/>
      <c r="G23" s="974"/>
      <c r="H23" s="975"/>
      <c r="I23" s="987"/>
      <c r="L23" s="956"/>
      <c r="M23" s="967"/>
      <c r="N23" s="967"/>
      <c r="O23" s="967"/>
    </row>
    <row r="24" spans="1:15">
      <c r="A24" s="967"/>
      <c r="B24" s="985"/>
      <c r="C24" s="972"/>
      <c r="D24" s="972"/>
      <c r="E24" s="985"/>
      <c r="F24" s="972"/>
      <c r="G24" s="974"/>
      <c r="H24" s="975"/>
      <c r="I24" s="987"/>
      <c r="L24" s="956"/>
      <c r="M24" s="967"/>
      <c r="N24" s="967"/>
      <c r="O24" s="967"/>
    </row>
    <row r="25" spans="1:15">
      <c r="A25" s="967"/>
      <c r="B25" s="985"/>
      <c r="C25" s="972"/>
      <c r="D25" s="972"/>
      <c r="E25" s="985"/>
      <c r="F25" s="972"/>
      <c r="G25" s="974"/>
      <c r="H25" s="975"/>
      <c r="I25" s="987"/>
      <c r="L25" s="956"/>
      <c r="M25" s="967"/>
      <c r="N25" s="967"/>
      <c r="O25" s="967"/>
    </row>
    <row r="26" spans="1:15">
      <c r="A26" s="967"/>
      <c r="B26" s="985"/>
      <c r="C26" s="972"/>
      <c r="D26" s="972"/>
      <c r="E26" s="985"/>
      <c r="F26" s="972"/>
      <c r="G26" s="974"/>
      <c r="H26" s="975"/>
      <c r="I26" s="987"/>
      <c r="L26" s="956"/>
      <c r="M26" s="967"/>
      <c r="N26" s="967"/>
      <c r="O26" s="967"/>
    </row>
    <row r="27" spans="1:15">
      <c r="A27" s="967"/>
      <c r="B27" s="985"/>
      <c r="C27" s="972"/>
      <c r="D27" s="972"/>
      <c r="E27" s="985"/>
      <c r="F27" s="972"/>
      <c r="G27" s="974"/>
      <c r="H27" s="975"/>
      <c r="I27" s="987"/>
      <c r="L27" s="956"/>
      <c r="M27" s="967"/>
      <c r="N27" s="967"/>
      <c r="O27" s="967"/>
    </row>
    <row r="28" spans="1:15">
      <c r="A28" s="967"/>
      <c r="B28" s="985"/>
      <c r="C28" s="972"/>
      <c r="D28" s="972"/>
      <c r="E28" s="985"/>
      <c r="F28" s="972"/>
      <c r="G28" s="974"/>
      <c r="H28" s="975"/>
      <c r="I28" s="987"/>
      <c r="L28" s="956"/>
      <c r="M28" s="967"/>
      <c r="N28" s="967"/>
      <c r="O28" s="967"/>
    </row>
    <row r="29" spans="1:15">
      <c r="A29" s="967"/>
      <c r="B29" s="985"/>
      <c r="C29" s="972"/>
      <c r="D29" s="972"/>
      <c r="E29" s="985"/>
      <c r="F29" s="972"/>
      <c r="G29" s="974"/>
      <c r="H29" s="975"/>
      <c r="I29" s="987"/>
      <c r="L29" s="956"/>
      <c r="M29" s="967"/>
      <c r="N29" s="967"/>
      <c r="O29" s="967"/>
    </row>
    <row r="30" spans="1:15">
      <c r="A30" s="967"/>
      <c r="B30" s="985"/>
      <c r="C30" s="972"/>
      <c r="D30" s="972"/>
      <c r="E30" s="985"/>
      <c r="F30" s="972"/>
      <c r="G30" s="974"/>
      <c r="H30" s="975"/>
      <c r="I30" s="987"/>
      <c r="L30" s="956"/>
      <c r="M30" s="967"/>
      <c r="N30" s="967"/>
      <c r="O30" s="967"/>
    </row>
    <row r="31" spans="1:15">
      <c r="A31" s="967"/>
      <c r="B31" s="985"/>
      <c r="C31" s="972"/>
      <c r="D31" s="972"/>
      <c r="E31" s="985"/>
      <c r="F31" s="972"/>
      <c r="G31" s="974"/>
      <c r="H31" s="975"/>
      <c r="I31" s="987"/>
      <c r="L31" s="956"/>
      <c r="M31" s="967"/>
      <c r="N31" s="967"/>
      <c r="O31" s="967"/>
    </row>
    <row r="32" spans="1:15">
      <c r="A32" s="967"/>
      <c r="B32" s="985"/>
      <c r="C32" s="972"/>
      <c r="D32" s="972"/>
      <c r="E32" s="985"/>
      <c r="F32" s="972"/>
      <c r="G32" s="974"/>
      <c r="H32" s="975"/>
      <c r="I32" s="987"/>
      <c r="L32" s="956"/>
      <c r="M32" s="967"/>
      <c r="N32" s="967"/>
      <c r="O32" s="967"/>
    </row>
    <row r="33" spans="1:15">
      <c r="A33" s="967"/>
      <c r="B33" s="985"/>
      <c r="C33" s="972"/>
      <c r="D33" s="972"/>
      <c r="E33" s="985"/>
      <c r="F33" s="972"/>
      <c r="G33" s="974"/>
      <c r="H33" s="975"/>
      <c r="I33" s="987"/>
      <c r="L33" s="956"/>
      <c r="M33" s="967"/>
      <c r="N33" s="967"/>
      <c r="O33" s="967"/>
    </row>
    <row r="34" spans="1:15">
      <c r="A34" s="967"/>
      <c r="B34" s="985"/>
      <c r="C34" s="972"/>
      <c r="D34" s="972"/>
      <c r="E34" s="985"/>
      <c r="F34" s="972"/>
      <c r="G34" s="974"/>
      <c r="H34" s="975"/>
      <c r="I34" s="987"/>
      <c r="L34" s="956"/>
      <c r="M34" s="967"/>
      <c r="N34" s="967"/>
      <c r="O34" s="967"/>
    </row>
    <row r="35" spans="1:15">
      <c r="A35" s="967"/>
      <c r="B35" s="985"/>
      <c r="C35" s="972"/>
      <c r="D35" s="972"/>
      <c r="E35" s="985"/>
      <c r="F35" s="972"/>
      <c r="G35" s="974"/>
      <c r="H35" s="975"/>
      <c r="I35" s="987"/>
      <c r="L35" s="956"/>
      <c r="M35" s="967"/>
      <c r="N35" s="967"/>
      <c r="O35" s="967"/>
    </row>
    <row r="36" spans="1:15">
      <c r="A36" s="967"/>
      <c r="B36" s="985"/>
      <c r="C36" s="972"/>
      <c r="D36" s="972"/>
      <c r="E36" s="985"/>
      <c r="F36" s="972"/>
      <c r="G36" s="974"/>
      <c r="H36" s="975"/>
      <c r="I36" s="987"/>
      <c r="L36" s="956"/>
      <c r="M36" s="967"/>
      <c r="N36" s="967"/>
      <c r="O36" s="967"/>
    </row>
    <row r="37" spans="1:15">
      <c r="A37" s="967"/>
      <c r="B37" s="985"/>
      <c r="C37" s="972"/>
      <c r="D37" s="972"/>
      <c r="E37" s="985"/>
      <c r="F37" s="972"/>
      <c r="G37" s="974"/>
      <c r="H37" s="975"/>
      <c r="I37" s="987"/>
      <c r="L37" s="956"/>
      <c r="M37" s="967"/>
      <c r="N37" s="967"/>
      <c r="O37" s="967"/>
    </row>
    <row r="38" spans="1:15">
      <c r="A38" s="967"/>
      <c r="B38" s="985"/>
      <c r="C38" s="972"/>
      <c r="D38" s="972"/>
      <c r="E38" s="985"/>
      <c r="F38" s="972"/>
      <c r="G38" s="974"/>
      <c r="H38" s="975"/>
      <c r="I38" s="987"/>
      <c r="L38" s="956"/>
      <c r="M38" s="967"/>
      <c r="N38" s="967"/>
      <c r="O38" s="967"/>
    </row>
    <row r="39" spans="1:15">
      <c r="A39" s="967"/>
      <c r="B39" s="985"/>
      <c r="C39" s="972"/>
      <c r="D39" s="972"/>
      <c r="E39" s="985"/>
      <c r="F39" s="972"/>
      <c r="G39" s="974"/>
      <c r="H39" s="975"/>
      <c r="I39" s="987"/>
      <c r="L39" s="956"/>
      <c r="M39" s="967"/>
      <c r="N39" s="967"/>
      <c r="O39" s="967"/>
    </row>
    <row r="40" spans="1:15">
      <c r="A40" s="967"/>
      <c r="B40" s="985"/>
      <c r="C40" s="972"/>
      <c r="D40" s="972"/>
      <c r="E40" s="985"/>
      <c r="F40" s="972"/>
      <c r="G40" s="974"/>
      <c r="H40" s="975"/>
      <c r="I40" s="987"/>
      <c r="L40" s="956"/>
      <c r="M40" s="967"/>
      <c r="N40" s="967"/>
      <c r="O40" s="967"/>
    </row>
    <row r="41" spans="1:15">
      <c r="A41" s="967"/>
      <c r="B41" s="985"/>
      <c r="C41" s="972"/>
      <c r="D41" s="972"/>
      <c r="E41" s="985"/>
      <c r="F41" s="972"/>
      <c r="G41" s="974"/>
      <c r="H41" s="975"/>
      <c r="I41" s="987"/>
      <c r="L41" s="956"/>
      <c r="M41" s="967"/>
      <c r="N41" s="967"/>
      <c r="O41" s="967"/>
    </row>
    <row r="42" spans="1:15">
      <c r="A42" s="967"/>
      <c r="B42" s="985"/>
      <c r="C42" s="972"/>
      <c r="D42" s="972"/>
      <c r="E42" s="985"/>
      <c r="F42" s="972"/>
      <c r="G42" s="974"/>
      <c r="H42" s="975"/>
      <c r="I42" s="987"/>
      <c r="L42" s="956"/>
      <c r="M42" s="967"/>
      <c r="N42" s="967"/>
      <c r="O42" s="967"/>
    </row>
    <row r="43" spans="1:15">
      <c r="A43" s="967"/>
      <c r="B43" s="985"/>
      <c r="C43" s="972"/>
      <c r="D43" s="972"/>
      <c r="E43" s="985"/>
      <c r="F43" s="972"/>
      <c r="G43" s="974"/>
      <c r="H43" s="975"/>
      <c r="I43" s="987"/>
      <c r="L43" s="956"/>
      <c r="M43" s="967"/>
      <c r="N43" s="967"/>
      <c r="O43" s="967"/>
    </row>
    <row r="44" spans="1:15">
      <c r="A44" s="967"/>
      <c r="B44" s="985"/>
      <c r="C44" s="972"/>
      <c r="D44" s="972"/>
      <c r="E44" s="985"/>
      <c r="F44" s="972"/>
      <c r="G44" s="974"/>
      <c r="H44" s="975"/>
      <c r="I44" s="987"/>
      <c r="L44" s="956"/>
      <c r="M44" s="967"/>
      <c r="N44" s="967"/>
      <c r="O44" s="967"/>
    </row>
    <row r="45" spans="1:15">
      <c r="A45" s="967"/>
      <c r="B45" s="985"/>
      <c r="C45" s="972"/>
      <c r="D45" s="972"/>
      <c r="E45" s="985"/>
      <c r="F45" s="972"/>
      <c r="G45" s="974"/>
      <c r="H45" s="975"/>
      <c r="I45" s="987"/>
      <c r="L45" s="956"/>
      <c r="M45" s="967"/>
      <c r="N45" s="967"/>
      <c r="O45" s="967"/>
    </row>
    <row r="46" spans="1:15">
      <c r="A46" s="967"/>
      <c r="B46" s="985"/>
      <c r="C46" s="972"/>
      <c r="D46" s="972"/>
      <c r="E46" s="985"/>
      <c r="F46" s="972"/>
      <c r="G46" s="974"/>
      <c r="H46" s="975"/>
      <c r="I46" s="987"/>
      <c r="L46" s="956"/>
      <c r="M46" s="967"/>
      <c r="N46" s="967"/>
      <c r="O46" s="967"/>
    </row>
    <row r="47" spans="1:15">
      <c r="A47" s="967"/>
      <c r="B47" s="985"/>
      <c r="C47" s="972"/>
      <c r="D47" s="972"/>
      <c r="E47" s="985"/>
      <c r="F47" s="972"/>
      <c r="G47" s="974"/>
      <c r="H47" s="975"/>
      <c r="I47" s="987"/>
      <c r="L47" s="956"/>
      <c r="M47" s="967"/>
      <c r="N47" s="967"/>
      <c r="O47" s="967"/>
    </row>
    <row r="48" spans="1:15">
      <c r="A48" s="967"/>
      <c r="B48" s="985"/>
      <c r="C48" s="972"/>
      <c r="D48" s="972"/>
      <c r="E48" s="985"/>
      <c r="F48" s="972"/>
      <c r="G48" s="974"/>
      <c r="H48" s="975"/>
      <c r="I48" s="987"/>
      <c r="L48" s="956"/>
      <c r="M48" s="967"/>
      <c r="N48" s="967"/>
      <c r="O48" s="967"/>
    </row>
    <row r="49" spans="1:15">
      <c r="A49" s="967"/>
      <c r="B49" s="985"/>
      <c r="C49" s="972"/>
      <c r="D49" s="972"/>
      <c r="E49" s="985"/>
      <c r="F49" s="972"/>
      <c r="G49" s="974"/>
      <c r="H49" s="975"/>
      <c r="I49" s="987"/>
      <c r="L49" s="956"/>
      <c r="M49" s="967"/>
      <c r="N49" s="967"/>
      <c r="O49" s="967"/>
    </row>
    <row r="50" spans="1:15">
      <c r="A50" s="967"/>
      <c r="B50" s="985"/>
      <c r="C50" s="972"/>
      <c r="D50" s="972"/>
      <c r="E50" s="985"/>
      <c r="F50" s="972"/>
      <c r="G50" s="974"/>
      <c r="H50" s="975"/>
      <c r="I50" s="987"/>
      <c r="L50" s="956"/>
      <c r="M50" s="967"/>
      <c r="N50" s="967"/>
      <c r="O50" s="967"/>
    </row>
    <row r="51" spans="1:15">
      <c r="A51" s="967"/>
      <c r="B51" s="985"/>
      <c r="C51" s="972"/>
      <c r="D51" s="972"/>
      <c r="E51" s="985"/>
      <c r="F51" s="972"/>
      <c r="G51" s="974"/>
      <c r="H51" s="975"/>
      <c r="I51" s="987"/>
      <c r="L51" s="956"/>
      <c r="M51" s="967"/>
      <c r="N51" s="967"/>
      <c r="O51" s="967"/>
    </row>
    <row r="52" spans="1:15">
      <c r="A52" s="967"/>
      <c r="B52" s="985"/>
      <c r="C52" s="972"/>
      <c r="D52" s="972"/>
      <c r="E52" s="985"/>
      <c r="F52" s="972"/>
      <c r="G52" s="974"/>
      <c r="H52" s="975"/>
      <c r="I52" s="987"/>
      <c r="L52" s="956"/>
      <c r="M52" s="967"/>
      <c r="N52" s="967"/>
      <c r="O52" s="967"/>
    </row>
    <row r="53" spans="1:15">
      <c r="A53" s="967"/>
      <c r="B53" s="985"/>
      <c r="C53" s="972"/>
      <c r="D53" s="972"/>
      <c r="E53" s="985"/>
      <c r="F53" s="972"/>
      <c r="G53" s="974"/>
      <c r="H53" s="975"/>
      <c r="I53" s="987"/>
      <c r="L53" s="956"/>
      <c r="M53" s="967"/>
      <c r="N53" s="967"/>
      <c r="O53" s="967"/>
    </row>
    <row r="54" spans="1:15">
      <c r="A54" s="967"/>
      <c r="B54" s="985"/>
      <c r="C54" s="972"/>
      <c r="D54" s="972"/>
      <c r="E54" s="985"/>
      <c r="F54" s="972"/>
      <c r="G54" s="974"/>
      <c r="H54" s="975"/>
      <c r="I54" s="987"/>
      <c r="L54" s="956"/>
      <c r="M54" s="967"/>
      <c r="N54" s="967"/>
      <c r="O54" s="967"/>
    </row>
    <row r="55" spans="1:15">
      <c r="A55" s="967"/>
      <c r="B55" s="985"/>
      <c r="C55" s="974"/>
      <c r="D55" s="975"/>
      <c r="E55" s="985"/>
      <c r="F55" s="985"/>
      <c r="G55" s="1024"/>
      <c r="H55" s="1010"/>
      <c r="I55" s="985"/>
      <c r="J55" s="967"/>
    </row>
    <row r="56" spans="1:15">
      <c r="A56" s="967"/>
      <c r="B56" s="973"/>
      <c r="C56" s="974"/>
      <c r="D56" s="975"/>
      <c r="E56" s="973"/>
      <c r="F56" s="985"/>
      <c r="G56" s="1024"/>
      <c r="H56" s="1010"/>
      <c r="I56" s="985"/>
      <c r="J56" s="967"/>
    </row>
    <row r="57" spans="1:15">
      <c r="A57" s="967"/>
      <c r="B57" s="973"/>
      <c r="C57" s="974"/>
      <c r="D57" s="975"/>
      <c r="E57" s="985"/>
      <c r="F57" s="985"/>
      <c r="G57" s="1024"/>
      <c r="H57" s="1010"/>
      <c r="I57" s="985"/>
      <c r="J57" s="967"/>
    </row>
    <row r="58" spans="1:15">
      <c r="A58" s="967"/>
      <c r="B58" s="985"/>
      <c r="C58" s="974"/>
      <c r="D58" s="975"/>
      <c r="E58" s="985"/>
      <c r="F58" s="985"/>
      <c r="G58" s="1024"/>
      <c r="H58" s="1010"/>
      <c r="I58" s="985"/>
      <c r="J58" s="967"/>
    </row>
    <row r="59" spans="1:15">
      <c r="A59" s="967"/>
      <c r="B59" s="973"/>
      <c r="C59" s="974"/>
      <c r="D59" s="975"/>
      <c r="E59" s="973"/>
      <c r="F59" s="985"/>
      <c r="G59" s="1024"/>
      <c r="H59" s="1010"/>
      <c r="I59" s="985"/>
      <c r="J59" s="967"/>
    </row>
    <row r="60" spans="1:15">
      <c r="A60" s="967"/>
      <c r="B60" s="973"/>
      <c r="C60" s="974"/>
      <c r="D60" s="975"/>
      <c r="E60" s="985"/>
      <c r="F60" s="985"/>
      <c r="G60" s="1024"/>
      <c r="H60" s="1010"/>
      <c r="I60" s="985"/>
      <c r="J60" s="967"/>
    </row>
    <row r="61" spans="1:15">
      <c r="A61" s="967"/>
      <c r="B61" s="985"/>
      <c r="C61" s="972"/>
      <c r="D61" s="972"/>
      <c r="E61" s="985"/>
      <c r="F61" s="985"/>
      <c r="G61" s="975"/>
      <c r="H61" s="975"/>
      <c r="I61" s="999"/>
      <c r="J61" s="967"/>
    </row>
    <row r="62" spans="1:15">
      <c r="A62" s="967"/>
      <c r="B62" s="1001"/>
      <c r="C62" s="1000"/>
      <c r="D62" s="1008"/>
      <c r="E62" s="1001"/>
      <c r="F62" s="1018"/>
      <c r="G62" s="1000"/>
      <c r="H62" s="1008"/>
      <c r="I62" s="1009"/>
      <c r="J62" s="967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 -_____________&amp;U   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rgb="FF00B0F0"/>
  </sheetPr>
  <dimension ref="B1:G47"/>
  <sheetViews>
    <sheetView view="pageBreakPreview" zoomScale="64" zoomScaleNormal="64" zoomScaleSheetLayoutView="64" workbookViewId="0">
      <selection activeCell="B6" sqref="B6:G6"/>
    </sheetView>
  </sheetViews>
  <sheetFormatPr defaultRowHeight="18.75"/>
  <cols>
    <col min="1" max="1" width="4.7109375" style="1203" customWidth="1"/>
    <col min="2" max="2" width="11" style="1203" customWidth="1"/>
    <col min="3" max="3" width="38.140625" style="1203" customWidth="1"/>
    <col min="4" max="4" width="18.5703125" style="1203" customWidth="1"/>
    <col min="5" max="5" width="15.5703125" style="1203" bestFit="1" customWidth="1"/>
    <col min="6" max="6" width="12.7109375" style="1203" bestFit="1" customWidth="1"/>
    <col min="7" max="7" width="15.5703125" style="1203" bestFit="1" customWidth="1"/>
    <col min="8" max="8" width="3.28515625" style="1203" customWidth="1"/>
    <col min="9" max="16384" width="9.140625" style="1203"/>
  </cols>
  <sheetData>
    <row r="1" spans="2:7" s="932" customFormat="1">
      <c r="B1" s="2073" t="s">
        <v>179</v>
      </c>
      <c r="C1" s="2073"/>
    </row>
    <row r="2" spans="2:7" s="932" customFormat="1">
      <c r="B2" s="2073" t="s">
        <v>156</v>
      </c>
      <c r="C2" s="2073"/>
    </row>
    <row r="3" spans="2:7" s="932" customFormat="1">
      <c r="B3" s="2073" t="s">
        <v>157</v>
      </c>
      <c r="C3" s="2073"/>
    </row>
    <row r="4" spans="2:7" s="932" customFormat="1">
      <c r="B4" s="2073" t="s">
        <v>158</v>
      </c>
      <c r="C4" s="2073"/>
      <c r="D4" s="2073"/>
      <c r="E4" s="933"/>
      <c r="F4" s="933"/>
    </row>
    <row r="5" spans="2:7" s="932" customFormat="1">
      <c r="E5" s="933"/>
      <c r="F5" s="933"/>
    </row>
    <row r="6" spans="2:7">
      <c r="B6" s="2064" t="s">
        <v>2234</v>
      </c>
      <c r="C6" s="2064"/>
      <c r="D6" s="2064"/>
      <c r="E6" s="2064"/>
      <c r="F6" s="2064"/>
      <c r="G6" s="2064"/>
    </row>
    <row r="7" spans="2:7">
      <c r="B7" s="1204"/>
      <c r="C7" s="1204"/>
      <c r="D7" s="933"/>
      <c r="E7" s="933"/>
      <c r="F7" s="933"/>
      <c r="G7" s="933"/>
    </row>
    <row r="8" spans="2:7" s="932" customFormat="1" ht="20.25" customHeight="1">
      <c r="B8" s="1967" t="s">
        <v>1348</v>
      </c>
      <c r="C8" s="1979" t="s">
        <v>1352</v>
      </c>
      <c r="D8" s="1967" t="s">
        <v>1350</v>
      </c>
      <c r="E8" s="2043" t="s">
        <v>1183</v>
      </c>
      <c r="F8" s="2044"/>
      <c r="G8" s="2045"/>
    </row>
    <row r="9" spans="2:7" s="932" customFormat="1" ht="19.5" customHeight="1">
      <c r="B9" s="1968"/>
      <c r="C9" s="1980"/>
      <c r="D9" s="1968"/>
      <c r="E9" s="1172" t="s">
        <v>154</v>
      </c>
      <c r="F9" s="1173" t="s">
        <v>155</v>
      </c>
      <c r="G9" s="1173" t="s">
        <v>1181</v>
      </c>
    </row>
    <row r="10" spans="2:7" s="932" customFormat="1">
      <c r="B10" s="2080"/>
      <c r="C10" s="2081"/>
      <c r="D10" s="2081"/>
      <c r="E10" s="2081"/>
      <c r="F10" s="2081"/>
      <c r="G10" s="2082"/>
    </row>
    <row r="11" spans="2:7">
      <c r="B11" s="1118"/>
      <c r="C11" s="1119" t="s">
        <v>200</v>
      </c>
      <c r="D11" s="1098"/>
      <c r="E11" s="1098"/>
      <c r="F11" s="1098"/>
      <c r="G11" s="1099"/>
    </row>
    <row r="12" spans="2:7">
      <c r="B12" s="2080"/>
      <c r="C12" s="2081"/>
      <c r="D12" s="2081"/>
      <c r="E12" s="2081"/>
      <c r="F12" s="2081"/>
      <c r="G12" s="2082"/>
    </row>
    <row r="13" spans="2:7">
      <c r="B13" s="1120">
        <v>1</v>
      </c>
      <c r="C13" s="1098" t="s">
        <v>201</v>
      </c>
      <c r="D13" s="1098">
        <f>'Meas Trans'!J16</f>
        <v>16448.7</v>
      </c>
      <c r="E13" s="1098">
        <f>'Meas Trans'!K16</f>
        <v>16527.8</v>
      </c>
      <c r="F13" s="1098">
        <f>'Meas Trans'!L16</f>
        <v>0</v>
      </c>
      <c r="G13" s="1099">
        <f>F13+E13</f>
        <v>16527.8</v>
      </c>
    </row>
    <row r="14" spans="2:7">
      <c r="B14" s="1120">
        <v>2</v>
      </c>
      <c r="C14" s="1098" t="s">
        <v>202</v>
      </c>
      <c r="D14" s="1098">
        <f>'Meas Trans'!J34</f>
        <v>13920</v>
      </c>
      <c r="E14" s="1098">
        <f>'Meas Trans'!K34</f>
        <v>19180</v>
      </c>
      <c r="F14" s="1098">
        <f>'Meas Trans'!L34</f>
        <v>0</v>
      </c>
      <c r="G14" s="1099">
        <f>F14+E14</f>
        <v>19180</v>
      </c>
    </row>
    <row r="15" spans="2:7">
      <c r="B15" s="1120">
        <v>3</v>
      </c>
      <c r="C15" s="1098" t="s">
        <v>203</v>
      </c>
      <c r="D15" s="1098">
        <f>'Meas Trans'!J30</f>
        <v>31574</v>
      </c>
      <c r="E15" s="1098">
        <f>'Meas Trans'!K30</f>
        <v>34847.699999999997</v>
      </c>
      <c r="F15" s="1098">
        <f>'Meas Trans'!L30</f>
        <v>0</v>
      </c>
      <c r="G15" s="1099">
        <f>F15+E15</f>
        <v>34847.699999999997</v>
      </c>
    </row>
    <row r="16" spans="2:7">
      <c r="B16" s="2083"/>
      <c r="C16" s="2084"/>
      <c r="D16" s="2084"/>
      <c r="E16" s="2084"/>
      <c r="F16" s="2084"/>
      <c r="G16" s="2085"/>
    </row>
    <row r="17" spans="2:7">
      <c r="B17" s="1966" t="s">
        <v>129</v>
      </c>
      <c r="C17" s="1966"/>
      <c r="D17" s="1066">
        <f>SUM(D13:D15)</f>
        <v>61942.7</v>
      </c>
      <c r="E17" s="1066">
        <f>SUM(E13:E15)</f>
        <v>70555.5</v>
      </c>
      <c r="F17" s="1066">
        <f>SUM(F13:F15)</f>
        <v>0</v>
      </c>
      <c r="G17" s="1066">
        <f>SUM(G13:G15)</f>
        <v>70555.5</v>
      </c>
    </row>
    <row r="18" spans="2:7">
      <c r="B18" s="2080"/>
      <c r="C18" s="2081"/>
      <c r="D18" s="2081"/>
      <c r="E18" s="2081"/>
      <c r="F18" s="2081"/>
      <c r="G18" s="2082"/>
    </row>
    <row r="19" spans="2:7">
      <c r="B19" s="1118"/>
      <c r="C19" s="1119" t="s">
        <v>204</v>
      </c>
      <c r="D19" s="1098"/>
      <c r="E19" s="1098"/>
      <c r="F19" s="1098"/>
      <c r="G19" s="1099"/>
    </row>
    <row r="20" spans="2:7">
      <c r="B20" s="1120">
        <v>1</v>
      </c>
      <c r="C20" s="1098" t="s">
        <v>205</v>
      </c>
      <c r="D20" s="1098">
        <f>'Meas Trans'!J52</f>
        <v>109997</v>
      </c>
      <c r="E20" s="1098">
        <f>'Meas Trans'!K52</f>
        <v>123187.9</v>
      </c>
      <c r="F20" s="1098">
        <f>'Meas Trans'!L52</f>
        <v>0</v>
      </c>
      <c r="G20" s="1099">
        <f>F20+E20</f>
        <v>123187.9</v>
      </c>
    </row>
    <row r="21" spans="2:7">
      <c r="B21" s="1258">
        <v>8</v>
      </c>
      <c r="C21" s="1259" t="s">
        <v>1127</v>
      </c>
      <c r="D21" s="1259">
        <v>5769.66</v>
      </c>
      <c r="E21" s="1098">
        <v>0</v>
      </c>
      <c r="F21" s="1676">
        <f>'Meas Trans'!L57</f>
        <v>4187.5600000000004</v>
      </c>
      <c r="G21" s="1099">
        <f>F21+E21</f>
        <v>4187.5600000000004</v>
      </c>
    </row>
    <row r="22" spans="2:7">
      <c r="B22" s="2089"/>
      <c r="C22" s="2090"/>
      <c r="D22" s="2090"/>
      <c r="E22" s="2090"/>
      <c r="F22" s="2090"/>
      <c r="G22" s="2091"/>
    </row>
    <row r="23" spans="2:7">
      <c r="B23" s="1966" t="s">
        <v>128</v>
      </c>
      <c r="C23" s="1966"/>
      <c r="D23" s="1066">
        <f>SUM(D20:D20)</f>
        <v>109997</v>
      </c>
      <c r="E23" s="1066">
        <f>SUM(E20:E21)</f>
        <v>123187.9</v>
      </c>
      <c r="F23" s="1066">
        <f>SUM(F20:F21)</f>
        <v>4187.5600000000004</v>
      </c>
      <c r="G23" s="1066">
        <f>SUM(G20:G21)</f>
        <v>127375.46</v>
      </c>
    </row>
    <row r="24" spans="2:7">
      <c r="B24" s="1969" t="s">
        <v>138</v>
      </c>
      <c r="C24" s="1969"/>
      <c r="D24" s="1066">
        <f>D23+D17</f>
        <v>171939.7</v>
      </c>
      <c r="E24" s="1066">
        <f>E23+E17</f>
        <v>193743.4</v>
      </c>
      <c r="F24" s="1066">
        <f>F23+F17</f>
        <v>4187.5600000000004</v>
      </c>
      <c r="G24" s="1066">
        <f>G23+G17</f>
        <v>197930.96</v>
      </c>
    </row>
    <row r="33" spans="2:2">
      <c r="B33" s="1205"/>
    </row>
    <row r="34" spans="2:2">
      <c r="B34" s="1205"/>
    </row>
    <row r="35" spans="2:2">
      <c r="B35" s="1205"/>
    </row>
    <row r="36" spans="2:2">
      <c r="B36" s="1205"/>
    </row>
    <row r="37" spans="2:2">
      <c r="B37" s="1205"/>
    </row>
    <row r="38" spans="2:2">
      <c r="B38" s="1205"/>
    </row>
    <row r="39" spans="2:2">
      <c r="B39" s="1205"/>
    </row>
    <row r="40" spans="2:2">
      <c r="B40" s="1205"/>
    </row>
    <row r="41" spans="2:2">
      <c r="B41" s="1205"/>
    </row>
    <row r="42" spans="2:2">
      <c r="B42" s="1205"/>
    </row>
    <row r="43" spans="2:2">
      <c r="B43" s="1205"/>
    </row>
    <row r="44" spans="2:2">
      <c r="B44" s="1205"/>
    </row>
    <row r="45" spans="2:2">
      <c r="B45" s="1205"/>
    </row>
    <row r="46" spans="2:2">
      <c r="B46" s="1205"/>
    </row>
    <row r="47" spans="2:2">
      <c r="B47" s="1205"/>
    </row>
  </sheetData>
  <mergeCells count="17">
    <mergeCell ref="B24:C24"/>
    <mergeCell ref="B10:G10"/>
    <mergeCell ref="B16:G16"/>
    <mergeCell ref="B17:C17"/>
    <mergeCell ref="B18:G18"/>
    <mergeCell ref="B22:G22"/>
    <mergeCell ref="B23:C23"/>
    <mergeCell ref="B4:D4"/>
    <mergeCell ref="B1:C1"/>
    <mergeCell ref="B2:C2"/>
    <mergeCell ref="B3:C3"/>
    <mergeCell ref="B12:G12"/>
    <mergeCell ref="E8:G8"/>
    <mergeCell ref="B6:G6"/>
    <mergeCell ref="B8:B9"/>
    <mergeCell ref="C8:C9"/>
    <mergeCell ref="D8:D9"/>
  </mergeCells>
  <printOptions horizontalCentered="1"/>
  <pageMargins left="0.5" right="0.25" top="0.5" bottom="0.5" header="0.3" footer="0.3"/>
  <pageSetup paperSize="9" scale="80" orientation="portrait" r:id="rId1"/>
  <headerFooter>
    <oddHeader>Page &amp;P of &amp;N</oddHeader>
    <oddFooter>&amp;LContractor: - &amp;USelam D.
Office Engineer&amp;CConsultant: - ______________&amp;RClient: - _________________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92D050"/>
  </sheetPr>
  <dimension ref="B1:R57"/>
  <sheetViews>
    <sheetView view="pageBreakPreview" topLeftCell="A19" zoomScale="70" zoomScaleNormal="70" zoomScaleSheetLayoutView="70" workbookViewId="0">
      <selection activeCell="F56" sqref="F56"/>
    </sheetView>
  </sheetViews>
  <sheetFormatPr defaultRowHeight="15.75"/>
  <cols>
    <col min="1" max="1" width="5.28515625" style="329" customWidth="1"/>
    <col min="2" max="2" width="9.42578125" style="329" customWidth="1"/>
    <col min="3" max="3" width="55.85546875" style="329" customWidth="1"/>
    <col min="4" max="4" width="6.140625" style="329" customWidth="1"/>
    <col min="5" max="5" width="10.7109375" style="329" customWidth="1"/>
    <col min="6" max="7" width="11.140625" style="329" customWidth="1"/>
    <col min="8" max="8" width="13.140625" style="329" customWidth="1"/>
    <col min="9" max="9" width="13.28515625" style="329" customWidth="1"/>
    <col min="10" max="11" width="14.28515625" style="329" customWidth="1"/>
    <col min="12" max="12" width="14.42578125" style="329" customWidth="1"/>
    <col min="13" max="13" width="15.28515625" style="329" customWidth="1"/>
    <col min="14" max="14" width="5.42578125" style="329" customWidth="1"/>
    <col min="15" max="15" width="9.5703125" style="329" bestFit="1" customWidth="1"/>
    <col min="16" max="16384" width="9.140625" style="329"/>
  </cols>
  <sheetData>
    <row r="1" spans="2:18">
      <c r="B1" s="2092"/>
      <c r="C1" s="2092"/>
      <c r="D1" s="2092"/>
      <c r="E1" s="2092"/>
      <c r="F1" s="2092"/>
      <c r="G1" s="2092"/>
      <c r="H1" s="2092"/>
      <c r="I1" s="2092"/>
      <c r="J1" s="2092"/>
      <c r="K1" s="2092"/>
      <c r="L1" s="2092"/>
      <c r="M1" s="2092"/>
      <c r="N1" s="1190"/>
      <c r="O1" s="1190"/>
      <c r="P1" s="1190"/>
      <c r="Q1" s="1190"/>
      <c r="R1" s="1190"/>
    </row>
    <row r="2" spans="2:18">
      <c r="B2" s="2094" t="s">
        <v>179</v>
      </c>
      <c r="C2" s="2094"/>
      <c r="D2" s="931"/>
      <c r="E2" s="1185"/>
      <c r="F2" s="1185"/>
      <c r="G2" s="1185"/>
      <c r="H2" s="1185"/>
      <c r="I2" s="1185"/>
      <c r="J2" s="1185"/>
      <c r="K2" s="1185"/>
      <c r="L2" s="931"/>
      <c r="M2" s="1190"/>
      <c r="N2" s="1188"/>
      <c r="O2" s="1188"/>
      <c r="P2" s="1188"/>
      <c r="Q2" s="1188"/>
      <c r="R2" s="1188"/>
    </row>
    <row r="3" spans="2:18">
      <c r="B3" s="2094" t="s">
        <v>156</v>
      </c>
      <c r="C3" s="2094"/>
      <c r="D3" s="1190"/>
      <c r="E3" s="1190"/>
      <c r="F3" s="1190"/>
      <c r="G3" s="1190"/>
      <c r="H3" s="1190"/>
      <c r="I3" s="1190"/>
      <c r="J3" s="1190"/>
      <c r="K3" s="1190"/>
      <c r="L3" s="931"/>
      <c r="M3" s="1190"/>
      <c r="N3" s="1188"/>
      <c r="O3" s="1188"/>
      <c r="P3" s="1188"/>
      <c r="Q3" s="1188"/>
      <c r="R3" s="1188"/>
    </row>
    <row r="4" spans="2:18">
      <c r="B4" s="2094" t="s">
        <v>157</v>
      </c>
      <c r="C4" s="2094"/>
      <c r="D4" s="1190"/>
      <c r="E4" s="1206"/>
      <c r="F4" s="1190"/>
      <c r="G4" s="1190"/>
      <c r="H4" s="1190"/>
      <c r="I4" s="1190"/>
      <c r="J4" s="1190"/>
      <c r="K4" s="1190"/>
      <c r="L4" s="931"/>
      <c r="M4" s="1190"/>
      <c r="N4" s="1188"/>
      <c r="O4" s="1188"/>
      <c r="P4" s="1188"/>
      <c r="Q4" s="1188"/>
      <c r="R4" s="1188"/>
    </row>
    <row r="5" spans="2:18">
      <c r="B5" s="2094" t="s">
        <v>158</v>
      </c>
      <c r="C5" s="2094"/>
      <c r="D5" s="1185"/>
      <c r="E5" s="1185"/>
      <c r="F5" s="1185"/>
      <c r="G5" s="1185"/>
      <c r="H5" s="1185"/>
      <c r="I5" s="1185"/>
      <c r="J5" s="1185"/>
      <c r="K5" s="1185"/>
      <c r="L5" s="931"/>
      <c r="M5" s="1190"/>
      <c r="N5" s="1188"/>
      <c r="O5" s="1188"/>
      <c r="P5" s="1188"/>
      <c r="Q5" s="1188"/>
      <c r="R5" s="1188"/>
    </row>
    <row r="6" spans="2:18">
      <c r="B6" s="2092" t="s">
        <v>2233</v>
      </c>
      <c r="C6" s="2092"/>
      <c r="D6" s="2092"/>
      <c r="E6" s="2092"/>
      <c r="F6" s="2092"/>
      <c r="G6" s="2092"/>
      <c r="H6" s="2092"/>
      <c r="I6" s="2092"/>
      <c r="J6" s="2092"/>
      <c r="K6" s="2092"/>
      <c r="L6" s="2092"/>
      <c r="M6" s="2092"/>
      <c r="N6" s="1188"/>
      <c r="O6" s="1188"/>
      <c r="P6" s="1188"/>
      <c r="Q6" s="1188"/>
      <c r="R6" s="1188"/>
    </row>
    <row r="7" spans="2:18">
      <c r="B7" s="2093"/>
      <c r="C7" s="2093"/>
      <c r="D7" s="2093"/>
      <c r="E7" s="2093"/>
      <c r="F7" s="2093"/>
      <c r="G7" s="2093"/>
      <c r="H7" s="2093"/>
      <c r="I7" s="2093"/>
      <c r="J7" s="2093"/>
      <c r="K7" s="2093"/>
      <c r="L7" s="2093"/>
      <c r="M7" s="2093"/>
      <c r="N7" s="1185"/>
      <c r="O7" s="1185"/>
      <c r="P7" s="1185"/>
      <c r="Q7" s="1185"/>
      <c r="R7" s="1185"/>
    </row>
    <row r="8" spans="2:18">
      <c r="B8" s="2099" t="s">
        <v>95</v>
      </c>
      <c r="C8" s="2097" t="s">
        <v>94</v>
      </c>
      <c r="D8" s="2097" t="s">
        <v>93</v>
      </c>
      <c r="E8" s="2095" t="s">
        <v>661</v>
      </c>
      <c r="F8" s="2097" t="s">
        <v>244</v>
      </c>
      <c r="G8" s="2097"/>
      <c r="H8" s="2097"/>
      <c r="I8" s="2097" t="s">
        <v>92</v>
      </c>
      <c r="J8" s="2095" t="s">
        <v>659</v>
      </c>
      <c r="K8" s="2097" t="s">
        <v>223</v>
      </c>
      <c r="L8" s="2097"/>
      <c r="M8" s="2098"/>
    </row>
    <row r="9" spans="2:18" ht="31.5">
      <c r="B9" s="2100"/>
      <c r="C9" s="2101"/>
      <c r="D9" s="2101"/>
      <c r="E9" s="2096"/>
      <c r="F9" s="1184" t="s">
        <v>242</v>
      </c>
      <c r="G9" s="1184" t="s">
        <v>243</v>
      </c>
      <c r="H9" s="1183" t="s">
        <v>444</v>
      </c>
      <c r="I9" s="2101"/>
      <c r="J9" s="2096"/>
      <c r="K9" s="1033" t="s">
        <v>154</v>
      </c>
      <c r="L9" s="1033" t="s">
        <v>155</v>
      </c>
      <c r="M9" s="1038" t="s">
        <v>660</v>
      </c>
    </row>
    <row r="10" spans="2:18" s="1263" customFormat="1">
      <c r="B10" s="1321"/>
      <c r="C10" s="1273" t="s">
        <v>91</v>
      </c>
      <c r="D10" s="1294"/>
      <c r="E10" s="1294"/>
      <c r="F10" s="1294"/>
      <c r="G10" s="1294"/>
      <c r="H10" s="1294"/>
      <c r="I10" s="1294"/>
      <c r="J10" s="1294"/>
      <c r="K10" s="1294"/>
      <c r="L10" s="1294"/>
      <c r="M10" s="1295"/>
    </row>
    <row r="11" spans="2:18">
      <c r="B11" s="1110"/>
      <c r="C11" s="1044" t="s">
        <v>45</v>
      </c>
      <c r="D11" s="1044"/>
      <c r="E11" s="1044"/>
      <c r="F11" s="1044"/>
      <c r="G11" s="1044"/>
      <c r="H11" s="1044"/>
      <c r="I11" s="1044"/>
      <c r="J11" s="1044"/>
      <c r="K11" s="1044"/>
      <c r="L11" s="1036"/>
      <c r="M11" s="1092"/>
    </row>
    <row r="12" spans="2:18" ht="18.75">
      <c r="B12" s="1030">
        <v>1.1000000000000001</v>
      </c>
      <c r="C12" s="1028" t="s">
        <v>368</v>
      </c>
      <c r="D12" s="1026" t="s">
        <v>457</v>
      </c>
      <c r="E12" s="1027">
        <v>68.25</v>
      </c>
      <c r="F12" s="1027">
        <v>94.4</v>
      </c>
      <c r="G12" s="1027"/>
      <c r="H12" s="1027">
        <f>F12+G12</f>
        <v>94.4</v>
      </c>
      <c r="I12" s="1027">
        <v>6</v>
      </c>
      <c r="J12" s="1027">
        <f>I12*E12</f>
        <v>409.5</v>
      </c>
      <c r="K12" s="1027">
        <f>F12*I12</f>
        <v>566.4</v>
      </c>
      <c r="L12" s="1027">
        <f>I12*G12</f>
        <v>0</v>
      </c>
      <c r="M12" s="1093">
        <f>L12+K12</f>
        <v>566.4</v>
      </c>
    </row>
    <row r="13" spans="2:18" ht="18.75">
      <c r="B13" s="1030">
        <v>1.2</v>
      </c>
      <c r="C13" s="1028" t="s">
        <v>360</v>
      </c>
      <c r="D13" s="1026" t="s">
        <v>458</v>
      </c>
      <c r="E13" s="1027">
        <v>102.38</v>
      </c>
      <c r="F13" s="1027">
        <v>94.4</v>
      </c>
      <c r="G13" s="1027"/>
      <c r="H13" s="1027">
        <f>F13+G13</f>
        <v>94.4</v>
      </c>
      <c r="I13" s="1027">
        <v>50</v>
      </c>
      <c r="J13" s="1027">
        <f>I13*E13</f>
        <v>5119</v>
      </c>
      <c r="K13" s="1027">
        <f>F13*I13</f>
        <v>4720</v>
      </c>
      <c r="L13" s="1027">
        <f t="shared" ref="L13:L51" si="0">I13*G13</f>
        <v>0</v>
      </c>
      <c r="M13" s="1093">
        <f>L13+K13</f>
        <v>4720</v>
      </c>
    </row>
    <row r="14" spans="2:18" ht="18.75">
      <c r="B14" s="1030">
        <v>1.4</v>
      </c>
      <c r="C14" s="1028" t="s">
        <v>340</v>
      </c>
      <c r="D14" s="1026" t="s">
        <v>458</v>
      </c>
      <c r="E14" s="1027">
        <v>34.130000000000003</v>
      </c>
      <c r="F14" s="1027">
        <v>24.1</v>
      </c>
      <c r="G14" s="1027"/>
      <c r="H14" s="1027">
        <f>F14+G14</f>
        <v>24.1</v>
      </c>
      <c r="I14" s="1027">
        <v>40</v>
      </c>
      <c r="J14" s="1027">
        <f>I14*E14</f>
        <v>1365.2</v>
      </c>
      <c r="K14" s="1027">
        <f>F14*I14</f>
        <v>964</v>
      </c>
      <c r="L14" s="1027">
        <f t="shared" si="0"/>
        <v>0</v>
      </c>
      <c r="M14" s="1093">
        <f>L14+K14</f>
        <v>964</v>
      </c>
    </row>
    <row r="15" spans="2:18">
      <c r="B15" s="1039">
        <v>1.6</v>
      </c>
      <c r="C15" s="1040" t="s">
        <v>1268</v>
      </c>
      <c r="D15" s="1041" t="s">
        <v>704</v>
      </c>
      <c r="E15" s="1042">
        <v>136.5</v>
      </c>
      <c r="F15" s="1042">
        <v>146.82</v>
      </c>
      <c r="G15" s="1042"/>
      <c r="H15" s="1042">
        <f>F15+G15</f>
        <v>146.82</v>
      </c>
      <c r="I15" s="1042">
        <v>70</v>
      </c>
      <c r="J15" s="1042">
        <f>I15*E15</f>
        <v>9555</v>
      </c>
      <c r="K15" s="1042">
        <f>F15*I15</f>
        <v>10277.4</v>
      </c>
      <c r="L15" s="1042">
        <f>I15*G15</f>
        <v>0</v>
      </c>
      <c r="M15" s="1094">
        <f>L15+K15</f>
        <v>10277.4</v>
      </c>
    </row>
    <row r="16" spans="2:18">
      <c r="B16" s="2102" t="s">
        <v>46</v>
      </c>
      <c r="C16" s="2103"/>
      <c r="D16" s="2103"/>
      <c r="E16" s="2103"/>
      <c r="F16" s="2103"/>
      <c r="G16" s="2103"/>
      <c r="H16" s="2103"/>
      <c r="I16" s="2104"/>
      <c r="J16" s="1045">
        <f>SUM(J12:J15)</f>
        <v>16448.7</v>
      </c>
      <c r="K16" s="1045">
        <f>SUM(K12:K15)</f>
        <v>16527.8</v>
      </c>
      <c r="L16" s="1045">
        <f>SUM(L12:L14)</f>
        <v>0</v>
      </c>
      <c r="M16" s="1046">
        <f>SUM(M12:M15)</f>
        <v>16527.8</v>
      </c>
    </row>
    <row r="17" spans="2:13">
      <c r="B17" s="1034"/>
      <c r="C17" s="1044" t="s">
        <v>47</v>
      </c>
      <c r="D17" s="1036"/>
      <c r="E17" s="1036"/>
      <c r="F17" s="1036"/>
      <c r="G17" s="1036"/>
      <c r="H17" s="1036"/>
      <c r="I17" s="1036"/>
      <c r="J17" s="1036"/>
      <c r="K17" s="1036"/>
      <c r="L17" s="1036"/>
      <c r="M17" s="1092"/>
    </row>
    <row r="18" spans="2:13">
      <c r="B18" s="1030">
        <v>2.1</v>
      </c>
      <c r="C18" s="1028" t="s">
        <v>390</v>
      </c>
      <c r="D18" s="1027"/>
      <c r="E18" s="1027"/>
      <c r="F18" s="1027"/>
      <c r="G18" s="1027"/>
      <c r="H18" s="1027"/>
      <c r="I18" s="1027"/>
      <c r="J18" s="1027"/>
      <c r="K18" s="1027"/>
      <c r="L18" s="1027"/>
      <c r="M18" s="1093"/>
    </row>
    <row r="19" spans="2:13" ht="18.75">
      <c r="B19" s="1032"/>
      <c r="C19" s="1104" t="s">
        <v>90</v>
      </c>
      <c r="D19" s="1026" t="s">
        <v>457</v>
      </c>
      <c r="E19" s="1027">
        <v>11</v>
      </c>
      <c r="F19" s="1027">
        <v>12.8</v>
      </c>
      <c r="G19" s="1027"/>
      <c r="H19" s="1027">
        <f>F19+G19</f>
        <v>12.8</v>
      </c>
      <c r="I19" s="1027">
        <v>100</v>
      </c>
      <c r="J19" s="1027">
        <f t="shared" ref="J19:J51" si="1">I19*E19</f>
        <v>1100</v>
      </c>
      <c r="K19" s="1027">
        <f>F19*I19</f>
        <v>1280</v>
      </c>
      <c r="L19" s="1027">
        <f t="shared" si="0"/>
        <v>0</v>
      </c>
      <c r="M19" s="1093">
        <f t="shared" ref="M19:M51" si="2">L19+K19</f>
        <v>1280</v>
      </c>
    </row>
    <row r="20" spans="2:13" ht="18.75">
      <c r="B20" s="1030">
        <v>2.2000000000000002</v>
      </c>
      <c r="C20" s="1028" t="s">
        <v>391</v>
      </c>
      <c r="D20" s="1026" t="s">
        <v>457</v>
      </c>
      <c r="E20" s="1027">
        <v>38</v>
      </c>
      <c r="F20" s="1027">
        <v>30.81</v>
      </c>
      <c r="G20" s="1027"/>
      <c r="H20" s="1027">
        <f>F20+G20</f>
        <v>30.81</v>
      </c>
      <c r="I20" s="1027">
        <v>350</v>
      </c>
      <c r="J20" s="1027">
        <f t="shared" si="1"/>
        <v>13300</v>
      </c>
      <c r="K20" s="1027">
        <f t="shared" ref="K20:K29" si="3">F20*I20</f>
        <v>10783.5</v>
      </c>
      <c r="L20" s="1027">
        <f t="shared" si="0"/>
        <v>0</v>
      </c>
      <c r="M20" s="1093">
        <f t="shared" si="2"/>
        <v>10783.5</v>
      </c>
    </row>
    <row r="21" spans="2:13">
      <c r="B21" s="1030">
        <v>2.2999999999999998</v>
      </c>
      <c r="C21" s="1028" t="s">
        <v>372</v>
      </c>
      <c r="D21" s="1026"/>
      <c r="E21" s="1027"/>
      <c r="F21" s="1027"/>
      <c r="G21" s="1027"/>
      <c r="H21" s="1027"/>
      <c r="I21" s="1027"/>
      <c r="J21" s="1027"/>
      <c r="K21" s="1027"/>
      <c r="L21" s="1027"/>
      <c r="M21" s="1093"/>
    </row>
    <row r="22" spans="2:13" ht="18.75">
      <c r="B22" s="1030"/>
      <c r="C22" s="1104" t="s">
        <v>88</v>
      </c>
      <c r="D22" s="1026" t="s">
        <v>458</v>
      </c>
      <c r="E22" s="1027">
        <v>2.44</v>
      </c>
      <c r="F22" s="1027">
        <v>2.86</v>
      </c>
      <c r="G22" s="1027"/>
      <c r="H22" s="1027">
        <f>F22+G22</f>
        <v>2.86</v>
      </c>
      <c r="I22" s="1027">
        <v>2900</v>
      </c>
      <c r="J22" s="1027">
        <f t="shared" si="1"/>
        <v>7076</v>
      </c>
      <c r="K22" s="1027">
        <f t="shared" si="3"/>
        <v>8294</v>
      </c>
      <c r="L22" s="1027">
        <f t="shared" si="0"/>
        <v>0</v>
      </c>
      <c r="M22" s="1093">
        <f t="shared" si="2"/>
        <v>8294</v>
      </c>
    </row>
    <row r="23" spans="2:13">
      <c r="B23" s="1030">
        <v>2.4</v>
      </c>
      <c r="C23" s="1028" t="s">
        <v>370</v>
      </c>
      <c r="D23" s="1027"/>
      <c r="E23" s="1027"/>
      <c r="F23" s="1027"/>
      <c r="G23" s="1027"/>
      <c r="H23" s="1027"/>
      <c r="I23" s="1027"/>
      <c r="J23" s="1027"/>
      <c r="K23" s="1027"/>
      <c r="L23" s="1027"/>
      <c r="M23" s="1093"/>
    </row>
    <row r="24" spans="2:13" ht="18.75">
      <c r="B24" s="1032"/>
      <c r="C24" s="1104" t="s">
        <v>88</v>
      </c>
      <c r="D24" s="1026" t="s">
        <v>457</v>
      </c>
      <c r="E24" s="1027">
        <v>6.8</v>
      </c>
      <c r="F24" s="1027">
        <v>19.68</v>
      </c>
      <c r="G24" s="1027"/>
      <c r="H24" s="1027">
        <f>F24+G24</f>
        <v>19.68</v>
      </c>
      <c r="I24" s="1027">
        <v>120</v>
      </c>
      <c r="J24" s="1027">
        <f t="shared" si="1"/>
        <v>816</v>
      </c>
      <c r="K24" s="1027">
        <f t="shared" si="3"/>
        <v>2361.6</v>
      </c>
      <c r="L24" s="1027">
        <f t="shared" si="0"/>
        <v>0</v>
      </c>
      <c r="M24" s="1093">
        <f t="shared" si="2"/>
        <v>2361.6</v>
      </c>
    </row>
    <row r="25" spans="2:13">
      <c r="B25" s="1030">
        <v>2.5</v>
      </c>
      <c r="C25" s="1028" t="s">
        <v>346</v>
      </c>
      <c r="D25" s="1027"/>
      <c r="E25" s="1027"/>
      <c r="F25" s="1027"/>
      <c r="G25" s="1027"/>
      <c r="H25" s="1027"/>
      <c r="I25" s="1027"/>
      <c r="J25" s="1027"/>
      <c r="K25" s="1027"/>
      <c r="L25" s="1027"/>
      <c r="M25" s="1093"/>
    </row>
    <row r="26" spans="2:13">
      <c r="B26" s="1030"/>
      <c r="C26" s="1027" t="s">
        <v>79</v>
      </c>
      <c r="D26" s="1026" t="s">
        <v>75</v>
      </c>
      <c r="E26" s="1027">
        <v>125</v>
      </c>
      <c r="F26" s="1027">
        <v>235.76</v>
      </c>
      <c r="G26" s="1027"/>
      <c r="H26" s="1027">
        <f>F26+G26</f>
        <v>235.76</v>
      </c>
      <c r="I26" s="1027">
        <v>38</v>
      </c>
      <c r="J26" s="1027">
        <f t="shared" si="1"/>
        <v>4750</v>
      </c>
      <c r="K26" s="1027">
        <f t="shared" si="3"/>
        <v>8958.8799999999992</v>
      </c>
      <c r="L26" s="1027">
        <f t="shared" si="0"/>
        <v>0</v>
      </c>
      <c r="M26" s="1093">
        <f t="shared" si="2"/>
        <v>8958.8799999999992</v>
      </c>
    </row>
    <row r="27" spans="2:13">
      <c r="B27" s="1030"/>
      <c r="C27" s="1027" t="s">
        <v>78</v>
      </c>
      <c r="D27" s="1026" t="s">
        <v>75</v>
      </c>
      <c r="E27" s="1027">
        <v>58</v>
      </c>
      <c r="F27" s="1027">
        <v>0</v>
      </c>
      <c r="G27" s="1027"/>
      <c r="H27" s="1027">
        <f>F27+G27</f>
        <v>0</v>
      </c>
      <c r="I27" s="1027">
        <v>38</v>
      </c>
      <c r="J27" s="1027">
        <f t="shared" si="1"/>
        <v>2204</v>
      </c>
      <c r="K27" s="1027">
        <f t="shared" si="3"/>
        <v>0</v>
      </c>
      <c r="L27" s="1027">
        <f t="shared" si="0"/>
        <v>0</v>
      </c>
      <c r="M27" s="1093">
        <f t="shared" si="2"/>
        <v>0</v>
      </c>
    </row>
    <row r="28" spans="2:13">
      <c r="B28" s="1030"/>
      <c r="C28" s="1027" t="s">
        <v>77</v>
      </c>
      <c r="D28" s="1026" t="s">
        <v>75</v>
      </c>
      <c r="E28" s="1027">
        <v>51</v>
      </c>
      <c r="F28" s="1027">
        <v>73.94</v>
      </c>
      <c r="G28" s="1027"/>
      <c r="H28" s="1027">
        <f>F28+G28</f>
        <v>73.94</v>
      </c>
      <c r="I28" s="1027">
        <v>38</v>
      </c>
      <c r="J28" s="1027">
        <f t="shared" si="1"/>
        <v>1938</v>
      </c>
      <c r="K28" s="1027">
        <f t="shared" si="3"/>
        <v>2809.72</v>
      </c>
      <c r="L28" s="1027">
        <f t="shared" si="0"/>
        <v>0</v>
      </c>
      <c r="M28" s="1093">
        <f t="shared" si="2"/>
        <v>2809.72</v>
      </c>
    </row>
    <row r="29" spans="2:13">
      <c r="B29" s="1039">
        <v>2.6</v>
      </c>
      <c r="C29" s="1040" t="s">
        <v>392</v>
      </c>
      <c r="D29" s="1041" t="s">
        <v>74</v>
      </c>
      <c r="E29" s="1042">
        <v>26</v>
      </c>
      <c r="F29" s="1042">
        <v>24</v>
      </c>
      <c r="G29" s="1042"/>
      <c r="H29" s="1042">
        <f>F29+G29</f>
        <v>24</v>
      </c>
      <c r="I29" s="1042">
        <v>15</v>
      </c>
      <c r="J29" s="1042">
        <f t="shared" si="1"/>
        <v>390</v>
      </c>
      <c r="K29" s="1042">
        <f t="shared" si="3"/>
        <v>360</v>
      </c>
      <c r="L29" s="1042">
        <f t="shared" si="0"/>
        <v>0</v>
      </c>
      <c r="M29" s="1094">
        <f t="shared" si="2"/>
        <v>360</v>
      </c>
    </row>
    <row r="30" spans="2:13">
      <c r="B30" s="2102" t="s">
        <v>46</v>
      </c>
      <c r="C30" s="2103"/>
      <c r="D30" s="2103"/>
      <c r="E30" s="2103"/>
      <c r="F30" s="2103"/>
      <c r="G30" s="2103"/>
      <c r="H30" s="2103"/>
      <c r="I30" s="2104"/>
      <c r="J30" s="1045">
        <f>SUM(J19:J29)</f>
        <v>31574</v>
      </c>
      <c r="K30" s="1045">
        <f>SUM(K19:K29)</f>
        <v>34847.699999999997</v>
      </c>
      <c r="L30" s="1045">
        <f>SUM(L19:L29)</f>
        <v>0</v>
      </c>
      <c r="M30" s="1046">
        <f>SUM(M19:M29)</f>
        <v>34847.699999999997</v>
      </c>
    </row>
    <row r="31" spans="2:13">
      <c r="B31" s="1034"/>
      <c r="C31" s="1044" t="s">
        <v>85</v>
      </c>
      <c r="D31" s="1036"/>
      <c r="E31" s="1036"/>
      <c r="F31" s="1036"/>
      <c r="G31" s="1036"/>
      <c r="H31" s="1036"/>
      <c r="I31" s="1036"/>
      <c r="J31" s="1036"/>
      <c r="K31" s="1036"/>
      <c r="L31" s="1036"/>
      <c r="M31" s="1092"/>
    </row>
    <row r="32" spans="2:13" ht="18.75">
      <c r="B32" s="1030">
        <v>3.1</v>
      </c>
      <c r="C32" s="1028" t="s">
        <v>393</v>
      </c>
      <c r="D32" s="1026" t="s">
        <v>458</v>
      </c>
      <c r="E32" s="1027">
        <v>10.4</v>
      </c>
      <c r="F32" s="1027">
        <v>19.18</v>
      </c>
      <c r="G32" s="1027"/>
      <c r="H32" s="1027">
        <v>19.18</v>
      </c>
      <c r="I32" s="1027">
        <v>1000</v>
      </c>
      <c r="J32" s="1027">
        <f t="shared" si="1"/>
        <v>10400</v>
      </c>
      <c r="K32" s="1027">
        <f>F32*I32</f>
        <v>19180</v>
      </c>
      <c r="L32" s="1027">
        <f t="shared" si="0"/>
        <v>0</v>
      </c>
      <c r="M32" s="1093">
        <f t="shared" si="2"/>
        <v>19180</v>
      </c>
    </row>
    <row r="33" spans="2:13" ht="18.75" hidden="1">
      <c r="B33" s="1039">
        <v>3.2</v>
      </c>
      <c r="C33" s="1042" t="s">
        <v>336</v>
      </c>
      <c r="D33" s="1041" t="s">
        <v>458</v>
      </c>
      <c r="E33" s="1042">
        <v>3.2</v>
      </c>
      <c r="F33" s="1042">
        <v>0</v>
      </c>
      <c r="G33" s="1042"/>
      <c r="H33" s="1042">
        <f>F33+G33</f>
        <v>0</v>
      </c>
      <c r="I33" s="1042">
        <v>1100</v>
      </c>
      <c r="J33" s="1042">
        <f t="shared" si="1"/>
        <v>3520</v>
      </c>
      <c r="K33" s="1042">
        <f>F33*I33</f>
        <v>0</v>
      </c>
      <c r="L33" s="1042">
        <f t="shared" si="0"/>
        <v>0</v>
      </c>
      <c r="M33" s="1094">
        <f t="shared" si="2"/>
        <v>0</v>
      </c>
    </row>
    <row r="34" spans="2:13">
      <c r="B34" s="2102" t="s">
        <v>46</v>
      </c>
      <c r="C34" s="2103"/>
      <c r="D34" s="2103"/>
      <c r="E34" s="2103"/>
      <c r="F34" s="2103"/>
      <c r="G34" s="2103"/>
      <c r="H34" s="2103"/>
      <c r="I34" s="2104"/>
      <c r="J34" s="1045">
        <f>SUM(J32:J33)</f>
        <v>13920</v>
      </c>
      <c r="K34" s="1045">
        <f>SUM(K32:K33)</f>
        <v>19180</v>
      </c>
      <c r="L34" s="1045">
        <f>SUM(L32:L33)</f>
        <v>0</v>
      </c>
      <c r="M34" s="1046">
        <f>SUM(M32:M33)</f>
        <v>19180</v>
      </c>
    </row>
    <row r="35" spans="2:13">
      <c r="B35" s="1030"/>
      <c r="C35" s="1109" t="s">
        <v>84</v>
      </c>
      <c r="D35" s="1027"/>
      <c r="E35" s="1027"/>
      <c r="F35" s="1027"/>
      <c r="G35" s="1027"/>
      <c r="H35" s="1027"/>
      <c r="I35" s="1027"/>
      <c r="J35" s="1027"/>
      <c r="K35" s="1027"/>
      <c r="L35" s="1027"/>
      <c r="M35" s="1093"/>
    </row>
    <row r="36" spans="2:13">
      <c r="B36" s="1030"/>
      <c r="C36" s="1029" t="s">
        <v>48</v>
      </c>
      <c r="D36" s="1027"/>
      <c r="E36" s="1027"/>
      <c r="F36" s="1027"/>
      <c r="G36" s="1027"/>
      <c r="H36" s="1027"/>
      <c r="I36" s="1027"/>
      <c r="J36" s="1027"/>
      <c r="K36" s="1027"/>
      <c r="L36" s="1027"/>
      <c r="M36" s="1093"/>
    </row>
    <row r="37" spans="2:13">
      <c r="B37" s="1030">
        <v>1.1000000000000001</v>
      </c>
      <c r="C37" s="1028" t="s">
        <v>331</v>
      </c>
      <c r="D37" s="1027"/>
      <c r="E37" s="1027"/>
      <c r="F37" s="1027"/>
      <c r="G37" s="1027"/>
      <c r="H37" s="1027"/>
      <c r="I37" s="1027"/>
      <c r="J37" s="1027"/>
      <c r="K37" s="1027"/>
      <c r="L37" s="1027"/>
      <c r="M37" s="1093"/>
    </row>
    <row r="38" spans="2:13" ht="18.75">
      <c r="B38" s="1030"/>
      <c r="C38" s="1104" t="s">
        <v>82</v>
      </c>
      <c r="D38" s="1026" t="s">
        <v>458</v>
      </c>
      <c r="E38" s="1027">
        <v>1</v>
      </c>
      <c r="F38" s="1027">
        <v>0.65</v>
      </c>
      <c r="G38" s="1027"/>
      <c r="H38" s="1027">
        <f>F38+G38</f>
        <v>0.65</v>
      </c>
      <c r="I38" s="1027">
        <v>2900</v>
      </c>
      <c r="J38" s="1027">
        <f t="shared" si="1"/>
        <v>2900</v>
      </c>
      <c r="K38" s="1027">
        <f>F38*I38</f>
        <v>1885</v>
      </c>
      <c r="L38" s="1027">
        <f t="shared" si="0"/>
        <v>0</v>
      </c>
      <c r="M38" s="1093">
        <f t="shared" si="2"/>
        <v>1885</v>
      </c>
    </row>
    <row r="39" spans="2:13" ht="18.75">
      <c r="B39" s="1030"/>
      <c r="C39" s="1104" t="s">
        <v>81</v>
      </c>
      <c r="D39" s="1026" t="s">
        <v>458</v>
      </c>
      <c r="E39" s="1027">
        <v>1.22</v>
      </c>
      <c r="F39" s="1027">
        <v>3.76</v>
      </c>
      <c r="G39" s="1027"/>
      <c r="H39" s="1027">
        <f t="shared" ref="H39:H51" si="4">F39+G39</f>
        <v>3.76</v>
      </c>
      <c r="I39" s="1027">
        <v>2900</v>
      </c>
      <c r="J39" s="1027">
        <f t="shared" si="1"/>
        <v>3538</v>
      </c>
      <c r="K39" s="1027">
        <f t="shared" ref="K39:K51" si="5">F39*I39</f>
        <v>10904</v>
      </c>
      <c r="L39" s="1027">
        <f t="shared" si="0"/>
        <v>0</v>
      </c>
      <c r="M39" s="1093">
        <f t="shared" si="2"/>
        <v>10904</v>
      </c>
    </row>
    <row r="40" spans="2:13" ht="18.75">
      <c r="B40" s="1030"/>
      <c r="C40" s="1104" t="s">
        <v>101</v>
      </c>
      <c r="D40" s="1026" t="s">
        <v>458</v>
      </c>
      <c r="E40" s="1027">
        <v>5.57</v>
      </c>
      <c r="F40" s="1027">
        <v>6.4</v>
      </c>
      <c r="G40" s="1027"/>
      <c r="H40" s="1027">
        <f t="shared" si="4"/>
        <v>6.4</v>
      </c>
      <c r="I40" s="1027">
        <v>2900</v>
      </c>
      <c r="J40" s="1027">
        <f t="shared" si="1"/>
        <v>16153</v>
      </c>
      <c r="K40" s="1027">
        <f t="shared" si="5"/>
        <v>18560</v>
      </c>
      <c r="L40" s="1027">
        <f t="shared" si="0"/>
        <v>0</v>
      </c>
      <c r="M40" s="1093">
        <f t="shared" si="2"/>
        <v>18560</v>
      </c>
    </row>
    <row r="41" spans="2:13" ht="18.75" hidden="1">
      <c r="B41" s="1030"/>
      <c r="C41" s="1104" t="s">
        <v>100</v>
      </c>
      <c r="D41" s="1026" t="s">
        <v>458</v>
      </c>
      <c r="E41" s="1027">
        <v>0.8</v>
      </c>
      <c r="F41" s="1027">
        <v>0</v>
      </c>
      <c r="G41" s="1027"/>
      <c r="H41" s="1027">
        <f t="shared" si="4"/>
        <v>0</v>
      </c>
      <c r="I41" s="1027">
        <v>2900</v>
      </c>
      <c r="J41" s="1027">
        <f t="shared" si="1"/>
        <v>2320</v>
      </c>
      <c r="K41" s="1027">
        <f t="shared" si="5"/>
        <v>0</v>
      </c>
      <c r="L41" s="1027">
        <f t="shared" si="0"/>
        <v>0</v>
      </c>
      <c r="M41" s="1093">
        <f t="shared" si="2"/>
        <v>0</v>
      </c>
    </row>
    <row r="42" spans="2:13">
      <c r="B42" s="1030">
        <v>1.2</v>
      </c>
      <c r="C42" s="1028" t="s">
        <v>370</v>
      </c>
      <c r="D42" s="1026"/>
      <c r="E42" s="1027"/>
      <c r="F42" s="1027"/>
      <c r="G42" s="1027"/>
      <c r="H42" s="1027"/>
      <c r="I42" s="1027"/>
      <c r="J42" s="1027"/>
      <c r="K42" s="1027"/>
      <c r="L42" s="1027"/>
      <c r="M42" s="1093"/>
    </row>
    <row r="43" spans="2:13" ht="18.75">
      <c r="B43" s="1030"/>
      <c r="C43" s="1104" t="s">
        <v>82</v>
      </c>
      <c r="D43" s="1026" t="s">
        <v>457</v>
      </c>
      <c r="E43" s="1027">
        <v>57.13</v>
      </c>
      <c r="F43" s="1027">
        <v>14.58</v>
      </c>
      <c r="G43" s="1027"/>
      <c r="H43" s="1027">
        <f t="shared" si="4"/>
        <v>14.58</v>
      </c>
      <c r="I43" s="1027">
        <v>100</v>
      </c>
      <c r="J43" s="1027">
        <f t="shared" si="1"/>
        <v>5713</v>
      </c>
      <c r="K43" s="1027">
        <f t="shared" si="5"/>
        <v>1458</v>
      </c>
      <c r="L43" s="1027">
        <f t="shared" si="0"/>
        <v>0</v>
      </c>
      <c r="M43" s="1093">
        <f t="shared" si="2"/>
        <v>1458</v>
      </c>
    </row>
    <row r="44" spans="2:13">
      <c r="B44" s="1030" t="s">
        <v>163</v>
      </c>
      <c r="C44" s="1104" t="s">
        <v>81</v>
      </c>
      <c r="D44" s="1026" t="s">
        <v>222</v>
      </c>
      <c r="E44" s="1027"/>
      <c r="F44" s="1027">
        <v>44.03</v>
      </c>
      <c r="G44" s="1027"/>
      <c r="H44" s="1027">
        <f t="shared" si="4"/>
        <v>44.03</v>
      </c>
      <c r="I44" s="1027">
        <v>100</v>
      </c>
      <c r="J44" s="1027">
        <f t="shared" si="1"/>
        <v>0</v>
      </c>
      <c r="K44" s="1027">
        <f t="shared" si="5"/>
        <v>4403</v>
      </c>
      <c r="L44" s="1027">
        <f t="shared" si="0"/>
        <v>0</v>
      </c>
      <c r="M44" s="1093">
        <f t="shared" si="2"/>
        <v>4403</v>
      </c>
    </row>
    <row r="45" spans="2:13" ht="18.75">
      <c r="B45" s="1030"/>
      <c r="C45" s="1104" t="s">
        <v>102</v>
      </c>
      <c r="D45" s="1026" t="s">
        <v>457</v>
      </c>
      <c r="E45" s="1027">
        <v>50</v>
      </c>
      <c r="F45" s="1027">
        <v>46.76</v>
      </c>
      <c r="G45" s="1027"/>
      <c r="H45" s="1027">
        <f t="shared" si="4"/>
        <v>46.76</v>
      </c>
      <c r="I45" s="1027">
        <v>1000</v>
      </c>
      <c r="J45" s="1027">
        <f t="shared" si="1"/>
        <v>50000</v>
      </c>
      <c r="K45" s="1027">
        <f t="shared" si="5"/>
        <v>46760</v>
      </c>
      <c r="L45" s="1027">
        <f t="shared" si="0"/>
        <v>0</v>
      </c>
      <c r="M45" s="1093">
        <f t="shared" si="2"/>
        <v>46760</v>
      </c>
    </row>
    <row r="46" spans="2:13" ht="18.75" hidden="1">
      <c r="B46" s="1030"/>
      <c r="C46" s="1104" t="s">
        <v>80</v>
      </c>
      <c r="D46" s="1026" t="s">
        <v>457</v>
      </c>
      <c r="E46" s="1027">
        <v>3.41</v>
      </c>
      <c r="F46" s="1027">
        <v>0</v>
      </c>
      <c r="G46" s="1027"/>
      <c r="H46" s="1027">
        <f t="shared" si="4"/>
        <v>0</v>
      </c>
      <c r="I46" s="1027">
        <v>100</v>
      </c>
      <c r="J46" s="1027">
        <f t="shared" si="1"/>
        <v>341</v>
      </c>
      <c r="K46" s="1027">
        <f t="shared" si="5"/>
        <v>0</v>
      </c>
      <c r="L46" s="1027">
        <f t="shared" si="0"/>
        <v>0</v>
      </c>
      <c r="M46" s="1093">
        <f t="shared" si="2"/>
        <v>0</v>
      </c>
    </row>
    <row r="47" spans="2:13">
      <c r="B47" s="1030">
        <v>1.3</v>
      </c>
      <c r="C47" s="1028" t="s">
        <v>350</v>
      </c>
      <c r="D47" s="1027"/>
      <c r="E47" s="1027"/>
      <c r="F47" s="1027"/>
      <c r="G47" s="1027"/>
      <c r="H47" s="1027"/>
      <c r="I47" s="1027"/>
      <c r="J47" s="1027"/>
      <c r="K47" s="1027"/>
      <c r="L47" s="1027"/>
      <c r="M47" s="1093"/>
    </row>
    <row r="48" spans="2:13">
      <c r="B48" s="1030"/>
      <c r="C48" s="1027" t="s">
        <v>79</v>
      </c>
      <c r="D48" s="1026" t="s">
        <v>75</v>
      </c>
      <c r="E48" s="1027"/>
      <c r="F48" s="1027">
        <v>600.63</v>
      </c>
      <c r="G48" s="1027"/>
      <c r="H48" s="1027">
        <f t="shared" si="4"/>
        <v>600.63</v>
      </c>
      <c r="I48" s="1027">
        <v>38</v>
      </c>
      <c r="J48" s="1027">
        <f t="shared" si="1"/>
        <v>0</v>
      </c>
      <c r="K48" s="1027">
        <f t="shared" si="5"/>
        <v>22823.94</v>
      </c>
      <c r="L48" s="1027">
        <f t="shared" si="0"/>
        <v>0</v>
      </c>
      <c r="M48" s="1093">
        <f t="shared" si="2"/>
        <v>22823.94</v>
      </c>
    </row>
    <row r="49" spans="2:13" hidden="1">
      <c r="B49" s="1030"/>
      <c r="C49" s="1027" t="s">
        <v>78</v>
      </c>
      <c r="D49" s="1026" t="s">
        <v>75</v>
      </c>
      <c r="E49" s="1027">
        <v>217</v>
      </c>
      <c r="F49" s="1027">
        <v>0</v>
      </c>
      <c r="G49" s="1027"/>
      <c r="H49" s="1027">
        <f t="shared" si="4"/>
        <v>0</v>
      </c>
      <c r="I49" s="1027">
        <v>38</v>
      </c>
      <c r="J49" s="1027">
        <f t="shared" si="1"/>
        <v>8246</v>
      </c>
      <c r="K49" s="1027">
        <f t="shared" si="5"/>
        <v>0</v>
      </c>
      <c r="L49" s="1027">
        <f t="shared" si="0"/>
        <v>0</v>
      </c>
      <c r="M49" s="1093">
        <f t="shared" si="2"/>
        <v>0</v>
      </c>
    </row>
    <row r="50" spans="2:13">
      <c r="B50" s="1030"/>
      <c r="C50" s="1027" t="s">
        <v>77</v>
      </c>
      <c r="D50" s="1026" t="s">
        <v>75</v>
      </c>
      <c r="E50" s="1027">
        <v>330</v>
      </c>
      <c r="F50" s="1027">
        <v>431.42</v>
      </c>
      <c r="G50" s="1027"/>
      <c r="H50" s="1027">
        <f t="shared" si="4"/>
        <v>431.42</v>
      </c>
      <c r="I50" s="1027">
        <v>38</v>
      </c>
      <c r="J50" s="1027">
        <f t="shared" si="1"/>
        <v>12540</v>
      </c>
      <c r="K50" s="1027">
        <f t="shared" si="5"/>
        <v>16393.96</v>
      </c>
      <c r="L50" s="1027">
        <f t="shared" si="0"/>
        <v>0</v>
      </c>
      <c r="M50" s="1093">
        <f t="shared" si="2"/>
        <v>16393.96</v>
      </c>
    </row>
    <row r="51" spans="2:13" hidden="1">
      <c r="B51" s="1039"/>
      <c r="C51" s="1042" t="s">
        <v>76</v>
      </c>
      <c r="D51" s="1041" t="s">
        <v>75</v>
      </c>
      <c r="E51" s="1042">
        <v>217</v>
      </c>
      <c r="F51" s="1042">
        <v>0</v>
      </c>
      <c r="G51" s="1042"/>
      <c r="H51" s="1042">
        <f t="shared" si="4"/>
        <v>0</v>
      </c>
      <c r="I51" s="1042">
        <v>38</v>
      </c>
      <c r="J51" s="1042">
        <f t="shared" si="1"/>
        <v>8246</v>
      </c>
      <c r="K51" s="1042">
        <f t="shared" si="5"/>
        <v>0</v>
      </c>
      <c r="L51" s="1042">
        <f t="shared" si="0"/>
        <v>0</v>
      </c>
      <c r="M51" s="1094">
        <f t="shared" si="2"/>
        <v>0</v>
      </c>
    </row>
    <row r="52" spans="2:13">
      <c r="B52" s="2102" t="s">
        <v>46</v>
      </c>
      <c r="C52" s="2103"/>
      <c r="D52" s="2103"/>
      <c r="E52" s="2103"/>
      <c r="F52" s="2103"/>
      <c r="G52" s="2103"/>
      <c r="H52" s="2103"/>
      <c r="I52" s="2104"/>
      <c r="J52" s="1045">
        <f>SUM(J38:J51)</f>
        <v>109997</v>
      </c>
      <c r="K52" s="1045">
        <f>SUM(K38:K51)</f>
        <v>123187.9</v>
      </c>
      <c r="L52" s="1045">
        <f>SUM(L38:L51)</f>
        <v>0</v>
      </c>
      <c r="M52" s="1046">
        <f>SUM(M38:M51)</f>
        <v>123187.9</v>
      </c>
    </row>
    <row r="53" spans="2:13">
      <c r="B53" s="1030"/>
      <c r="C53" s="1027" t="s">
        <v>1154</v>
      </c>
      <c r="D53" s="1026"/>
      <c r="E53" s="1027"/>
      <c r="F53" s="1027"/>
      <c r="G53" s="1027"/>
      <c r="H53" s="1027"/>
      <c r="I53" s="1027"/>
      <c r="J53" s="1027"/>
      <c r="K53" s="1027"/>
      <c r="L53" s="1027"/>
      <c r="M53" s="1093"/>
    </row>
    <row r="54" spans="2:13">
      <c r="B54" s="1030">
        <v>7.1</v>
      </c>
      <c r="C54" s="1027" t="s">
        <v>1187</v>
      </c>
      <c r="D54" s="1026" t="s">
        <v>222</v>
      </c>
      <c r="E54" s="1027">
        <v>75.5</v>
      </c>
      <c r="F54" s="1027">
        <v>0</v>
      </c>
      <c r="G54" s="1254">
        <f>'TOS Tran'!D11</f>
        <v>63.84</v>
      </c>
      <c r="H54" s="1027">
        <v>63.84</v>
      </c>
      <c r="I54" s="1027">
        <v>26</v>
      </c>
      <c r="J54" s="1027">
        <f>I54*E54</f>
        <v>1963</v>
      </c>
      <c r="K54" s="1027">
        <f>F54*I54</f>
        <v>0</v>
      </c>
      <c r="L54" s="1027">
        <f>I54*G54</f>
        <v>1659.84</v>
      </c>
      <c r="M54" s="1093">
        <f>L54+K54</f>
        <v>1659.84</v>
      </c>
    </row>
    <row r="55" spans="2:13">
      <c r="B55" s="1030">
        <v>7.2</v>
      </c>
      <c r="C55" s="1027" t="s">
        <v>1459</v>
      </c>
      <c r="D55" s="1026" t="s">
        <v>222</v>
      </c>
      <c r="E55" s="1027">
        <v>100</v>
      </c>
      <c r="F55" s="1027">
        <v>0</v>
      </c>
      <c r="G55" s="1254">
        <f>'TOS Tran'!D16</f>
        <v>50.46</v>
      </c>
      <c r="H55" s="1027">
        <v>63.84</v>
      </c>
      <c r="I55" s="1027">
        <v>26</v>
      </c>
      <c r="J55" s="1027">
        <f>I55*E55</f>
        <v>2600</v>
      </c>
      <c r="K55" s="1027">
        <f>F55*I55</f>
        <v>0</v>
      </c>
      <c r="L55" s="1027">
        <f>I55*G55</f>
        <v>1311.96</v>
      </c>
      <c r="M55" s="1093">
        <f>L55+K55</f>
        <v>1311.96</v>
      </c>
    </row>
    <row r="56" spans="2:13">
      <c r="B56" s="1030">
        <v>7.3</v>
      </c>
      <c r="C56" s="1027" t="s">
        <v>1460</v>
      </c>
      <c r="D56" s="1026" t="s">
        <v>222</v>
      </c>
      <c r="E56" s="1027">
        <v>46.41</v>
      </c>
      <c r="F56" s="1027">
        <v>0</v>
      </c>
      <c r="G56" s="1254">
        <f>'TOS Tran'!D21</f>
        <v>46.76</v>
      </c>
      <c r="H56" s="1027">
        <v>50.46</v>
      </c>
      <c r="I56" s="1027">
        <v>26</v>
      </c>
      <c r="J56" s="1027">
        <f>I56*E56</f>
        <v>1206.6600000000001</v>
      </c>
      <c r="K56" s="1027">
        <f>F56*I56</f>
        <v>0</v>
      </c>
      <c r="L56" s="1027">
        <f>I56*G56</f>
        <v>1215.76</v>
      </c>
      <c r="M56" s="1093">
        <f>L56+K56</f>
        <v>1215.76</v>
      </c>
    </row>
    <row r="57" spans="2:13">
      <c r="B57" s="2102" t="s">
        <v>46</v>
      </c>
      <c r="C57" s="2103"/>
      <c r="D57" s="2103"/>
      <c r="E57" s="2103"/>
      <c r="F57" s="2103"/>
      <c r="G57" s="2103"/>
      <c r="H57" s="2103"/>
      <c r="I57" s="2104"/>
      <c r="J57" s="1045">
        <f>SUM(J54:J56)</f>
        <v>5769.66</v>
      </c>
      <c r="K57" s="1045">
        <f>SUM(K54:K56)</f>
        <v>0</v>
      </c>
      <c r="L57" s="1045">
        <f>SUM(L54:L56)</f>
        <v>4187.5600000000004</v>
      </c>
      <c r="M57" s="1046">
        <f>SUM(M54:M56)</f>
        <v>4187.5600000000004</v>
      </c>
    </row>
  </sheetData>
  <mergeCells count="20">
    <mergeCell ref="B57:I57"/>
    <mergeCell ref="B16:I16"/>
    <mergeCell ref="B30:I30"/>
    <mergeCell ref="B34:I34"/>
    <mergeCell ref="B52:I52"/>
    <mergeCell ref="J8:J9"/>
    <mergeCell ref="K8:M8"/>
    <mergeCell ref="B8:B9"/>
    <mergeCell ref="C8:C9"/>
    <mergeCell ref="D8:D9"/>
    <mergeCell ref="E8:E9"/>
    <mergeCell ref="F8:H8"/>
    <mergeCell ref="I8:I9"/>
    <mergeCell ref="B1:M1"/>
    <mergeCell ref="B7:M7"/>
    <mergeCell ref="B2:C2"/>
    <mergeCell ref="B3:C3"/>
    <mergeCell ref="B4:C4"/>
    <mergeCell ref="B5:C5"/>
    <mergeCell ref="B6:M6"/>
  </mergeCells>
  <printOptions horizontalCentered="1" verticalCentered="1"/>
  <pageMargins left="0.25" right="0.25" top="0.5" bottom="0.45" header="0.23" footer="0.25"/>
  <pageSetup paperSize="9" scale="71" orientation="landscape" r:id="rId1"/>
  <headerFooter>
    <oddHeader>Page &amp;P of &amp;N</oddHeader>
    <oddFooter>&amp;LContractor: - &amp;USelam D.
Office Engineer&amp;CConsultant: - ______________&amp;RClient: - _________________</oddFooter>
  </headerFooter>
  <rowBreaks count="1" manualBreakCount="1">
    <brk id="34" max="13" man="1"/>
  </rowBreak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60" zoomScaleNormal="100" workbookViewId="0">
      <selection activeCell="A57" sqref="A57:H119"/>
    </sheetView>
  </sheetViews>
  <sheetFormatPr defaultRowHeight="15"/>
  <cols>
    <col min="4" max="4" width="39" customWidth="1"/>
    <col min="5" max="6" width="8.28515625" customWidth="1"/>
    <col min="7" max="7" width="10" customWidth="1"/>
    <col min="8" max="8" width="35.42578125" customWidth="1"/>
  </cols>
  <sheetData>
    <row r="1" spans="1:8" ht="20.25">
      <c r="A1" s="2105" t="s">
        <v>891</v>
      </c>
      <c r="B1" s="2105"/>
      <c r="C1" s="2105"/>
      <c r="D1" s="2105"/>
      <c r="E1" s="2105"/>
      <c r="F1" s="2105"/>
      <c r="G1" s="2105"/>
      <c r="H1" s="2105"/>
    </row>
    <row r="2" spans="1:8" ht="15.75">
      <c r="A2" s="1957" t="s">
        <v>194</v>
      </c>
      <c r="B2" s="1957"/>
      <c r="C2" s="1957"/>
      <c r="D2" s="1957"/>
      <c r="E2" s="199"/>
      <c r="F2" s="460"/>
      <c r="G2" s="461"/>
      <c r="H2" s="199"/>
    </row>
    <row r="3" spans="1:8" ht="15.75">
      <c r="A3" s="1957" t="s">
        <v>195</v>
      </c>
      <c r="B3" s="1957"/>
      <c r="C3" s="1957"/>
      <c r="D3" s="1957"/>
      <c r="E3" s="199"/>
      <c r="F3" s="199"/>
      <c r="G3" s="1959"/>
      <c r="H3" s="1959"/>
    </row>
    <row r="4" spans="1:8" ht="15.75">
      <c r="A4" s="1957" t="s">
        <v>196</v>
      </c>
      <c r="B4" s="1957"/>
      <c r="C4" s="1957"/>
      <c r="D4" s="1957"/>
      <c r="E4" s="199"/>
      <c r="F4" s="199"/>
      <c r="G4" s="219" t="s">
        <v>796</v>
      </c>
      <c r="H4" s="219"/>
    </row>
    <row r="5" spans="1:8" ht="15.75">
      <c r="A5" s="1957" t="s">
        <v>197</v>
      </c>
      <c r="B5" s="1957"/>
      <c r="C5" s="1957"/>
      <c r="D5" s="1957"/>
      <c r="E5" s="199"/>
      <c r="F5" s="199"/>
      <c r="G5" s="219" t="s">
        <v>919</v>
      </c>
      <c r="H5" s="219"/>
    </row>
    <row r="6" spans="1:8" ht="15.75">
      <c r="A6" s="1957" t="s">
        <v>70</v>
      </c>
      <c r="B6" s="1957"/>
      <c r="C6" s="1957"/>
      <c r="D6" s="1957"/>
      <c r="E6" s="199"/>
      <c r="F6" s="199"/>
      <c r="G6" s="199"/>
      <c r="H6" s="199"/>
    </row>
    <row r="7" spans="1:8" ht="16.5" thickBot="1">
      <c r="A7" s="462"/>
      <c r="B7" s="204"/>
      <c r="C7" s="204"/>
      <c r="D7" s="204"/>
      <c r="E7" s="204"/>
      <c r="F7" s="204"/>
      <c r="G7" s="204"/>
      <c r="H7" s="204"/>
    </row>
    <row r="8" spans="1:8" ht="19.5" thickTop="1">
      <c r="A8" s="496" t="s">
        <v>174</v>
      </c>
      <c r="B8" s="497" t="s">
        <v>175</v>
      </c>
      <c r="C8" s="497" t="s">
        <v>176</v>
      </c>
      <c r="D8" s="498" t="s">
        <v>7</v>
      </c>
      <c r="E8" s="499" t="s">
        <v>174</v>
      </c>
      <c r="F8" s="497" t="s">
        <v>175</v>
      </c>
      <c r="G8" s="497" t="s">
        <v>176</v>
      </c>
      <c r="H8" s="500" t="s">
        <v>7</v>
      </c>
    </row>
    <row r="9" spans="1:8" ht="18.75">
      <c r="A9" s="501"/>
      <c r="B9" s="502"/>
      <c r="C9" s="503"/>
      <c r="D9" s="504"/>
      <c r="E9" s="505"/>
      <c r="F9" s="505"/>
      <c r="G9" s="505"/>
      <c r="H9" s="506"/>
    </row>
    <row r="10" spans="1:8" ht="20.25">
      <c r="A10" s="501"/>
      <c r="B10" s="502"/>
      <c r="C10" s="503"/>
      <c r="D10" s="786" t="s">
        <v>797</v>
      </c>
      <c r="E10" s="507"/>
      <c r="F10" s="507"/>
      <c r="G10" s="507"/>
      <c r="H10" s="508"/>
    </row>
    <row r="11" spans="1:8" ht="18.75">
      <c r="A11" s="788">
        <v>2</v>
      </c>
      <c r="B11" s="511">
        <v>3.5</v>
      </c>
      <c r="C11" s="509"/>
      <c r="D11" s="510" t="s">
        <v>798</v>
      </c>
      <c r="E11" s="507"/>
      <c r="F11" s="507"/>
      <c r="G11" s="507"/>
      <c r="H11" s="508"/>
    </row>
    <row r="12" spans="1:8" ht="18.75">
      <c r="A12" s="788"/>
      <c r="B12" s="511">
        <v>0.5</v>
      </c>
      <c r="C12" s="509"/>
      <c r="D12" s="787" t="s">
        <v>799</v>
      </c>
      <c r="E12" s="507"/>
      <c r="F12" s="507"/>
      <c r="G12" s="507"/>
      <c r="H12" s="512"/>
    </row>
    <row r="13" spans="1:8" ht="19.5" thickBot="1">
      <c r="A13" s="788"/>
      <c r="B13" s="511">
        <v>0.75</v>
      </c>
      <c r="C13" s="509"/>
      <c r="D13" s="510"/>
      <c r="E13" s="507"/>
      <c r="F13" s="507"/>
      <c r="G13" s="507"/>
      <c r="H13" s="512"/>
    </row>
    <row r="14" spans="1:8" ht="20.25" thickTop="1" thickBot="1">
      <c r="A14" s="789"/>
      <c r="B14" s="502"/>
      <c r="C14" s="513">
        <f>A11*B11*B12*B13</f>
        <v>2.63</v>
      </c>
      <c r="D14" s="514"/>
      <c r="E14" s="507"/>
      <c r="F14" s="507"/>
      <c r="G14" s="507"/>
      <c r="H14" s="512"/>
    </row>
    <row r="15" spans="1:8" ht="19.5" thickTop="1">
      <c r="A15" s="790">
        <v>2</v>
      </c>
      <c r="B15" s="516">
        <v>4</v>
      </c>
      <c r="C15" s="517"/>
      <c r="D15" s="518"/>
      <c r="E15" s="507"/>
      <c r="F15" s="507"/>
      <c r="G15" s="507"/>
      <c r="H15" s="512"/>
    </row>
    <row r="16" spans="1:8" ht="18.75">
      <c r="A16" s="790"/>
      <c r="B16" s="516">
        <v>0.5</v>
      </c>
      <c r="C16" s="507"/>
      <c r="D16" s="519"/>
      <c r="E16" s="507"/>
      <c r="F16" s="507"/>
      <c r="G16" s="507"/>
      <c r="H16" s="512"/>
    </row>
    <row r="17" spans="1:8" ht="19.5" thickBot="1">
      <c r="A17" s="790"/>
      <c r="B17" s="516">
        <v>0.75</v>
      </c>
      <c r="C17" s="507"/>
      <c r="D17" s="507"/>
      <c r="E17" s="507"/>
      <c r="F17" s="507"/>
      <c r="G17" s="507"/>
      <c r="H17" s="512"/>
    </row>
    <row r="18" spans="1:8" ht="20.25" thickTop="1" thickBot="1">
      <c r="A18" s="790"/>
      <c r="B18" s="516"/>
      <c r="C18" s="513">
        <f>A15*B15*B16*B17</f>
        <v>3</v>
      </c>
      <c r="D18" s="507"/>
      <c r="E18" s="507"/>
      <c r="F18" s="507"/>
      <c r="G18" s="507"/>
      <c r="H18" s="520"/>
    </row>
    <row r="19" spans="1:8" ht="20.25" thickTop="1" thickBot="1">
      <c r="A19" s="790"/>
      <c r="B19" s="516"/>
      <c r="C19" s="792">
        <f>SUM(C14:C18)</f>
        <v>5.63</v>
      </c>
      <c r="D19" s="793" t="s">
        <v>1011</v>
      </c>
      <c r="E19" s="507"/>
      <c r="F19" s="507"/>
      <c r="G19" s="507"/>
      <c r="H19" s="520"/>
    </row>
    <row r="20" spans="1:8" ht="21.75" thickTop="1">
      <c r="A20" s="791"/>
      <c r="B20" s="511"/>
      <c r="C20" s="521"/>
      <c r="D20" s="795" t="s">
        <v>800</v>
      </c>
      <c r="E20" s="507"/>
      <c r="F20" s="507"/>
      <c r="G20" s="507"/>
      <c r="H20" s="512"/>
    </row>
    <row r="21" spans="1:8" ht="18.75">
      <c r="A21" s="790">
        <v>2</v>
      </c>
      <c r="B21" s="516">
        <v>10.7</v>
      </c>
      <c r="C21" s="517"/>
      <c r="D21" s="677" t="s">
        <v>801</v>
      </c>
      <c r="E21" s="507"/>
      <c r="F21" s="507"/>
      <c r="G21" s="507"/>
      <c r="H21" s="512"/>
    </row>
    <row r="22" spans="1:8" ht="19.5" thickBot="1">
      <c r="A22" s="789"/>
      <c r="B22" s="502">
        <v>1.2</v>
      </c>
      <c r="C22" s="503"/>
      <c r="D22" s="505"/>
      <c r="E22" s="507"/>
      <c r="F22" s="507"/>
      <c r="G22" s="522"/>
      <c r="H22" s="523"/>
    </row>
    <row r="23" spans="1:8" ht="20.25" thickTop="1" thickBot="1">
      <c r="A23" s="789"/>
      <c r="B23" s="502"/>
      <c r="C23" s="513">
        <f>A21*B21*B22</f>
        <v>25.68</v>
      </c>
      <c r="D23" s="514"/>
      <c r="E23" s="524"/>
      <c r="F23" s="524"/>
      <c r="G23" s="524"/>
      <c r="H23" s="525"/>
    </row>
    <row r="24" spans="1:8" ht="19.5" thickTop="1">
      <c r="A24" s="790">
        <v>2</v>
      </c>
      <c r="B24" s="516">
        <v>4.5</v>
      </c>
      <c r="C24" s="517"/>
      <c r="D24" s="518"/>
      <c r="E24" s="526"/>
      <c r="F24" s="526"/>
      <c r="G24" s="527"/>
      <c r="H24" s="525"/>
    </row>
    <row r="25" spans="1:8" ht="19.5" thickBot="1">
      <c r="A25" s="501"/>
      <c r="B25" s="502">
        <v>1.2</v>
      </c>
      <c r="C25" s="503"/>
      <c r="D25" s="505"/>
      <c r="E25" s="505"/>
      <c r="F25" s="505"/>
      <c r="G25" s="505"/>
      <c r="H25" s="525"/>
    </row>
    <row r="26" spans="1:8" ht="20.25" thickTop="1" thickBot="1">
      <c r="A26" s="501"/>
      <c r="B26" s="502"/>
      <c r="C26" s="513">
        <f>A24*B24*B25</f>
        <v>10.8</v>
      </c>
      <c r="D26" s="514"/>
      <c r="E26" s="524"/>
      <c r="F26" s="524"/>
      <c r="G26" s="524"/>
      <c r="H26" s="525"/>
    </row>
    <row r="27" spans="1:8" ht="20.25" thickTop="1" thickBot="1">
      <c r="A27" s="515"/>
      <c r="B27" s="516"/>
      <c r="C27" s="792">
        <f>SUM(C23:C26)</f>
        <v>36.479999999999997</v>
      </c>
      <c r="D27" s="794" t="s">
        <v>1010</v>
      </c>
      <c r="E27" s="526"/>
      <c r="F27" s="526"/>
      <c r="G27" s="527"/>
      <c r="H27" s="525"/>
    </row>
    <row r="28" spans="1:8" ht="19.5" thickTop="1">
      <c r="A28" s="501"/>
      <c r="B28" s="502"/>
      <c r="C28" s="503"/>
      <c r="D28" s="505"/>
      <c r="E28" s="505"/>
      <c r="F28" s="505"/>
      <c r="G28" s="505"/>
      <c r="H28" s="525"/>
    </row>
    <row r="29" spans="1:8" ht="18.75">
      <c r="A29" s="501"/>
      <c r="B29" s="502"/>
      <c r="C29" s="502"/>
      <c r="D29" s="514"/>
      <c r="E29" s="524"/>
      <c r="F29" s="524"/>
      <c r="G29" s="524"/>
      <c r="H29" s="525"/>
    </row>
    <row r="30" spans="1:8" ht="18.75">
      <c r="A30" s="515"/>
      <c r="B30" s="516"/>
      <c r="C30" s="517"/>
      <c r="D30" s="518"/>
      <c r="E30" s="526"/>
      <c r="F30" s="526"/>
      <c r="G30" s="527"/>
      <c r="H30" s="525"/>
    </row>
    <row r="31" spans="1:8" ht="18.75">
      <c r="A31" s="501"/>
      <c r="B31" s="502"/>
      <c r="C31" s="503"/>
      <c r="D31" s="505"/>
      <c r="E31" s="505"/>
      <c r="F31" s="505"/>
      <c r="G31" s="505"/>
      <c r="H31" s="525"/>
    </row>
    <row r="32" spans="1:8" ht="18.75">
      <c r="A32" s="501"/>
      <c r="B32" s="502"/>
      <c r="C32" s="502"/>
      <c r="D32" s="514"/>
      <c r="E32" s="524"/>
      <c r="F32" s="524"/>
      <c r="G32" s="524"/>
      <c r="H32" s="525"/>
    </row>
    <row r="33" spans="1:8" ht="18.75">
      <c r="A33" s="515"/>
      <c r="B33" s="516"/>
      <c r="C33" s="517"/>
      <c r="D33" s="518"/>
      <c r="E33" s="526"/>
      <c r="F33" s="526"/>
      <c r="G33" s="527"/>
      <c r="H33" s="525"/>
    </row>
    <row r="34" spans="1:8" ht="18.75">
      <c r="A34" s="501"/>
      <c r="B34" s="502"/>
      <c r="C34" s="503"/>
      <c r="D34" s="505"/>
      <c r="E34" s="505"/>
      <c r="F34" s="505"/>
      <c r="G34" s="505"/>
      <c r="H34" s="525"/>
    </row>
    <row r="35" spans="1:8" ht="18.75">
      <c r="A35" s="501"/>
      <c r="B35" s="502"/>
      <c r="C35" s="502"/>
      <c r="D35" s="514"/>
      <c r="E35" s="524"/>
      <c r="F35" s="524"/>
      <c r="G35" s="524"/>
      <c r="H35" s="525"/>
    </row>
    <row r="36" spans="1:8" ht="18.75">
      <c r="A36" s="515"/>
      <c r="B36" s="516"/>
      <c r="C36" s="517"/>
      <c r="D36" s="518"/>
      <c r="E36" s="526"/>
      <c r="F36" s="526"/>
      <c r="G36" s="527"/>
      <c r="H36" s="525"/>
    </row>
    <row r="37" spans="1:8" ht="18.75">
      <c r="A37" s="501"/>
      <c r="B37" s="502"/>
      <c r="C37" s="503"/>
      <c r="D37" s="505"/>
      <c r="E37" s="505"/>
      <c r="F37" s="505"/>
      <c r="G37" s="505"/>
      <c r="H37" s="525"/>
    </row>
    <row r="38" spans="1:8" ht="18.75">
      <c r="A38" s="501"/>
      <c r="B38" s="502"/>
      <c r="C38" s="502"/>
      <c r="D38" s="514"/>
      <c r="E38" s="524"/>
      <c r="F38" s="524"/>
      <c r="G38" s="524"/>
      <c r="H38" s="525"/>
    </row>
    <row r="39" spans="1:8" ht="18.75">
      <c r="A39" s="515"/>
      <c r="B39" s="516"/>
      <c r="C39" s="517"/>
      <c r="D39" s="518"/>
      <c r="E39" s="526"/>
      <c r="F39" s="526"/>
      <c r="G39" s="527"/>
      <c r="H39" s="525"/>
    </row>
    <row r="40" spans="1:8" ht="18.75">
      <c r="A40" s="501"/>
      <c r="B40" s="502"/>
      <c r="C40" s="503"/>
      <c r="D40" s="505"/>
      <c r="E40" s="505"/>
      <c r="F40" s="505"/>
      <c r="G40" s="505"/>
      <c r="H40" s="525"/>
    </row>
    <row r="41" spans="1:8" ht="18.75">
      <c r="A41" s="501"/>
      <c r="B41" s="502"/>
      <c r="C41" s="502"/>
      <c r="D41" s="514"/>
      <c r="E41" s="524"/>
      <c r="F41" s="524"/>
      <c r="G41" s="524"/>
      <c r="H41" s="525"/>
    </row>
    <row r="42" spans="1:8" ht="18.75">
      <c r="A42" s="515"/>
      <c r="B42" s="516"/>
      <c r="C42" s="517"/>
      <c r="D42" s="518"/>
      <c r="E42" s="526"/>
      <c r="F42" s="526"/>
      <c r="G42" s="527"/>
      <c r="H42" s="525"/>
    </row>
    <row r="43" spans="1:8" ht="18.75">
      <c r="A43" s="501"/>
      <c r="B43" s="502"/>
      <c r="C43" s="503"/>
      <c r="D43" s="505"/>
      <c r="E43" s="505"/>
      <c r="F43" s="505"/>
      <c r="G43" s="505"/>
      <c r="H43" s="525"/>
    </row>
    <row r="44" spans="1:8" ht="18.75">
      <c r="A44" s="501"/>
      <c r="B44" s="502"/>
      <c r="C44" s="502"/>
      <c r="D44" s="514"/>
      <c r="E44" s="524"/>
      <c r="F44" s="524"/>
      <c r="G44" s="524"/>
      <c r="H44" s="525"/>
    </row>
    <row r="45" spans="1:8" ht="18.75">
      <c r="A45" s="515"/>
      <c r="B45" s="516"/>
      <c r="C45" s="517"/>
      <c r="D45" s="518"/>
      <c r="E45" s="526"/>
      <c r="F45" s="526"/>
      <c r="G45" s="527"/>
      <c r="H45" s="525"/>
    </row>
    <row r="46" spans="1:8" ht="18.75">
      <c r="A46" s="501"/>
      <c r="B46" s="502"/>
      <c r="C46" s="503"/>
      <c r="D46" s="505"/>
      <c r="E46" s="505"/>
      <c r="F46" s="505"/>
      <c r="G46" s="505"/>
      <c r="H46" s="525"/>
    </row>
    <row r="47" spans="1:8" ht="18.75">
      <c r="A47" s="501"/>
      <c r="B47" s="502"/>
      <c r="C47" s="502"/>
      <c r="D47" s="514"/>
      <c r="E47" s="524"/>
      <c r="F47" s="524"/>
      <c r="G47" s="524"/>
      <c r="H47" s="525"/>
    </row>
    <row r="48" spans="1:8" ht="18.75">
      <c r="A48" s="515"/>
      <c r="B48" s="516"/>
      <c r="C48" s="517"/>
      <c r="D48" s="518"/>
      <c r="E48" s="526"/>
      <c r="F48" s="526"/>
      <c r="G48" s="527"/>
      <c r="H48" s="525"/>
    </row>
    <row r="49" spans="1:8" ht="18.75">
      <c r="A49" s="501"/>
      <c r="B49" s="502"/>
      <c r="C49" s="503"/>
      <c r="D49" s="505"/>
      <c r="E49" s="505"/>
      <c r="F49" s="505"/>
      <c r="G49" s="505"/>
      <c r="H49" s="525"/>
    </row>
    <row r="50" spans="1:8" ht="18.75">
      <c r="A50" s="501"/>
      <c r="B50" s="502"/>
      <c r="C50" s="502"/>
      <c r="D50" s="514"/>
      <c r="E50" s="524"/>
      <c r="F50" s="524"/>
      <c r="G50" s="524"/>
      <c r="H50" s="525"/>
    </row>
    <row r="51" spans="1:8" ht="18.75">
      <c r="A51" s="515"/>
      <c r="B51" s="516"/>
      <c r="C51" s="517"/>
      <c r="D51" s="518"/>
      <c r="E51" s="526"/>
      <c r="F51" s="526"/>
      <c r="G51" s="527"/>
      <c r="H51" s="525"/>
    </row>
    <row r="52" spans="1:8" ht="18.75">
      <c r="A52" s="501"/>
      <c r="B52" s="502"/>
      <c r="C52" s="503"/>
      <c r="D52" s="505"/>
      <c r="E52" s="505"/>
      <c r="F52" s="505"/>
      <c r="G52" s="505"/>
      <c r="H52" s="525"/>
    </row>
    <row r="53" spans="1:8" ht="18.75">
      <c r="A53" s="501"/>
      <c r="B53" s="502"/>
      <c r="C53" s="502"/>
      <c r="D53" s="514"/>
      <c r="E53" s="524"/>
      <c r="F53" s="524"/>
      <c r="G53" s="524"/>
      <c r="H53" s="525"/>
    </row>
    <row r="54" spans="1:8" ht="18.75">
      <c r="A54" s="515"/>
      <c r="B54" s="516"/>
      <c r="C54" s="517"/>
      <c r="D54" s="518"/>
      <c r="E54" s="526"/>
      <c r="F54" s="526"/>
      <c r="G54" s="527"/>
      <c r="H54" s="525"/>
    </row>
    <row r="55" spans="1:8" ht="18.75">
      <c r="A55" s="501"/>
      <c r="B55" s="502"/>
      <c r="C55" s="502"/>
      <c r="D55" s="514"/>
      <c r="E55" s="524"/>
      <c r="F55" s="524"/>
      <c r="G55" s="524"/>
      <c r="H55" s="525"/>
    </row>
    <row r="56" spans="1:8" ht="19.5" thickBot="1">
      <c r="A56" s="528"/>
      <c r="B56" s="529"/>
      <c r="C56" s="530"/>
      <c r="D56" s="531"/>
      <c r="E56" s="529"/>
      <c r="F56" s="529"/>
      <c r="G56" s="532"/>
      <c r="H56" s="533"/>
    </row>
    <row r="57" spans="1:8" ht="15.75" thickTop="1"/>
  </sheetData>
  <mergeCells count="7">
    <mergeCell ref="A6:D6"/>
    <mergeCell ref="A1:H1"/>
    <mergeCell ref="A2:D2"/>
    <mergeCell ref="A3:D3"/>
    <mergeCell ref="G3:H3"/>
    <mergeCell ref="A4:D4"/>
    <mergeCell ref="A5:D5"/>
  </mergeCells>
  <pageMargins left="0.7" right="0.7" top="0.75" bottom="0.75" header="0.3" footer="0.3"/>
  <pageSetup scale="67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view="pageBreakPreview" zoomScale="70" zoomScaleNormal="70" zoomScaleSheetLayoutView="70" zoomScalePageLayoutView="85" workbookViewId="0">
      <selection activeCell="B23" sqref="B23:E27"/>
    </sheetView>
  </sheetViews>
  <sheetFormatPr defaultRowHeight="15.75"/>
  <cols>
    <col min="1" max="1" width="3.5703125" style="959" customWidth="1"/>
    <col min="2" max="2" width="6.28515625" style="959" customWidth="1"/>
    <col min="3" max="4" width="8.28515625" style="976" customWidth="1"/>
    <col min="5" max="5" width="38.5703125" style="959" customWidth="1"/>
    <col min="6" max="6" width="6.28515625" style="976" customWidth="1"/>
    <col min="7" max="7" width="8.42578125" style="984" customWidth="1"/>
    <col min="8" max="8" width="6.85546875" style="978" customWidth="1"/>
    <col min="9" max="9" width="42" style="959" customWidth="1"/>
    <col min="10" max="10" width="2.28515625" style="959" customWidth="1"/>
    <col min="11" max="13" width="9.140625" style="959"/>
    <col min="14" max="14" width="12" style="959" customWidth="1"/>
    <col min="15" max="16384" width="9.140625" style="959"/>
  </cols>
  <sheetData>
    <row r="1" spans="1:15">
      <c r="A1" s="952"/>
      <c r="B1" s="2079" t="s">
        <v>179</v>
      </c>
      <c r="C1" s="2079"/>
      <c r="D1" s="2079"/>
      <c r="E1" s="2079"/>
      <c r="F1" s="953"/>
      <c r="G1" s="954"/>
      <c r="H1" s="2079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156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2079" t="s">
        <v>157</v>
      </c>
      <c r="C3" s="2079"/>
      <c r="D3" s="2079"/>
      <c r="E3" s="2079"/>
      <c r="F3" s="2079"/>
      <c r="G3" s="954"/>
      <c r="I3" s="1191" t="s">
        <v>1425</v>
      </c>
      <c r="J3" s="952"/>
      <c r="L3" s="956"/>
      <c r="M3" s="957"/>
      <c r="N3" s="952"/>
      <c r="O3" s="965"/>
    </row>
    <row r="4" spans="1:15">
      <c r="A4" s="952"/>
      <c r="B4" s="2079" t="s">
        <v>158</v>
      </c>
      <c r="C4" s="2079"/>
      <c r="D4" s="2079"/>
      <c r="E4" s="2079"/>
      <c r="F4" s="953"/>
      <c r="G4" s="954"/>
      <c r="H4" s="963"/>
      <c r="I4" s="1191" t="s">
        <v>1440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85"/>
      <c r="C7" s="972"/>
      <c r="D7" s="972"/>
      <c r="E7" s="989" t="s">
        <v>1154</v>
      </c>
      <c r="F7" s="972"/>
      <c r="G7" s="1024"/>
      <c r="H7" s="1010"/>
      <c r="I7" s="985"/>
      <c r="L7" s="966"/>
      <c r="M7" s="957"/>
      <c r="N7" s="967"/>
      <c r="O7" s="968"/>
    </row>
    <row r="8" spans="1:15">
      <c r="A8" s="967"/>
      <c r="B8" s="985"/>
      <c r="C8" s="1010"/>
      <c r="D8" s="1010"/>
      <c r="E8" s="989" t="s">
        <v>1452</v>
      </c>
      <c r="F8" s="972"/>
      <c r="G8" s="1024"/>
      <c r="H8" s="1010"/>
      <c r="I8" s="985"/>
      <c r="L8" s="956"/>
      <c r="M8" s="957"/>
      <c r="N8" s="967"/>
      <c r="O8" s="962"/>
    </row>
    <row r="9" spans="1:15">
      <c r="A9" s="967"/>
      <c r="B9" s="985"/>
      <c r="C9" s="972"/>
      <c r="D9" s="972"/>
      <c r="E9" s="989" t="s">
        <v>1431</v>
      </c>
      <c r="F9" s="972"/>
      <c r="G9" s="1024"/>
      <c r="H9" s="1010"/>
      <c r="I9" s="985"/>
      <c r="L9" s="956"/>
      <c r="M9" s="957"/>
      <c r="N9" s="957"/>
      <c r="O9" s="968"/>
    </row>
    <row r="10" spans="1:15">
      <c r="A10" s="967"/>
      <c r="B10" s="985">
        <v>1</v>
      </c>
      <c r="C10" s="1010">
        <v>63.84</v>
      </c>
      <c r="D10" s="1010"/>
      <c r="E10" s="994"/>
      <c r="F10" s="972"/>
      <c r="G10" s="1024"/>
      <c r="H10" s="1010"/>
      <c r="I10" s="985"/>
      <c r="L10" s="956"/>
      <c r="M10" s="967"/>
      <c r="N10" s="967"/>
      <c r="O10" s="967"/>
    </row>
    <row r="11" spans="1:15">
      <c r="A11" s="967"/>
      <c r="B11" s="1248"/>
      <c r="C11" s="1252"/>
      <c r="D11" s="1252">
        <f>C10*B10</f>
        <v>63.84</v>
      </c>
      <c r="E11" s="1248" t="s">
        <v>1429</v>
      </c>
      <c r="F11" s="972"/>
      <c r="G11" s="1024"/>
      <c r="H11" s="1010"/>
      <c r="I11" s="985"/>
      <c r="L11" s="956"/>
      <c r="M11" s="957"/>
      <c r="N11" s="967"/>
      <c r="O11" s="962"/>
    </row>
    <row r="12" spans="1:15">
      <c r="A12" s="967"/>
      <c r="B12" s="985"/>
      <c r="C12" s="1010"/>
      <c r="D12" s="1021"/>
      <c r="E12" s="1016"/>
      <c r="F12" s="972"/>
      <c r="G12" s="1024"/>
      <c r="H12" s="1010"/>
      <c r="I12" s="985"/>
      <c r="L12" s="956"/>
      <c r="M12" s="957"/>
      <c r="N12" s="957"/>
      <c r="O12" s="968"/>
    </row>
    <row r="13" spans="1:15">
      <c r="A13" s="967"/>
      <c r="B13" s="985"/>
      <c r="C13" s="972"/>
      <c r="D13" s="972"/>
      <c r="E13" s="989" t="s">
        <v>1454</v>
      </c>
      <c r="F13" s="972"/>
      <c r="G13" s="1024"/>
      <c r="H13" s="1010"/>
      <c r="I13" s="985"/>
      <c r="L13" s="956"/>
      <c r="M13" s="967"/>
      <c r="N13" s="967"/>
      <c r="O13" s="967"/>
    </row>
    <row r="14" spans="1:15">
      <c r="A14" s="967"/>
      <c r="B14" s="985"/>
      <c r="C14" s="1010"/>
      <c r="D14" s="1010"/>
      <c r="E14" s="989" t="s">
        <v>1428</v>
      </c>
      <c r="F14" s="972"/>
      <c r="G14" s="1024"/>
      <c r="H14" s="1010"/>
      <c r="I14" s="985"/>
      <c r="L14" s="956"/>
      <c r="M14" s="967"/>
      <c r="N14" s="967"/>
      <c r="O14" s="967"/>
    </row>
    <row r="15" spans="1:15">
      <c r="A15" s="967"/>
      <c r="B15" s="985">
        <v>1</v>
      </c>
      <c r="C15" s="1010">
        <v>50.46</v>
      </c>
      <c r="D15" s="1010"/>
      <c r="E15" s="994"/>
      <c r="F15" s="972"/>
      <c r="G15" s="1024"/>
      <c r="H15" s="1010"/>
      <c r="I15" s="985"/>
      <c r="L15" s="956"/>
      <c r="M15" s="967"/>
      <c r="N15" s="967"/>
      <c r="O15" s="967"/>
    </row>
    <row r="16" spans="1:15">
      <c r="A16" s="967"/>
      <c r="B16" s="1248"/>
      <c r="C16" s="1252"/>
      <c r="D16" s="1252">
        <f>C15*B15</f>
        <v>50.46</v>
      </c>
      <c r="E16" s="1248" t="s">
        <v>1451</v>
      </c>
      <c r="F16" s="972"/>
      <c r="G16" s="1024"/>
      <c r="H16" s="1010"/>
      <c r="I16" s="985"/>
      <c r="L16" s="956"/>
      <c r="M16" s="967"/>
      <c r="N16" s="967"/>
      <c r="O16" s="967"/>
    </row>
    <row r="17" spans="1:15">
      <c r="A17" s="967"/>
      <c r="B17" s="985"/>
      <c r="C17" s="1010"/>
      <c r="D17" s="1021"/>
      <c r="E17" s="1016"/>
      <c r="F17" s="972"/>
      <c r="G17" s="1024"/>
      <c r="H17" s="1010"/>
      <c r="I17" s="985"/>
      <c r="L17" s="956"/>
      <c r="M17" s="967"/>
      <c r="N17" s="967"/>
      <c r="O17" s="967"/>
    </row>
    <row r="18" spans="1:15">
      <c r="A18" s="967"/>
      <c r="B18" s="985"/>
      <c r="C18" s="972"/>
      <c r="D18" s="972"/>
      <c r="E18" s="989" t="s">
        <v>1455</v>
      </c>
      <c r="F18" s="972"/>
      <c r="G18" s="1024"/>
      <c r="H18" s="1010"/>
      <c r="I18" s="985"/>
      <c r="L18" s="956"/>
      <c r="M18" s="967"/>
      <c r="N18" s="967"/>
      <c r="O18" s="967"/>
    </row>
    <row r="19" spans="1:15">
      <c r="A19" s="967"/>
      <c r="B19" s="985"/>
      <c r="C19" s="1010"/>
      <c r="D19" s="1010"/>
      <c r="E19" s="989" t="s">
        <v>1456</v>
      </c>
      <c r="F19" s="972"/>
      <c r="G19" s="1024"/>
      <c r="H19" s="1010"/>
      <c r="I19" s="985"/>
      <c r="L19" s="956"/>
      <c r="M19" s="967"/>
      <c r="N19" s="967"/>
      <c r="O19" s="967"/>
    </row>
    <row r="20" spans="1:15">
      <c r="A20" s="967"/>
      <c r="B20" s="985">
        <v>1</v>
      </c>
      <c r="C20" s="1010">
        <v>46.76</v>
      </c>
      <c r="D20" s="1010"/>
      <c r="E20" s="994"/>
      <c r="F20" s="972"/>
      <c r="G20" s="1024"/>
      <c r="H20" s="1010"/>
      <c r="I20" s="985"/>
      <c r="L20" s="956"/>
      <c r="M20" s="967"/>
      <c r="N20" s="967"/>
      <c r="O20" s="967"/>
    </row>
    <row r="21" spans="1:15">
      <c r="A21" s="967"/>
      <c r="B21" s="1248"/>
      <c r="C21" s="1252"/>
      <c r="D21" s="1252">
        <f>C20*B20</f>
        <v>46.76</v>
      </c>
      <c r="E21" s="1248" t="s">
        <v>1447</v>
      </c>
      <c r="F21" s="972"/>
      <c r="G21" s="1024"/>
      <c r="H21" s="1010"/>
      <c r="I21" s="985"/>
      <c r="L21" s="956"/>
      <c r="M21" s="967"/>
      <c r="N21" s="967"/>
      <c r="O21" s="967"/>
    </row>
    <row r="22" spans="1:15">
      <c r="A22" s="967"/>
      <c r="B22" s="985"/>
      <c r="C22" s="972"/>
      <c r="D22" s="972"/>
      <c r="E22" s="985"/>
      <c r="F22" s="985"/>
      <c r="G22" s="974"/>
      <c r="H22" s="975"/>
      <c r="I22" s="985"/>
      <c r="L22" s="956"/>
      <c r="M22" s="967"/>
      <c r="N22" s="967"/>
      <c r="O22" s="967"/>
    </row>
    <row r="23" spans="1:15">
      <c r="A23" s="967"/>
      <c r="F23" s="985"/>
      <c r="G23" s="974"/>
      <c r="H23" s="975"/>
      <c r="I23" s="985"/>
      <c r="L23" s="956"/>
      <c r="M23" s="967"/>
      <c r="N23" s="967"/>
      <c r="O23" s="967"/>
    </row>
    <row r="24" spans="1:15">
      <c r="A24" s="967"/>
      <c r="F24" s="985"/>
      <c r="G24" s="974"/>
      <c r="H24" s="975"/>
      <c r="I24" s="987"/>
      <c r="J24" s="967"/>
    </row>
    <row r="25" spans="1:15">
      <c r="A25" s="967"/>
      <c r="F25" s="985"/>
      <c r="G25" s="974"/>
      <c r="H25" s="975"/>
      <c r="I25" s="982"/>
      <c r="J25" s="967"/>
    </row>
    <row r="26" spans="1:15">
      <c r="A26" s="967"/>
      <c r="F26" s="985"/>
      <c r="G26" s="972"/>
      <c r="H26" s="972"/>
      <c r="I26" s="985"/>
      <c r="J26" s="967"/>
    </row>
    <row r="27" spans="1:15">
      <c r="A27" s="967"/>
      <c r="F27" s="985"/>
      <c r="G27" s="972"/>
      <c r="H27" s="977"/>
      <c r="I27" s="986"/>
      <c r="J27" s="967"/>
    </row>
    <row r="28" spans="1:15">
      <c r="A28" s="967"/>
      <c r="B28" s="991"/>
      <c r="C28" s="1718"/>
      <c r="D28" s="1718"/>
      <c r="E28" s="991"/>
      <c r="F28" s="985"/>
      <c r="G28" s="1024"/>
      <c r="H28" s="1010"/>
      <c r="I28" s="985"/>
      <c r="J28" s="967"/>
    </row>
    <row r="29" spans="1:15">
      <c r="A29" s="967"/>
      <c r="B29" s="985"/>
      <c r="C29" s="972"/>
      <c r="D29" s="972"/>
      <c r="E29" s="985"/>
      <c r="F29" s="985"/>
      <c r="G29" s="1024"/>
      <c r="H29" s="1010"/>
      <c r="I29" s="985"/>
      <c r="J29" s="967"/>
    </row>
    <row r="30" spans="1:15">
      <c r="A30" s="967"/>
      <c r="B30" s="985"/>
      <c r="C30" s="972"/>
      <c r="D30" s="972"/>
      <c r="E30" s="985"/>
      <c r="F30" s="985"/>
      <c r="G30" s="1024"/>
      <c r="H30" s="1010"/>
      <c r="I30" s="985"/>
      <c r="J30" s="967"/>
    </row>
    <row r="31" spans="1:15">
      <c r="A31" s="967"/>
      <c r="B31" s="985"/>
      <c r="C31" s="972"/>
      <c r="D31" s="972"/>
      <c r="E31" s="985"/>
      <c r="F31" s="985"/>
      <c r="G31" s="1024"/>
      <c r="H31" s="1010"/>
      <c r="I31" s="985"/>
      <c r="J31" s="967"/>
    </row>
    <row r="32" spans="1:15">
      <c r="A32" s="967"/>
      <c r="B32" s="985"/>
      <c r="C32" s="972"/>
      <c r="D32" s="972"/>
      <c r="E32" s="985"/>
      <c r="F32" s="985"/>
      <c r="G32" s="1024"/>
      <c r="H32" s="1010"/>
      <c r="I32" s="985"/>
      <c r="J32" s="967"/>
    </row>
    <row r="33" spans="1:10">
      <c r="A33" s="967"/>
      <c r="B33" s="985"/>
      <c r="C33" s="972"/>
      <c r="D33" s="972"/>
      <c r="E33" s="985"/>
      <c r="F33" s="985"/>
      <c r="G33" s="1024"/>
      <c r="H33" s="1010"/>
      <c r="I33" s="985"/>
      <c r="J33" s="967"/>
    </row>
    <row r="34" spans="1:10">
      <c r="A34" s="967"/>
      <c r="B34" s="985"/>
      <c r="C34" s="972"/>
      <c r="D34" s="972"/>
      <c r="E34" s="985"/>
      <c r="F34" s="985"/>
      <c r="G34" s="1024"/>
      <c r="H34" s="1010"/>
      <c r="I34" s="985"/>
      <c r="J34" s="967"/>
    </row>
    <row r="35" spans="1:10">
      <c r="A35" s="967"/>
      <c r="B35" s="985"/>
      <c r="C35" s="972"/>
      <c r="D35" s="972"/>
      <c r="E35" s="985"/>
      <c r="F35" s="985"/>
      <c r="G35" s="1024"/>
      <c r="H35" s="1010"/>
      <c r="I35" s="985"/>
      <c r="J35" s="967"/>
    </row>
    <row r="36" spans="1:10">
      <c r="A36" s="967"/>
      <c r="B36" s="985"/>
      <c r="C36" s="972"/>
      <c r="D36" s="972"/>
      <c r="E36" s="985"/>
      <c r="F36" s="985"/>
      <c r="G36" s="1024"/>
      <c r="H36" s="1010"/>
      <c r="I36" s="985"/>
      <c r="J36" s="967"/>
    </row>
    <row r="37" spans="1:10">
      <c r="A37" s="967"/>
      <c r="B37" s="985"/>
      <c r="C37" s="972"/>
      <c r="D37" s="972"/>
      <c r="E37" s="985"/>
      <c r="F37" s="985"/>
      <c r="G37" s="1024"/>
      <c r="H37" s="1010"/>
      <c r="I37" s="985"/>
      <c r="J37" s="967"/>
    </row>
    <row r="38" spans="1:10">
      <c r="A38" s="967"/>
      <c r="B38" s="985"/>
      <c r="C38" s="972"/>
      <c r="D38" s="972"/>
      <c r="E38" s="985"/>
      <c r="F38" s="985"/>
      <c r="G38" s="1024"/>
      <c r="H38" s="1010"/>
      <c r="I38" s="985"/>
      <c r="J38" s="967"/>
    </row>
    <row r="39" spans="1:10">
      <c r="A39" s="967"/>
      <c r="B39" s="985"/>
      <c r="C39" s="972"/>
      <c r="D39" s="972"/>
      <c r="E39" s="985"/>
      <c r="F39" s="985"/>
      <c r="G39" s="1024"/>
      <c r="H39" s="1010"/>
      <c r="I39" s="985"/>
      <c r="J39" s="967"/>
    </row>
    <row r="40" spans="1:10">
      <c r="A40" s="967"/>
      <c r="B40" s="985"/>
      <c r="C40" s="972"/>
      <c r="D40" s="972"/>
      <c r="E40" s="985"/>
      <c r="F40" s="985"/>
      <c r="G40" s="974"/>
      <c r="H40" s="975"/>
      <c r="I40" s="985"/>
      <c r="J40" s="967"/>
    </row>
    <row r="41" spans="1:10">
      <c r="A41" s="967"/>
      <c r="B41" s="985"/>
      <c r="C41" s="972"/>
      <c r="D41" s="972"/>
      <c r="E41" s="985"/>
      <c r="F41" s="985"/>
      <c r="G41" s="1024"/>
      <c r="H41" s="1010"/>
      <c r="I41" s="985"/>
      <c r="J41" s="967"/>
    </row>
    <row r="42" spans="1:10">
      <c r="A42" s="967"/>
      <c r="B42" s="985"/>
      <c r="C42" s="972"/>
      <c r="D42" s="972"/>
      <c r="E42" s="985"/>
      <c r="F42" s="985"/>
      <c r="G42" s="1024"/>
      <c r="H42" s="1010"/>
      <c r="I42" s="985"/>
      <c r="J42" s="967"/>
    </row>
    <row r="43" spans="1:10">
      <c r="A43" s="967"/>
      <c r="B43" s="985"/>
      <c r="C43" s="972"/>
      <c r="D43" s="972"/>
      <c r="E43" s="985"/>
      <c r="F43" s="985"/>
      <c r="G43" s="1024"/>
      <c r="H43" s="1010"/>
      <c r="I43" s="985"/>
      <c r="J43" s="967"/>
    </row>
    <row r="44" spans="1:10">
      <c r="A44" s="967"/>
      <c r="B44" s="985"/>
      <c r="C44" s="972"/>
      <c r="D44" s="972"/>
      <c r="E44" s="985"/>
      <c r="F44" s="985"/>
      <c r="G44" s="1024"/>
      <c r="H44" s="1010"/>
      <c r="I44" s="985"/>
      <c r="J44" s="967"/>
    </row>
    <row r="45" spans="1:10">
      <c r="A45" s="967"/>
      <c r="B45" s="985"/>
      <c r="C45" s="972"/>
      <c r="D45" s="972"/>
      <c r="E45" s="985"/>
      <c r="F45" s="985"/>
      <c r="G45" s="1024"/>
      <c r="H45" s="1010"/>
      <c r="I45" s="985"/>
      <c r="J45" s="967"/>
    </row>
    <row r="46" spans="1:10">
      <c r="A46" s="967"/>
      <c r="B46" s="985"/>
      <c r="C46" s="972"/>
      <c r="D46" s="972"/>
      <c r="E46" s="985"/>
      <c r="F46" s="985"/>
      <c r="G46" s="1024"/>
      <c r="H46" s="1010"/>
      <c r="I46" s="985"/>
      <c r="J46" s="967"/>
    </row>
    <row r="47" spans="1:10">
      <c r="A47" s="967"/>
      <c r="B47" s="985"/>
      <c r="C47" s="972"/>
      <c r="D47" s="972"/>
      <c r="E47" s="985"/>
      <c r="F47" s="985"/>
      <c r="G47" s="1024"/>
      <c r="H47" s="1010"/>
      <c r="I47" s="985"/>
      <c r="J47" s="967"/>
    </row>
    <row r="48" spans="1:10">
      <c r="A48" s="967"/>
      <c r="B48" s="985"/>
      <c r="C48" s="972"/>
      <c r="D48" s="972"/>
      <c r="E48" s="985"/>
      <c r="F48" s="985"/>
      <c r="G48" s="1024"/>
      <c r="H48" s="1010"/>
      <c r="I48" s="985"/>
      <c r="J48" s="967"/>
    </row>
    <row r="49" spans="1:10">
      <c r="A49" s="967"/>
      <c r="B49" s="985"/>
      <c r="C49" s="972"/>
      <c r="D49" s="972"/>
      <c r="E49" s="985"/>
      <c r="F49" s="985"/>
      <c r="G49" s="1024"/>
      <c r="H49" s="1010"/>
      <c r="I49" s="985"/>
      <c r="J49" s="967"/>
    </row>
    <row r="50" spans="1:10">
      <c r="A50" s="967"/>
      <c r="B50" s="985"/>
      <c r="C50" s="972"/>
      <c r="D50" s="972"/>
      <c r="E50" s="985"/>
      <c r="F50" s="985"/>
      <c r="G50" s="1024"/>
      <c r="H50" s="1010"/>
      <c r="I50" s="985"/>
      <c r="J50" s="967"/>
    </row>
    <row r="51" spans="1:10">
      <c r="A51" s="967"/>
      <c r="B51" s="985"/>
      <c r="C51" s="972"/>
      <c r="D51" s="972"/>
      <c r="E51" s="985"/>
      <c r="F51" s="985"/>
      <c r="G51" s="1024"/>
      <c r="H51" s="1010"/>
      <c r="I51" s="985"/>
      <c r="J51" s="967"/>
    </row>
    <row r="52" spans="1:10">
      <c r="A52" s="967"/>
      <c r="B52" s="985"/>
      <c r="C52" s="972"/>
      <c r="D52" s="972"/>
      <c r="E52" s="985"/>
      <c r="F52" s="985"/>
      <c r="G52" s="1024"/>
      <c r="H52" s="1010"/>
      <c r="I52" s="985"/>
      <c r="J52" s="967"/>
    </row>
    <row r="53" spans="1:10">
      <c r="A53" s="967"/>
      <c r="B53" s="985"/>
      <c r="C53" s="972"/>
      <c r="D53" s="972"/>
      <c r="E53" s="985"/>
      <c r="F53" s="985"/>
      <c r="G53" s="1024"/>
      <c r="H53" s="1010"/>
      <c r="I53" s="985"/>
      <c r="J53" s="967"/>
    </row>
    <row r="54" spans="1:10">
      <c r="A54" s="967"/>
      <c r="B54" s="985"/>
      <c r="C54" s="972"/>
      <c r="D54" s="972"/>
      <c r="E54" s="985"/>
      <c r="F54" s="985"/>
      <c r="G54" s="1024"/>
      <c r="H54" s="1010"/>
      <c r="I54" s="985"/>
      <c r="J54" s="967"/>
    </row>
    <row r="55" spans="1:10">
      <c r="A55" s="967"/>
      <c r="B55" s="985"/>
      <c r="C55" s="972"/>
      <c r="D55" s="972"/>
      <c r="E55" s="985"/>
      <c r="F55" s="985"/>
      <c r="G55" s="1024"/>
      <c r="H55" s="1010"/>
      <c r="I55" s="985"/>
      <c r="J55" s="967"/>
    </row>
    <row r="56" spans="1:10">
      <c r="A56" s="967"/>
      <c r="B56" s="985"/>
      <c r="C56" s="972"/>
      <c r="D56" s="972"/>
      <c r="E56" s="985"/>
      <c r="F56" s="985"/>
      <c r="G56" s="1024"/>
      <c r="H56" s="1010"/>
      <c r="I56" s="985"/>
      <c r="J56" s="967"/>
    </row>
    <row r="57" spans="1:10">
      <c r="A57" s="967"/>
      <c r="B57" s="985"/>
      <c r="C57" s="972"/>
      <c r="D57" s="972"/>
      <c r="E57" s="985"/>
      <c r="F57" s="985"/>
      <c r="G57" s="1024"/>
      <c r="H57" s="1010"/>
      <c r="I57" s="985"/>
      <c r="J57" s="967"/>
    </row>
    <row r="58" spans="1:10">
      <c r="A58" s="967"/>
      <c r="B58" s="985"/>
      <c r="C58" s="972"/>
      <c r="D58" s="972"/>
      <c r="E58" s="985"/>
      <c r="F58" s="985"/>
      <c r="G58" s="1024"/>
      <c r="H58" s="1010"/>
      <c r="I58" s="985"/>
      <c r="J58" s="967"/>
    </row>
    <row r="59" spans="1:10">
      <c r="A59" s="967"/>
      <c r="B59" s="985"/>
      <c r="C59" s="972"/>
      <c r="D59" s="972"/>
      <c r="E59" s="985"/>
      <c r="F59" s="985"/>
      <c r="G59" s="1024"/>
      <c r="H59" s="1010"/>
      <c r="I59" s="985"/>
      <c r="J59" s="967"/>
    </row>
    <row r="60" spans="1:10">
      <c r="A60" s="967"/>
      <c r="B60" s="985"/>
      <c r="C60" s="972"/>
      <c r="D60" s="972"/>
      <c r="E60" s="985"/>
      <c r="F60" s="985"/>
      <c r="G60" s="1024"/>
      <c r="H60" s="1010"/>
      <c r="I60" s="985"/>
      <c r="J60" s="967"/>
    </row>
    <row r="61" spans="1:10">
      <c r="A61" s="967"/>
      <c r="B61" s="985"/>
      <c r="C61" s="972"/>
      <c r="D61" s="972"/>
      <c r="E61" s="985"/>
      <c r="F61" s="985"/>
      <c r="G61" s="975"/>
      <c r="H61" s="975"/>
      <c r="I61" s="999"/>
      <c r="J61" s="967"/>
    </row>
    <row r="62" spans="1:10">
      <c r="A62" s="967"/>
      <c r="B62" s="1001"/>
      <c r="C62" s="1000"/>
      <c r="D62" s="1008"/>
      <c r="E62" s="1001"/>
      <c r="F62" s="1018"/>
      <c r="G62" s="1000"/>
      <c r="H62" s="1008"/>
      <c r="I62" s="1009"/>
      <c r="J62" s="967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 -_____________&amp;U    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rgb="FF00B0F0"/>
  </sheetPr>
  <dimension ref="B1:G34"/>
  <sheetViews>
    <sheetView view="pageBreakPreview" zoomScale="85" zoomScaleNormal="85" zoomScaleSheetLayoutView="85" workbookViewId="0">
      <selection activeCell="E27" sqref="E27"/>
    </sheetView>
  </sheetViews>
  <sheetFormatPr defaultRowHeight="18.75"/>
  <cols>
    <col min="1" max="1" width="5.28515625" style="932" customWidth="1"/>
    <col min="2" max="2" width="8.5703125" style="932" customWidth="1"/>
    <col min="3" max="3" width="41.42578125" style="932" customWidth="1"/>
    <col min="4" max="4" width="20.7109375" style="932" customWidth="1"/>
    <col min="5" max="5" width="17.140625" style="932" bestFit="1" customWidth="1"/>
    <col min="6" max="6" width="15.140625" style="932" bestFit="1" customWidth="1"/>
    <col min="7" max="7" width="17.140625" style="932" bestFit="1" customWidth="1"/>
    <col min="8" max="8" width="2.28515625" style="932" customWidth="1"/>
    <col min="9" max="9" width="16.85546875" style="932" bestFit="1" customWidth="1"/>
    <col min="10" max="16384" width="9.140625" style="932"/>
  </cols>
  <sheetData>
    <row r="1" spans="2:7">
      <c r="B1" s="2106"/>
      <c r="C1" s="2106"/>
      <c r="D1" s="2106"/>
      <c r="E1" s="2106"/>
      <c r="F1" s="2106"/>
      <c r="G1" s="2106"/>
    </row>
    <row r="2" spans="2:7">
      <c r="B2" s="2073" t="s">
        <v>179</v>
      </c>
      <c r="C2" s="2073"/>
    </row>
    <row r="3" spans="2:7">
      <c r="B3" s="2073" t="s">
        <v>156</v>
      </c>
      <c r="C3" s="2073"/>
    </row>
    <row r="4" spans="2:7">
      <c r="B4" s="2073" t="s">
        <v>157</v>
      </c>
      <c r="C4" s="2073"/>
    </row>
    <row r="5" spans="2:7">
      <c r="B5" s="2073" t="s">
        <v>158</v>
      </c>
      <c r="C5" s="2073"/>
      <c r="D5" s="2073"/>
      <c r="E5" s="933"/>
      <c r="F5" s="933"/>
    </row>
    <row r="6" spans="2:7">
      <c r="B6" s="1198"/>
      <c r="C6" s="1198"/>
      <c r="D6" s="1198"/>
      <c r="E6" s="1198"/>
      <c r="F6" s="1198"/>
      <c r="G6" s="1198"/>
    </row>
    <row r="7" spans="2:7">
      <c r="B7" s="2064" t="s">
        <v>2237</v>
      </c>
      <c r="C7" s="2064"/>
      <c r="D7" s="2064"/>
      <c r="E7" s="2064"/>
      <c r="F7" s="2064"/>
      <c r="G7" s="2064"/>
    </row>
    <row r="8" spans="2:7">
      <c r="B8" s="1198"/>
      <c r="C8" s="1198"/>
      <c r="D8" s="1198"/>
      <c r="E8" s="1198"/>
      <c r="F8" s="1198"/>
      <c r="G8" s="1198"/>
    </row>
    <row r="9" spans="2:7" ht="20.25" customHeight="1">
      <c r="B9" s="1967" t="s">
        <v>1348</v>
      </c>
      <c r="C9" s="1979" t="s">
        <v>1352</v>
      </c>
      <c r="D9" s="1967" t="s">
        <v>1350</v>
      </c>
      <c r="E9" s="2043" t="s">
        <v>1183</v>
      </c>
      <c r="F9" s="2044"/>
      <c r="G9" s="2045"/>
    </row>
    <row r="10" spans="2:7" ht="19.5" customHeight="1">
      <c r="B10" s="1968"/>
      <c r="C10" s="1980"/>
      <c r="D10" s="1968"/>
      <c r="E10" s="1172" t="s">
        <v>154</v>
      </c>
      <c r="F10" s="1173" t="s">
        <v>155</v>
      </c>
      <c r="G10" s="1173" t="s">
        <v>1181</v>
      </c>
    </row>
    <row r="11" spans="2:7">
      <c r="B11" s="2080"/>
      <c r="C11" s="2081"/>
      <c r="D11" s="2081"/>
      <c r="E11" s="2081"/>
      <c r="F11" s="2081"/>
      <c r="G11" s="2082"/>
    </row>
    <row r="12" spans="2:7">
      <c r="B12" s="1118"/>
      <c r="C12" s="1119" t="s">
        <v>68</v>
      </c>
      <c r="D12" s="1098"/>
      <c r="E12" s="1098"/>
      <c r="F12" s="1098"/>
      <c r="G12" s="1099"/>
    </row>
    <row r="13" spans="2:7">
      <c r="B13" s="2080"/>
      <c r="C13" s="2081"/>
      <c r="D13" s="2081"/>
      <c r="E13" s="2081"/>
      <c r="F13" s="2081"/>
      <c r="G13" s="2082"/>
    </row>
    <row r="14" spans="2:7">
      <c r="B14" s="1120">
        <v>1</v>
      </c>
      <c r="C14" s="1098" t="s">
        <v>130</v>
      </c>
      <c r="D14" s="1098">
        <v>158702.47</v>
      </c>
      <c r="E14" s="1098">
        <f>'Meas Kit'!K17</f>
        <v>132085.35</v>
      </c>
      <c r="F14" s="1098">
        <f>'Meas Kit'!L17</f>
        <v>0</v>
      </c>
      <c r="G14" s="1099">
        <f>F14+E14</f>
        <v>132085.35</v>
      </c>
    </row>
    <row r="15" spans="2:7">
      <c r="B15" s="1120">
        <v>2</v>
      </c>
      <c r="C15" s="1098" t="s">
        <v>131</v>
      </c>
      <c r="D15" s="1098">
        <v>290036.90999999997</v>
      </c>
      <c r="E15" s="1098">
        <f>'Meas Kit'!K31</f>
        <v>246525.28</v>
      </c>
      <c r="F15" s="1098">
        <f>'Meas Kit'!L31</f>
        <v>0</v>
      </c>
      <c r="G15" s="1099">
        <f>F15+E15</f>
        <v>246525.28</v>
      </c>
    </row>
    <row r="16" spans="2:7">
      <c r="B16" s="1120">
        <v>3</v>
      </c>
      <c r="C16" s="1098" t="s">
        <v>132</v>
      </c>
      <c r="D16" s="1098">
        <v>194000</v>
      </c>
      <c r="E16" s="1098">
        <f>'Meas Kit'!K35</f>
        <v>158765</v>
      </c>
      <c r="F16" s="1098">
        <f>'Meas Kit'!L35</f>
        <v>0</v>
      </c>
      <c r="G16" s="1099">
        <f>F16+E16</f>
        <v>158765</v>
      </c>
    </row>
    <row r="17" spans="2:7">
      <c r="B17" s="2083"/>
      <c r="C17" s="2084"/>
      <c r="D17" s="2084"/>
      <c r="E17" s="2084"/>
      <c r="F17" s="2084"/>
      <c r="G17" s="2085"/>
    </row>
    <row r="18" spans="2:7">
      <c r="B18" s="1966" t="s">
        <v>129</v>
      </c>
      <c r="C18" s="1966"/>
      <c r="D18" s="1066">
        <f>SUM(D14:D16)</f>
        <v>642739.38</v>
      </c>
      <c r="E18" s="1066">
        <f>SUM(E14:E16)</f>
        <v>537375.63</v>
      </c>
      <c r="F18" s="1066">
        <f>SUM(F14:F16)</f>
        <v>0</v>
      </c>
      <c r="G18" s="1066">
        <f>SUM(G14:G16)</f>
        <v>537375.63</v>
      </c>
    </row>
    <row r="19" spans="2:7">
      <c r="B19" s="2083"/>
      <c r="C19" s="2084"/>
      <c r="D19" s="2084"/>
      <c r="E19" s="2084"/>
      <c r="F19" s="2084"/>
      <c r="G19" s="2085"/>
    </row>
    <row r="20" spans="2:7">
      <c r="B20" s="1118"/>
      <c r="C20" s="1119" t="s">
        <v>69</v>
      </c>
      <c r="D20" s="1098"/>
      <c r="E20" s="1098"/>
      <c r="F20" s="1098"/>
      <c r="G20" s="1099"/>
    </row>
    <row r="21" spans="2:7">
      <c r="B21" s="2083"/>
      <c r="C21" s="2084"/>
      <c r="D21" s="2084"/>
      <c r="E21" s="2084"/>
      <c r="F21" s="2084"/>
      <c r="G21" s="2085"/>
    </row>
    <row r="22" spans="2:7">
      <c r="B22" s="1120">
        <v>1</v>
      </c>
      <c r="C22" s="1098" t="s">
        <v>131</v>
      </c>
      <c r="D22" s="1098">
        <v>138910.74</v>
      </c>
      <c r="E22" s="1098">
        <f>'Meas Kit'!K52</f>
        <v>94373.42</v>
      </c>
      <c r="F22" s="1098">
        <f>'Meas Kit'!L52</f>
        <v>2107.89</v>
      </c>
      <c r="G22" s="1099">
        <f t="shared" ref="G22:G31" si="0">F22+E22</f>
        <v>96481.31</v>
      </c>
    </row>
    <row r="23" spans="2:7">
      <c r="B23" s="1120">
        <v>2</v>
      </c>
      <c r="C23" s="1098" t="s">
        <v>543</v>
      </c>
      <c r="D23" s="1098">
        <v>135130</v>
      </c>
      <c r="E23" s="1098">
        <f>'Meas Kit'!K57</f>
        <v>113946</v>
      </c>
      <c r="F23" s="1098">
        <f>'Meas Kit'!L57</f>
        <v>0</v>
      </c>
      <c r="G23" s="1099">
        <f t="shared" si="0"/>
        <v>113946</v>
      </c>
    </row>
    <row r="24" spans="2:7">
      <c r="B24" s="1120">
        <v>3</v>
      </c>
      <c r="C24" s="1098" t="s">
        <v>134</v>
      </c>
      <c r="D24" s="1098">
        <v>97398.3</v>
      </c>
      <c r="E24" s="1098">
        <f>'Meas Kit'!K62</f>
        <v>90441.8</v>
      </c>
      <c r="F24" s="1098">
        <f>'Meas Kit'!L62</f>
        <v>0</v>
      </c>
      <c r="G24" s="1099">
        <f t="shared" si="0"/>
        <v>90441.8</v>
      </c>
    </row>
    <row r="25" spans="2:7">
      <c r="B25" s="1120">
        <v>4</v>
      </c>
      <c r="C25" s="1098" t="s">
        <v>135</v>
      </c>
      <c r="D25" s="1098">
        <v>61495</v>
      </c>
      <c r="E25" s="1098">
        <f>'Meas Kit'!K74</f>
        <v>35419.67</v>
      </c>
      <c r="F25" s="1098">
        <f>'Meas Kit'!L74</f>
        <v>77976</v>
      </c>
      <c r="G25" s="1099">
        <f t="shared" si="0"/>
        <v>113395.67</v>
      </c>
    </row>
    <row r="26" spans="2:7">
      <c r="B26" s="1120">
        <v>5</v>
      </c>
      <c r="C26" s="1098" t="s">
        <v>618</v>
      </c>
      <c r="D26" s="1098">
        <v>82173</v>
      </c>
      <c r="E26" s="1098">
        <f>'Meas Kit'!K87</f>
        <v>81965</v>
      </c>
      <c r="F26" s="1098">
        <f>'Meas Kit'!L87</f>
        <v>0</v>
      </c>
      <c r="G26" s="1099">
        <f t="shared" si="0"/>
        <v>81965</v>
      </c>
    </row>
    <row r="27" spans="2:7">
      <c r="B27" s="1120">
        <v>6</v>
      </c>
      <c r="C27" s="1098" t="s">
        <v>544</v>
      </c>
      <c r="D27" s="1098">
        <v>325665.40000000002</v>
      </c>
      <c r="E27" s="1098">
        <f>'Meas Kit'!K100</f>
        <v>302068.2</v>
      </c>
      <c r="F27" s="1098">
        <f>'Meas Kit'!L100</f>
        <v>4194</v>
      </c>
      <c r="G27" s="1099">
        <f t="shared" si="0"/>
        <v>306262.2</v>
      </c>
    </row>
    <row r="28" spans="2:7">
      <c r="B28" s="1120">
        <v>7</v>
      </c>
      <c r="C28" s="1098" t="s">
        <v>1128</v>
      </c>
      <c r="D28" s="1098">
        <v>16220</v>
      </c>
      <c r="E28" s="1098">
        <f>'Meas Kit'!K112</f>
        <v>5632</v>
      </c>
      <c r="F28" s="1098">
        <f>'Meas Kit'!L112</f>
        <v>0</v>
      </c>
      <c r="G28" s="1099">
        <f t="shared" si="0"/>
        <v>5632</v>
      </c>
    </row>
    <row r="29" spans="2:7">
      <c r="B29" s="1120">
        <v>8</v>
      </c>
      <c r="C29" s="1098" t="s">
        <v>1127</v>
      </c>
      <c r="D29" s="1098">
        <v>33103.46</v>
      </c>
      <c r="E29" s="1098">
        <f>'Meas Kit'!K107</f>
        <v>14777.1</v>
      </c>
      <c r="F29" s="1098">
        <f>'Meas Kit'!L107</f>
        <v>0</v>
      </c>
      <c r="G29" s="1099">
        <f t="shared" si="0"/>
        <v>14777.1</v>
      </c>
    </row>
    <row r="30" spans="2:7">
      <c r="B30" s="1120">
        <v>9</v>
      </c>
      <c r="C30" s="1098" t="s">
        <v>1126</v>
      </c>
      <c r="D30" s="1098">
        <v>29525</v>
      </c>
      <c r="E30" s="1098">
        <f>'Meas Kit'!K130</f>
        <v>8699.75</v>
      </c>
      <c r="F30" s="1098">
        <f>'Meas Kit'!L130</f>
        <v>22844</v>
      </c>
      <c r="G30" s="1099">
        <f t="shared" si="0"/>
        <v>31543.75</v>
      </c>
    </row>
    <row r="31" spans="2:7">
      <c r="B31" s="1120">
        <v>10</v>
      </c>
      <c r="C31" s="1098" t="s">
        <v>1125</v>
      </c>
      <c r="D31" s="1098">
        <v>204245</v>
      </c>
      <c r="E31" s="1098">
        <f>'Meas Kit'!K149</f>
        <v>111875</v>
      </c>
      <c r="F31" s="1098">
        <f>'Meas Kit'!L149</f>
        <v>0</v>
      </c>
      <c r="G31" s="1099">
        <f t="shared" si="0"/>
        <v>111875</v>
      </c>
    </row>
    <row r="32" spans="2:7">
      <c r="B32" s="2083"/>
      <c r="C32" s="2084"/>
      <c r="D32" s="2084"/>
      <c r="E32" s="2084"/>
      <c r="F32" s="2084"/>
      <c r="G32" s="2085"/>
    </row>
    <row r="33" spans="2:7">
      <c r="B33" s="1966" t="s">
        <v>128</v>
      </c>
      <c r="C33" s="1966"/>
      <c r="D33" s="1066">
        <f>SUM(D22:D31)</f>
        <v>1123865.8999999999</v>
      </c>
      <c r="E33" s="1066">
        <f>SUM(E22:E31)</f>
        <v>859197.94</v>
      </c>
      <c r="F33" s="1066">
        <f>SUM(F22:F31)</f>
        <v>107121.89</v>
      </c>
      <c r="G33" s="1066">
        <f>SUM(G22:G31)</f>
        <v>966319.83</v>
      </c>
    </row>
    <row r="34" spans="2:7">
      <c r="B34" s="1966" t="s">
        <v>1380</v>
      </c>
      <c r="C34" s="1966"/>
      <c r="D34" s="1066">
        <f>D18+D33</f>
        <v>1766605.28</v>
      </c>
      <c r="E34" s="1066">
        <f>E18+E33</f>
        <v>1396573.57</v>
      </c>
      <c r="F34" s="1066">
        <f>F18+F33</f>
        <v>107121.89</v>
      </c>
      <c r="G34" s="1066">
        <f>G18+G33</f>
        <v>1503695.46</v>
      </c>
    </row>
  </sheetData>
  <mergeCells count="19">
    <mergeCell ref="B33:C33"/>
    <mergeCell ref="B9:B10"/>
    <mergeCell ref="C9:C10"/>
    <mergeCell ref="D9:D10"/>
    <mergeCell ref="B34:C34"/>
    <mergeCell ref="B13:G13"/>
    <mergeCell ref="B17:G17"/>
    <mergeCell ref="B18:C18"/>
    <mergeCell ref="B19:G19"/>
    <mergeCell ref="B21:G21"/>
    <mergeCell ref="B11:G11"/>
    <mergeCell ref="B32:G32"/>
    <mergeCell ref="B1:G1"/>
    <mergeCell ref="B2:C2"/>
    <mergeCell ref="B4:C4"/>
    <mergeCell ref="B7:G7"/>
    <mergeCell ref="E9:G9"/>
    <mergeCell ref="B3:C3"/>
    <mergeCell ref="B5:D5"/>
  </mergeCells>
  <printOptions horizontalCentered="1"/>
  <pageMargins left="0.5" right="0.5" top="0.5" bottom="0.5" header="0.3" footer="0.3"/>
  <pageSetup paperSize="9" scale="72" orientation="portrait" r:id="rId1"/>
  <headerFooter>
    <oddFooter>&amp;LContractor: - &amp;USelam D.
Office Engineer&amp;CConsultant: - ______________&amp;RApproved By______________________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rgb="FF92D050"/>
  </sheetPr>
  <dimension ref="B1:M149"/>
  <sheetViews>
    <sheetView view="pageBreakPreview" topLeftCell="A131" zoomScale="70" zoomScaleNormal="70" zoomScaleSheetLayoutView="70" workbookViewId="0">
      <selection activeCell="C146" sqref="C146"/>
    </sheetView>
  </sheetViews>
  <sheetFormatPr defaultRowHeight="15.75"/>
  <cols>
    <col min="1" max="1" width="6.140625" style="1263" customWidth="1"/>
    <col min="2" max="2" width="9.140625" style="1865" customWidth="1"/>
    <col min="3" max="3" width="47.5703125" style="1263" customWidth="1"/>
    <col min="4" max="4" width="6.28515625" style="1461" customWidth="1"/>
    <col min="5" max="5" width="11.7109375" style="1461" customWidth="1"/>
    <col min="6" max="6" width="12" style="1461" customWidth="1"/>
    <col min="7" max="7" width="10.5703125" style="1461" customWidth="1"/>
    <col min="8" max="8" width="15.28515625" style="1461" customWidth="1"/>
    <col min="9" max="9" width="11.28515625" style="1461" bestFit="1" customWidth="1"/>
    <col min="10" max="10" width="16.140625" style="1461" customWidth="1"/>
    <col min="11" max="11" width="15.85546875" style="1461" customWidth="1"/>
    <col min="12" max="12" width="15.140625" style="1461" customWidth="1"/>
    <col min="13" max="13" width="13.7109375" style="1461" customWidth="1"/>
    <col min="14" max="14" width="4.42578125" style="1263" customWidth="1"/>
    <col min="15" max="16384" width="9.140625" style="1263"/>
  </cols>
  <sheetData>
    <row r="1" spans="2:13">
      <c r="B1" s="2107" t="s">
        <v>179</v>
      </c>
      <c r="C1" s="2107"/>
      <c r="D1" s="1466"/>
      <c r="E1" s="1466"/>
      <c r="F1" s="1466"/>
      <c r="G1" s="1466"/>
      <c r="H1" s="1466"/>
      <c r="I1" s="1466"/>
      <c r="J1" s="1466"/>
      <c r="K1" s="1466"/>
      <c r="L1" s="1466"/>
      <c r="M1" s="1466"/>
    </row>
    <row r="2" spans="2:13">
      <c r="B2" s="2107" t="s">
        <v>156</v>
      </c>
      <c r="C2" s="2107"/>
      <c r="D2" s="1466"/>
      <c r="E2" s="1466"/>
      <c r="F2" s="1466"/>
      <c r="G2" s="1466"/>
      <c r="H2" s="1466"/>
      <c r="I2" s="1466"/>
      <c r="J2" s="1466"/>
      <c r="K2" s="1466"/>
      <c r="L2" s="1466"/>
      <c r="M2" s="1466"/>
    </row>
    <row r="3" spans="2:13">
      <c r="B3" s="2107" t="s">
        <v>157</v>
      </c>
      <c r="C3" s="2107"/>
      <c r="D3" s="1466"/>
      <c r="E3" s="1466"/>
      <c r="F3" s="1466"/>
      <c r="G3" s="1466"/>
      <c r="H3" s="1466"/>
      <c r="I3" s="1466"/>
      <c r="J3" s="1466"/>
      <c r="K3" s="1466"/>
      <c r="L3" s="1466"/>
      <c r="M3" s="1466"/>
    </row>
    <row r="4" spans="2:13" ht="18.75">
      <c r="B4" s="2107" t="s">
        <v>158</v>
      </c>
      <c r="C4" s="2107"/>
      <c r="D4" s="1459"/>
      <c r="E4" s="1455"/>
      <c r="F4" s="1466"/>
      <c r="G4" s="1466"/>
      <c r="H4" s="1466"/>
      <c r="I4" s="1466"/>
      <c r="J4" s="1466"/>
      <c r="K4" s="1466"/>
      <c r="L4" s="1466"/>
      <c r="M4" s="1466"/>
    </row>
    <row r="5" spans="2:13">
      <c r="B5" s="2108" t="s">
        <v>2238</v>
      </c>
      <c r="C5" s="2108"/>
      <c r="D5" s="2108"/>
      <c r="E5" s="2108"/>
      <c r="F5" s="2108"/>
      <c r="G5" s="2108"/>
      <c r="H5" s="2108"/>
      <c r="I5" s="2108"/>
      <c r="J5" s="2108"/>
      <c r="K5" s="2108"/>
      <c r="L5" s="2108"/>
      <c r="M5" s="2108"/>
    </row>
    <row r="6" spans="2:13">
      <c r="B6" s="1863"/>
      <c r="C6" s="1459"/>
      <c r="D6" s="1459"/>
      <c r="E6" s="1459"/>
      <c r="F6" s="1459"/>
      <c r="G6" s="1459"/>
      <c r="H6" s="1459"/>
      <c r="I6" s="1459"/>
      <c r="J6" s="1459"/>
      <c r="K6" s="1459"/>
      <c r="L6" s="1459"/>
      <c r="M6" s="1459"/>
    </row>
    <row r="7" spans="2:13">
      <c r="B7" s="2059" t="s">
        <v>95</v>
      </c>
      <c r="C7" s="2057" t="s">
        <v>94</v>
      </c>
      <c r="D7" s="2057" t="s">
        <v>93</v>
      </c>
      <c r="E7" s="2055" t="s">
        <v>661</v>
      </c>
      <c r="F7" s="2057" t="s">
        <v>244</v>
      </c>
      <c r="G7" s="2057"/>
      <c r="H7" s="2057"/>
      <c r="I7" s="2057" t="s">
        <v>92</v>
      </c>
      <c r="J7" s="2055" t="s">
        <v>659</v>
      </c>
      <c r="K7" s="2057" t="s">
        <v>223</v>
      </c>
      <c r="L7" s="2057"/>
      <c r="M7" s="2058"/>
    </row>
    <row r="8" spans="2:13" ht="31.5">
      <c r="B8" s="2060"/>
      <c r="C8" s="2061"/>
      <c r="D8" s="2061"/>
      <c r="E8" s="2056"/>
      <c r="F8" s="1462" t="s">
        <v>242</v>
      </c>
      <c r="G8" s="1462" t="s">
        <v>243</v>
      </c>
      <c r="H8" s="1463" t="s">
        <v>444</v>
      </c>
      <c r="I8" s="2061"/>
      <c r="J8" s="2056"/>
      <c r="K8" s="1462" t="s">
        <v>154</v>
      </c>
      <c r="L8" s="1462" t="s">
        <v>155</v>
      </c>
      <c r="M8" s="1269" t="s">
        <v>660</v>
      </c>
    </row>
    <row r="9" spans="2:13">
      <c r="B9" s="1270"/>
      <c r="C9" s="1271" t="s">
        <v>68</v>
      </c>
      <c r="D9" s="1272"/>
      <c r="E9" s="1272"/>
      <c r="F9" s="1294"/>
      <c r="G9" s="1294"/>
      <c r="H9" s="1294"/>
      <c r="I9" s="1294"/>
      <c r="J9" s="1294"/>
      <c r="K9" s="1294"/>
      <c r="L9" s="1294"/>
      <c r="M9" s="1295"/>
    </row>
    <row r="10" spans="2:13">
      <c r="B10" s="1275"/>
      <c r="C10" s="1276" t="s">
        <v>45</v>
      </c>
      <c r="D10" s="1283"/>
      <c r="E10" s="1283"/>
      <c r="F10" s="1280"/>
      <c r="G10" s="1280"/>
      <c r="H10" s="1280"/>
      <c r="I10" s="1280"/>
      <c r="J10" s="1280"/>
      <c r="K10" s="1280"/>
      <c r="L10" s="1280"/>
      <c r="M10" s="1296"/>
    </row>
    <row r="11" spans="2:13" ht="18.75">
      <c r="B11" s="1278">
        <v>1.1000000000000001</v>
      </c>
      <c r="C11" s="1279" t="s">
        <v>359</v>
      </c>
      <c r="D11" s="1280" t="s">
        <v>457</v>
      </c>
      <c r="E11" s="1280">
        <v>403.52</v>
      </c>
      <c r="F11" s="1280">
        <v>401.45</v>
      </c>
      <c r="G11" s="1280"/>
      <c r="H11" s="1280">
        <f t="shared" ref="H11:H16" si="0">F11+G11</f>
        <v>401.45</v>
      </c>
      <c r="I11" s="1280">
        <v>6</v>
      </c>
      <c r="J11" s="1280">
        <f t="shared" ref="J11:J16" si="1">I11*E11</f>
        <v>2421.12</v>
      </c>
      <c r="K11" s="1280">
        <f t="shared" ref="K11:K16" si="2">I11*F11</f>
        <v>2408.6999999999998</v>
      </c>
      <c r="L11" s="1280">
        <f>I11*G11</f>
        <v>0</v>
      </c>
      <c r="M11" s="1296">
        <f>L11+K11</f>
        <v>2408.6999999999998</v>
      </c>
    </row>
    <row r="12" spans="2:13" ht="18.75">
      <c r="B12" s="1278">
        <v>1.2</v>
      </c>
      <c r="C12" s="1279" t="s">
        <v>325</v>
      </c>
      <c r="D12" s="1280" t="s">
        <v>458</v>
      </c>
      <c r="E12" s="1280">
        <v>432.03</v>
      </c>
      <c r="F12" s="1280">
        <v>353.28</v>
      </c>
      <c r="G12" s="1280"/>
      <c r="H12" s="1280">
        <f t="shared" si="0"/>
        <v>353.28</v>
      </c>
      <c r="I12" s="1280">
        <v>50</v>
      </c>
      <c r="J12" s="1280">
        <f t="shared" si="1"/>
        <v>21601.5</v>
      </c>
      <c r="K12" s="1280">
        <f t="shared" si="2"/>
        <v>17664</v>
      </c>
      <c r="L12" s="1280">
        <f t="shared" ref="L12:L80" si="3">I12*G12</f>
        <v>0</v>
      </c>
      <c r="M12" s="1296">
        <f t="shared" ref="M12:M80" si="4">L12+K12</f>
        <v>17664</v>
      </c>
    </row>
    <row r="13" spans="2:13" ht="18.75">
      <c r="B13" s="1278">
        <v>1.4</v>
      </c>
      <c r="C13" s="1279" t="s">
        <v>160</v>
      </c>
      <c r="D13" s="1280" t="s">
        <v>458</v>
      </c>
      <c r="E13" s="1280">
        <v>150</v>
      </c>
      <c r="F13" s="1280">
        <v>94.5</v>
      </c>
      <c r="G13" s="1280"/>
      <c r="H13" s="1280">
        <f t="shared" si="0"/>
        <v>94.5</v>
      </c>
      <c r="I13" s="1280">
        <v>40</v>
      </c>
      <c r="J13" s="1280">
        <f t="shared" si="1"/>
        <v>6000</v>
      </c>
      <c r="K13" s="1280">
        <f t="shared" si="2"/>
        <v>3780</v>
      </c>
      <c r="L13" s="1280">
        <f t="shared" si="3"/>
        <v>0</v>
      </c>
      <c r="M13" s="1296">
        <f t="shared" si="4"/>
        <v>3780</v>
      </c>
    </row>
    <row r="14" spans="2:13" ht="18.75">
      <c r="B14" s="1278">
        <v>1.5</v>
      </c>
      <c r="C14" s="1279" t="s">
        <v>341</v>
      </c>
      <c r="D14" s="1280" t="s">
        <v>458</v>
      </c>
      <c r="E14" s="1280">
        <v>500</v>
      </c>
      <c r="F14" s="1280">
        <v>476.62</v>
      </c>
      <c r="G14" s="1280"/>
      <c r="H14" s="1280">
        <f t="shared" si="0"/>
        <v>476.62</v>
      </c>
      <c r="I14" s="1280">
        <v>100</v>
      </c>
      <c r="J14" s="1280">
        <f t="shared" si="1"/>
        <v>50000</v>
      </c>
      <c r="K14" s="1280">
        <f t="shared" si="2"/>
        <v>47662</v>
      </c>
      <c r="L14" s="1280">
        <f t="shared" si="3"/>
        <v>0</v>
      </c>
      <c r="M14" s="1296">
        <f t="shared" si="4"/>
        <v>47662</v>
      </c>
    </row>
    <row r="15" spans="2:13" ht="18.75">
      <c r="B15" s="1278">
        <v>1.6</v>
      </c>
      <c r="C15" s="1279" t="s">
        <v>342</v>
      </c>
      <c r="D15" s="1280" t="s">
        <v>458</v>
      </c>
      <c r="E15" s="1280">
        <v>697.1</v>
      </c>
      <c r="F15" s="1280">
        <v>568.22</v>
      </c>
      <c r="G15" s="1280"/>
      <c r="H15" s="1280">
        <f t="shared" si="0"/>
        <v>568.22</v>
      </c>
      <c r="I15" s="1280">
        <v>70</v>
      </c>
      <c r="J15" s="1280">
        <f t="shared" si="1"/>
        <v>48797</v>
      </c>
      <c r="K15" s="1280">
        <f t="shared" si="2"/>
        <v>39775.4</v>
      </c>
      <c r="L15" s="1280">
        <f t="shared" si="3"/>
        <v>0</v>
      </c>
      <c r="M15" s="1296">
        <f t="shared" si="4"/>
        <v>39775.4</v>
      </c>
    </row>
    <row r="16" spans="2:13" ht="18.75">
      <c r="B16" s="1323">
        <v>1.7</v>
      </c>
      <c r="C16" s="1324" t="s">
        <v>369</v>
      </c>
      <c r="D16" s="1325" t="s">
        <v>457</v>
      </c>
      <c r="E16" s="1325">
        <v>279.20999999999998</v>
      </c>
      <c r="F16" s="1325">
        <v>244.65</v>
      </c>
      <c r="G16" s="1325"/>
      <c r="H16" s="1325">
        <f t="shared" si="0"/>
        <v>244.65</v>
      </c>
      <c r="I16" s="1325">
        <v>85</v>
      </c>
      <c r="J16" s="1325">
        <f t="shared" si="1"/>
        <v>23732.85</v>
      </c>
      <c r="K16" s="1325">
        <f t="shared" si="2"/>
        <v>20795.25</v>
      </c>
      <c r="L16" s="1325">
        <f t="shared" si="3"/>
        <v>0</v>
      </c>
      <c r="M16" s="1327">
        <f t="shared" si="4"/>
        <v>20795.25</v>
      </c>
    </row>
    <row r="17" spans="2:13">
      <c r="B17" s="1446"/>
      <c r="C17" s="1447" t="s">
        <v>46</v>
      </c>
      <c r="D17" s="1449"/>
      <c r="E17" s="1449"/>
      <c r="F17" s="1281"/>
      <c r="G17" s="1281"/>
      <c r="H17" s="1281"/>
      <c r="I17" s="1281"/>
      <c r="J17" s="1281">
        <f>SUM(J11:J16)</f>
        <v>152552.47</v>
      </c>
      <c r="K17" s="1281">
        <f>SUM(K11:K16)</f>
        <v>132085.35</v>
      </c>
      <c r="L17" s="1281">
        <f>SUM(L11:L16)</f>
        <v>0</v>
      </c>
      <c r="M17" s="1282">
        <f>SUM(M11:M16)</f>
        <v>132085.35</v>
      </c>
    </row>
    <row r="18" spans="2:13">
      <c r="B18" s="1321"/>
      <c r="C18" s="1273" t="s">
        <v>47</v>
      </c>
      <c r="D18" s="1294"/>
      <c r="E18" s="1294"/>
      <c r="F18" s="1294"/>
      <c r="G18" s="1294"/>
      <c r="H18" s="1294"/>
      <c r="I18" s="1294"/>
      <c r="J18" s="1294"/>
      <c r="K18" s="1294"/>
      <c r="L18" s="1294"/>
      <c r="M18" s="1295"/>
    </row>
    <row r="19" spans="2:13">
      <c r="B19" s="1278">
        <v>2.1</v>
      </c>
      <c r="C19" s="1279" t="s">
        <v>394</v>
      </c>
      <c r="D19" s="1280"/>
      <c r="E19" s="1280"/>
      <c r="F19" s="1280"/>
      <c r="G19" s="1280"/>
      <c r="H19" s="1280"/>
      <c r="I19" s="1280"/>
      <c r="J19" s="1280"/>
      <c r="K19" s="1280"/>
      <c r="L19" s="1280"/>
      <c r="M19" s="1296"/>
    </row>
    <row r="20" spans="2:13" ht="18.75">
      <c r="B20" s="1278"/>
      <c r="C20" s="1519" t="s">
        <v>90</v>
      </c>
      <c r="D20" s="1522" t="s">
        <v>457</v>
      </c>
      <c r="E20" s="1522">
        <v>95</v>
      </c>
      <c r="F20" s="1522">
        <v>91.6</v>
      </c>
      <c r="G20" s="1522"/>
      <c r="H20" s="1280">
        <f t="shared" ref="H20:H30" si="5">F20+G20</f>
        <v>91.6</v>
      </c>
      <c r="I20" s="1522">
        <v>100</v>
      </c>
      <c r="J20" s="1280">
        <f t="shared" ref="J20:J80" si="6">I20*E20</f>
        <v>9500</v>
      </c>
      <c r="K20" s="1280">
        <f>I20*F20</f>
        <v>9160</v>
      </c>
      <c r="L20" s="1280">
        <f t="shared" si="3"/>
        <v>0</v>
      </c>
      <c r="M20" s="1296">
        <f t="shared" si="4"/>
        <v>9160</v>
      </c>
    </row>
    <row r="21" spans="2:13" ht="18.75">
      <c r="B21" s="1883">
        <v>2.2000000000000002</v>
      </c>
      <c r="C21" s="1519" t="s">
        <v>330</v>
      </c>
      <c r="D21" s="1522" t="s">
        <v>457</v>
      </c>
      <c r="E21" s="1522">
        <v>279.20999999999998</v>
      </c>
      <c r="F21" s="1522">
        <v>244.65</v>
      </c>
      <c r="G21" s="1522"/>
      <c r="H21" s="1280">
        <f t="shared" si="5"/>
        <v>244.65</v>
      </c>
      <c r="I21" s="1522">
        <v>350</v>
      </c>
      <c r="J21" s="1280">
        <f t="shared" si="6"/>
        <v>97723.5</v>
      </c>
      <c r="K21" s="1280">
        <f t="shared" ref="K21:K30" si="7">I21*F21</f>
        <v>85627.5</v>
      </c>
      <c r="L21" s="1280">
        <f t="shared" si="3"/>
        <v>0</v>
      </c>
      <c r="M21" s="1296">
        <f t="shared" si="4"/>
        <v>85627.5</v>
      </c>
    </row>
    <row r="22" spans="2:13">
      <c r="B22" s="1278">
        <v>2.2999999999999998</v>
      </c>
      <c r="C22" s="1279" t="s">
        <v>372</v>
      </c>
      <c r="D22" s="1280"/>
      <c r="E22" s="1280"/>
      <c r="F22" s="1280"/>
      <c r="G22" s="1280"/>
      <c r="H22" s="1280"/>
      <c r="I22" s="1280"/>
      <c r="J22" s="1280"/>
      <c r="K22" s="1280"/>
      <c r="L22" s="1280"/>
      <c r="M22" s="1296"/>
    </row>
    <row r="23" spans="2:13" ht="18.75">
      <c r="B23" s="1278"/>
      <c r="C23" s="1279" t="s">
        <v>88</v>
      </c>
      <c r="D23" s="1280" t="s">
        <v>458</v>
      </c>
      <c r="E23" s="1280">
        <v>20.59</v>
      </c>
      <c r="F23" s="1280">
        <v>18.899999999999999</v>
      </c>
      <c r="G23" s="1280"/>
      <c r="H23" s="1280">
        <f t="shared" si="5"/>
        <v>18.899999999999999</v>
      </c>
      <c r="I23" s="1280">
        <v>2900</v>
      </c>
      <c r="J23" s="1280">
        <f t="shared" si="6"/>
        <v>59711</v>
      </c>
      <c r="K23" s="1280">
        <f t="shared" si="7"/>
        <v>54810</v>
      </c>
      <c r="L23" s="1280">
        <f t="shared" si="3"/>
        <v>0</v>
      </c>
      <c r="M23" s="1296">
        <f t="shared" si="4"/>
        <v>54810</v>
      </c>
    </row>
    <row r="24" spans="2:13">
      <c r="B24" s="1278">
        <v>2.4</v>
      </c>
      <c r="C24" s="1279" t="s">
        <v>395</v>
      </c>
      <c r="D24" s="1280"/>
      <c r="E24" s="1280"/>
      <c r="F24" s="1280"/>
      <c r="G24" s="1280"/>
      <c r="H24" s="1280"/>
      <c r="I24" s="1280"/>
      <c r="J24" s="1280"/>
      <c r="K24" s="1280"/>
      <c r="L24" s="1280"/>
      <c r="M24" s="1296"/>
    </row>
    <row r="25" spans="2:13" ht="18.75">
      <c r="B25" s="1278"/>
      <c r="C25" s="1279" t="s">
        <v>88</v>
      </c>
      <c r="D25" s="1280" t="s">
        <v>457</v>
      </c>
      <c r="E25" s="1280">
        <v>148.74</v>
      </c>
      <c r="F25" s="1280">
        <v>73.8</v>
      </c>
      <c r="G25" s="1280"/>
      <c r="H25" s="1280">
        <f t="shared" si="5"/>
        <v>73.8</v>
      </c>
      <c r="I25" s="1280">
        <v>120</v>
      </c>
      <c r="J25" s="1280">
        <f t="shared" si="6"/>
        <v>17848.8</v>
      </c>
      <c r="K25" s="1280">
        <f t="shared" si="7"/>
        <v>8856</v>
      </c>
      <c r="L25" s="1280">
        <f t="shared" si="3"/>
        <v>0</v>
      </c>
      <c r="M25" s="1296">
        <f t="shared" si="4"/>
        <v>8856</v>
      </c>
    </row>
    <row r="26" spans="2:13">
      <c r="B26" s="1278">
        <v>2.5</v>
      </c>
      <c r="C26" s="1279" t="s">
        <v>333</v>
      </c>
      <c r="D26" s="1280"/>
      <c r="E26" s="1280"/>
      <c r="F26" s="1280"/>
      <c r="G26" s="1280"/>
      <c r="H26" s="1280"/>
      <c r="I26" s="1280"/>
      <c r="J26" s="1280"/>
      <c r="K26" s="1280"/>
      <c r="L26" s="1280"/>
      <c r="M26" s="1296"/>
    </row>
    <row r="27" spans="2:13">
      <c r="B27" s="1278"/>
      <c r="C27" s="1279" t="s">
        <v>79</v>
      </c>
      <c r="D27" s="1280" t="s">
        <v>75</v>
      </c>
      <c r="E27" s="1280">
        <v>1415.66</v>
      </c>
      <c r="F27" s="1280">
        <v>1393.49</v>
      </c>
      <c r="G27" s="1280"/>
      <c r="H27" s="1280">
        <f t="shared" si="5"/>
        <v>1393.49</v>
      </c>
      <c r="I27" s="1280">
        <v>38</v>
      </c>
      <c r="J27" s="1280">
        <f t="shared" si="6"/>
        <v>53795.08</v>
      </c>
      <c r="K27" s="1280">
        <f t="shared" si="7"/>
        <v>52952.62</v>
      </c>
      <c r="L27" s="1280">
        <f t="shared" si="3"/>
        <v>0</v>
      </c>
      <c r="M27" s="1296">
        <f t="shared" si="4"/>
        <v>52952.62</v>
      </c>
    </row>
    <row r="28" spans="2:13" hidden="1">
      <c r="B28" s="1278"/>
      <c r="C28" s="1279" t="s">
        <v>78</v>
      </c>
      <c r="D28" s="1280" t="s">
        <v>75</v>
      </c>
      <c r="E28" s="1280">
        <v>1264.81</v>
      </c>
      <c r="F28" s="1280">
        <v>0</v>
      </c>
      <c r="G28" s="1280"/>
      <c r="H28" s="1280">
        <f>F28+G28</f>
        <v>0</v>
      </c>
      <c r="I28" s="1280">
        <v>38</v>
      </c>
      <c r="J28" s="1280">
        <f t="shared" si="6"/>
        <v>48062.78</v>
      </c>
      <c r="K28" s="1280">
        <f t="shared" si="7"/>
        <v>0</v>
      </c>
      <c r="L28" s="1280">
        <f t="shared" si="3"/>
        <v>0</v>
      </c>
      <c r="M28" s="1296">
        <f t="shared" si="4"/>
        <v>0</v>
      </c>
    </row>
    <row r="29" spans="2:13">
      <c r="B29" s="1278"/>
      <c r="C29" s="1279" t="s">
        <v>77</v>
      </c>
      <c r="D29" s="1280" t="s">
        <v>75</v>
      </c>
      <c r="E29" s="1280">
        <v>0</v>
      </c>
      <c r="F29" s="1280">
        <v>820.57</v>
      </c>
      <c r="G29" s="1280"/>
      <c r="H29" s="1280">
        <f t="shared" si="5"/>
        <v>820.57</v>
      </c>
      <c r="I29" s="1280">
        <v>38</v>
      </c>
      <c r="J29" s="1280">
        <f t="shared" si="6"/>
        <v>0</v>
      </c>
      <c r="K29" s="1280">
        <f t="shared" si="7"/>
        <v>31181.66</v>
      </c>
      <c r="L29" s="1280">
        <f t="shared" si="3"/>
        <v>0</v>
      </c>
      <c r="M29" s="1296">
        <f t="shared" si="4"/>
        <v>31181.66</v>
      </c>
    </row>
    <row r="30" spans="2:13">
      <c r="B30" s="1323">
        <v>2.6</v>
      </c>
      <c r="C30" s="1324" t="s">
        <v>396</v>
      </c>
      <c r="D30" s="1325" t="s">
        <v>74</v>
      </c>
      <c r="E30" s="1325">
        <v>183.05</v>
      </c>
      <c r="F30" s="1325">
        <v>262.5</v>
      </c>
      <c r="G30" s="1325"/>
      <c r="H30" s="1325">
        <f t="shared" si="5"/>
        <v>262.5</v>
      </c>
      <c r="I30" s="1325">
        <v>15</v>
      </c>
      <c r="J30" s="1325">
        <f t="shared" si="6"/>
        <v>2745.75</v>
      </c>
      <c r="K30" s="1325">
        <f t="shared" si="7"/>
        <v>3937.5</v>
      </c>
      <c r="L30" s="1325">
        <f t="shared" si="3"/>
        <v>0</v>
      </c>
      <c r="M30" s="1327">
        <f t="shared" si="4"/>
        <v>3937.5</v>
      </c>
    </row>
    <row r="31" spans="2:13">
      <c r="B31" s="1446"/>
      <c r="C31" s="1447" t="s">
        <v>46</v>
      </c>
      <c r="D31" s="1449"/>
      <c r="E31" s="1449"/>
      <c r="F31" s="1281"/>
      <c r="G31" s="1281"/>
      <c r="H31" s="1281"/>
      <c r="I31" s="1281"/>
      <c r="J31" s="1281">
        <f>SUM(J20:J30)</f>
        <v>289386.90999999997</v>
      </c>
      <c r="K31" s="1281">
        <f>SUM(K20:K30)</f>
        <v>246525.28</v>
      </c>
      <c r="L31" s="1281">
        <f>SUM(L20:L30)</f>
        <v>0</v>
      </c>
      <c r="M31" s="1282">
        <f>SUM(M20:M30)</f>
        <v>246525.28</v>
      </c>
    </row>
    <row r="32" spans="2:13">
      <c r="B32" s="1321"/>
      <c r="C32" s="1273" t="s">
        <v>85</v>
      </c>
      <c r="D32" s="1294"/>
      <c r="E32" s="1294"/>
      <c r="F32" s="1294"/>
      <c r="G32" s="1294"/>
      <c r="H32" s="1294"/>
      <c r="I32" s="1294"/>
      <c r="J32" s="1294"/>
      <c r="K32" s="1294"/>
      <c r="L32" s="1294"/>
      <c r="M32" s="1295"/>
    </row>
    <row r="33" spans="2:13" ht="18.75">
      <c r="B33" s="1278">
        <v>3.1</v>
      </c>
      <c r="C33" s="1279" t="s">
        <v>397</v>
      </c>
      <c r="D33" s="1280" t="s">
        <v>458</v>
      </c>
      <c r="E33" s="1280">
        <v>95</v>
      </c>
      <c r="F33" s="1280">
        <v>127.58</v>
      </c>
      <c r="G33" s="1280"/>
      <c r="H33" s="1280">
        <f>F33+G33</f>
        <v>127.58</v>
      </c>
      <c r="I33" s="1280">
        <v>1000</v>
      </c>
      <c r="J33" s="1280">
        <f t="shared" si="6"/>
        <v>95000</v>
      </c>
      <c r="K33" s="1280">
        <f>I33*F33</f>
        <v>127580</v>
      </c>
      <c r="L33" s="1280">
        <f t="shared" si="3"/>
        <v>0</v>
      </c>
      <c r="M33" s="1296">
        <f t="shared" si="4"/>
        <v>127580</v>
      </c>
    </row>
    <row r="34" spans="2:13" ht="18.75">
      <c r="B34" s="1323">
        <v>3.2</v>
      </c>
      <c r="C34" s="1324" t="s">
        <v>336</v>
      </c>
      <c r="D34" s="1325" t="s">
        <v>458</v>
      </c>
      <c r="E34" s="1325">
        <v>90</v>
      </c>
      <c r="F34" s="1325">
        <v>28.35</v>
      </c>
      <c r="G34" s="1325"/>
      <c r="H34" s="1325">
        <f>F34+G34</f>
        <v>28.35</v>
      </c>
      <c r="I34" s="1325">
        <v>1100</v>
      </c>
      <c r="J34" s="1325">
        <f t="shared" si="6"/>
        <v>99000</v>
      </c>
      <c r="K34" s="1325">
        <f>I34*F34</f>
        <v>31185</v>
      </c>
      <c r="L34" s="1325">
        <f t="shared" si="3"/>
        <v>0</v>
      </c>
      <c r="M34" s="1327">
        <f t="shared" si="4"/>
        <v>31185</v>
      </c>
    </row>
    <row r="35" spans="2:13">
      <c r="B35" s="1446"/>
      <c r="C35" s="1447" t="s">
        <v>46</v>
      </c>
      <c r="D35" s="1281"/>
      <c r="E35" s="1281"/>
      <c r="F35" s="1281"/>
      <c r="G35" s="1281"/>
      <c r="H35" s="1281"/>
      <c r="I35" s="1281"/>
      <c r="J35" s="1281">
        <f>SUM(J33:J34)</f>
        <v>194000</v>
      </c>
      <c r="K35" s="1281">
        <f>SUM(K33:K34)</f>
        <v>158765</v>
      </c>
      <c r="L35" s="1281">
        <f>SUM(L33:L34)</f>
        <v>0</v>
      </c>
      <c r="M35" s="1282">
        <f>SUM(M33:M34)</f>
        <v>158765</v>
      </c>
    </row>
    <row r="36" spans="2:13">
      <c r="B36" s="1321"/>
      <c r="C36" s="1335" t="s">
        <v>84</v>
      </c>
      <c r="D36" s="1294"/>
      <c r="E36" s="1294"/>
      <c r="F36" s="1294"/>
      <c r="G36" s="1294"/>
      <c r="H36" s="1294"/>
      <c r="I36" s="1294"/>
      <c r="J36" s="1294"/>
      <c r="K36" s="1294"/>
      <c r="L36" s="1294"/>
      <c r="M36" s="1295"/>
    </row>
    <row r="37" spans="2:13">
      <c r="B37" s="1278"/>
      <c r="C37" s="1328" t="s">
        <v>48</v>
      </c>
      <c r="D37" s="1280"/>
      <c r="E37" s="1280"/>
      <c r="F37" s="1280"/>
      <c r="G37" s="1280"/>
      <c r="H37" s="1280"/>
      <c r="I37" s="1280"/>
      <c r="J37" s="1280"/>
      <c r="K37" s="1280"/>
      <c r="L37" s="1280"/>
      <c r="M37" s="1296"/>
    </row>
    <row r="38" spans="2:13">
      <c r="B38" s="1278">
        <v>1.1000000000000001</v>
      </c>
      <c r="C38" s="1279" t="s">
        <v>331</v>
      </c>
      <c r="D38" s="1280"/>
      <c r="E38" s="1280"/>
      <c r="F38" s="1280"/>
      <c r="G38" s="1280"/>
      <c r="H38" s="1280"/>
      <c r="I38" s="1280"/>
      <c r="J38" s="1280"/>
      <c r="K38" s="1280"/>
      <c r="L38" s="1280"/>
      <c r="M38" s="1296"/>
    </row>
    <row r="39" spans="2:13" ht="18.75">
      <c r="B39" s="1278"/>
      <c r="C39" s="1279" t="s">
        <v>82</v>
      </c>
      <c r="D39" s="1280" t="s">
        <v>458</v>
      </c>
      <c r="E39" s="1280">
        <v>3.6</v>
      </c>
      <c r="F39" s="1280">
        <v>3.24</v>
      </c>
      <c r="G39" s="1280"/>
      <c r="H39" s="1280">
        <f t="shared" ref="H39:H51" si="8">F39+G39</f>
        <v>3.24</v>
      </c>
      <c r="I39" s="1280">
        <v>2900</v>
      </c>
      <c r="J39" s="1280">
        <f t="shared" si="6"/>
        <v>10440</v>
      </c>
      <c r="K39" s="1280">
        <f>I39*F39</f>
        <v>9396</v>
      </c>
      <c r="L39" s="1280">
        <f t="shared" si="3"/>
        <v>0</v>
      </c>
      <c r="M39" s="1296">
        <f t="shared" si="4"/>
        <v>9396</v>
      </c>
    </row>
    <row r="40" spans="2:13" ht="18.75">
      <c r="B40" s="1278"/>
      <c r="C40" s="1279" t="s">
        <v>81</v>
      </c>
      <c r="D40" s="1280" t="s">
        <v>458</v>
      </c>
      <c r="E40" s="1280">
        <v>11.16</v>
      </c>
      <c r="F40" s="1280">
        <v>10.55</v>
      </c>
      <c r="G40" s="1280"/>
      <c r="H40" s="1280">
        <f t="shared" si="8"/>
        <v>10.55</v>
      </c>
      <c r="I40" s="1280">
        <v>2900</v>
      </c>
      <c r="J40" s="1280">
        <f t="shared" si="6"/>
        <v>32364</v>
      </c>
      <c r="K40" s="1280">
        <f t="shared" ref="K40:K51" si="9">I40*F40</f>
        <v>30595</v>
      </c>
      <c r="L40" s="1280">
        <f t="shared" si="3"/>
        <v>0</v>
      </c>
      <c r="M40" s="1296">
        <f t="shared" si="4"/>
        <v>30595</v>
      </c>
    </row>
    <row r="41" spans="2:13">
      <c r="B41" s="1278"/>
      <c r="C41" s="1279" t="s">
        <v>100</v>
      </c>
      <c r="D41" s="1280" t="s">
        <v>704</v>
      </c>
      <c r="E41" s="1280">
        <v>0</v>
      </c>
      <c r="F41" s="1263"/>
      <c r="G41" s="1280">
        <f>'TOS Kit'!D19</f>
        <v>0.21</v>
      </c>
      <c r="H41" s="1280">
        <f t="shared" ref="H41" si="10">F41+G41</f>
        <v>0.21</v>
      </c>
      <c r="I41" s="1280">
        <v>2901</v>
      </c>
      <c r="J41" s="1280">
        <f t="shared" ref="J41" si="11">I41*E41</f>
        <v>0</v>
      </c>
      <c r="K41" s="1280">
        <f t="shared" ref="K41" si="12">I41*F41</f>
        <v>0</v>
      </c>
      <c r="L41" s="1280">
        <f t="shared" ref="L41" si="13">I41*G41</f>
        <v>609.21</v>
      </c>
      <c r="M41" s="1296">
        <f t="shared" ref="M41" si="14">L41+K41</f>
        <v>609.21</v>
      </c>
    </row>
    <row r="42" spans="2:13">
      <c r="B42" s="1278">
        <v>1.2</v>
      </c>
      <c r="C42" s="1279" t="s">
        <v>370</v>
      </c>
      <c r="D42" s="1280"/>
      <c r="E42" s="1280"/>
      <c r="F42" s="1280"/>
      <c r="G42" s="1280"/>
      <c r="H42" s="1280"/>
      <c r="I42" s="1280"/>
      <c r="J42" s="1280"/>
      <c r="K42" s="1280"/>
      <c r="L42" s="1280"/>
      <c r="M42" s="1296"/>
    </row>
    <row r="43" spans="2:13" ht="18.75">
      <c r="B43" s="1278"/>
      <c r="C43" s="1279" t="s">
        <v>82</v>
      </c>
      <c r="D43" s="1280" t="s">
        <v>457</v>
      </c>
      <c r="E43" s="1280">
        <v>84.48</v>
      </c>
      <c r="F43" s="1280">
        <v>64.8</v>
      </c>
      <c r="G43" s="1280"/>
      <c r="H43" s="1280">
        <f t="shared" si="8"/>
        <v>64.8</v>
      </c>
      <c r="I43" s="1280">
        <v>100</v>
      </c>
      <c r="J43" s="1280">
        <f t="shared" si="6"/>
        <v>8448</v>
      </c>
      <c r="K43" s="1280">
        <f t="shared" si="9"/>
        <v>6480</v>
      </c>
      <c r="L43" s="1280">
        <f t="shared" si="3"/>
        <v>0</v>
      </c>
      <c r="M43" s="1296">
        <f t="shared" si="4"/>
        <v>6480</v>
      </c>
    </row>
    <row r="44" spans="2:13" ht="18.75" hidden="1">
      <c r="B44" s="1278"/>
      <c r="C44" s="1279" t="s">
        <v>102</v>
      </c>
      <c r="D44" s="1280" t="s">
        <v>457</v>
      </c>
      <c r="E44" s="1280">
        <v>148.74</v>
      </c>
      <c r="F44" s="1280">
        <v>0</v>
      </c>
      <c r="G44" s="1280"/>
      <c r="H44" s="1280">
        <f>F44+G44</f>
        <v>0</v>
      </c>
      <c r="I44" s="1280">
        <v>100</v>
      </c>
      <c r="J44" s="1280">
        <f t="shared" si="6"/>
        <v>14874</v>
      </c>
      <c r="K44" s="1280">
        <f t="shared" si="9"/>
        <v>0</v>
      </c>
      <c r="L44" s="1280">
        <f t="shared" si="3"/>
        <v>0</v>
      </c>
      <c r="M44" s="1296">
        <f t="shared" si="4"/>
        <v>0</v>
      </c>
    </row>
    <row r="45" spans="2:13" ht="18.75">
      <c r="B45" s="1278"/>
      <c r="C45" s="1279" t="s">
        <v>81</v>
      </c>
      <c r="D45" s="1280" t="s">
        <v>457</v>
      </c>
      <c r="E45" s="1280"/>
      <c r="F45" s="1280">
        <v>140.6</v>
      </c>
      <c r="G45" s="1280"/>
      <c r="H45" s="1280">
        <f>F45+G45</f>
        <v>140.6</v>
      </c>
      <c r="I45" s="1280">
        <v>100</v>
      </c>
      <c r="J45" s="1280">
        <f t="shared" si="6"/>
        <v>0</v>
      </c>
      <c r="K45" s="1280">
        <f t="shared" si="9"/>
        <v>14060</v>
      </c>
      <c r="L45" s="1280">
        <f t="shared" si="3"/>
        <v>0</v>
      </c>
      <c r="M45" s="1296">
        <f t="shared" si="4"/>
        <v>14060</v>
      </c>
    </row>
    <row r="46" spans="2:13" ht="18.75">
      <c r="B46" s="1278"/>
      <c r="C46" s="1279" t="s">
        <v>80</v>
      </c>
      <c r="D46" s="1280" t="s">
        <v>457</v>
      </c>
      <c r="E46" s="1280">
        <v>9.3000000000000007</v>
      </c>
      <c r="F46" s="1280">
        <v>0</v>
      </c>
      <c r="G46" s="1280">
        <f>'TOS Kit'!D29</f>
        <v>3.45</v>
      </c>
      <c r="H46" s="1280">
        <f>F46+G46</f>
        <v>3.45</v>
      </c>
      <c r="I46" s="1280">
        <v>100</v>
      </c>
      <c r="J46" s="1280">
        <f t="shared" si="6"/>
        <v>930</v>
      </c>
      <c r="K46" s="1280">
        <f t="shared" si="9"/>
        <v>0</v>
      </c>
      <c r="L46" s="1280">
        <f t="shared" si="3"/>
        <v>345</v>
      </c>
      <c r="M46" s="1296">
        <f t="shared" si="4"/>
        <v>345</v>
      </c>
    </row>
    <row r="47" spans="2:13">
      <c r="B47" s="1278">
        <v>1.3</v>
      </c>
      <c r="C47" s="1279" t="s">
        <v>338</v>
      </c>
      <c r="D47" s="1280"/>
      <c r="E47" s="1280"/>
      <c r="F47" s="1280"/>
      <c r="G47" s="1280"/>
      <c r="H47" s="1280"/>
      <c r="I47" s="1280"/>
      <c r="J47" s="1280"/>
      <c r="K47" s="1280"/>
      <c r="L47" s="1280"/>
      <c r="M47" s="1296"/>
    </row>
    <row r="48" spans="2:13" hidden="1">
      <c r="B48" s="1278"/>
      <c r="C48" s="1279" t="s">
        <v>79</v>
      </c>
      <c r="D48" s="1280" t="s">
        <v>75</v>
      </c>
      <c r="E48" s="1280"/>
      <c r="F48" s="1280">
        <v>0</v>
      </c>
      <c r="G48" s="1280"/>
      <c r="H48" s="1280">
        <f t="shared" si="8"/>
        <v>0</v>
      </c>
      <c r="I48" s="1280"/>
      <c r="J48" s="1280">
        <f t="shared" si="6"/>
        <v>0</v>
      </c>
      <c r="K48" s="1280">
        <f t="shared" si="9"/>
        <v>0</v>
      </c>
      <c r="L48" s="1280">
        <f t="shared" si="3"/>
        <v>0</v>
      </c>
      <c r="M48" s="1296">
        <f t="shared" si="4"/>
        <v>0</v>
      </c>
    </row>
    <row r="49" spans="2:13">
      <c r="B49" s="1278"/>
      <c r="C49" s="1279" t="s">
        <v>78</v>
      </c>
      <c r="D49" s="1280" t="s">
        <v>75</v>
      </c>
      <c r="E49" s="1280">
        <v>1381.07</v>
      </c>
      <c r="F49" s="1280">
        <v>668.56</v>
      </c>
      <c r="G49" s="1280">
        <f>'TOS Kit'!D34</f>
        <v>20.96</v>
      </c>
      <c r="H49" s="1280">
        <f t="shared" si="8"/>
        <v>689.52</v>
      </c>
      <c r="I49" s="1280">
        <v>38</v>
      </c>
      <c r="J49" s="1280">
        <f t="shared" si="6"/>
        <v>52480.66</v>
      </c>
      <c r="K49" s="1280">
        <f t="shared" si="9"/>
        <v>25405.279999999999</v>
      </c>
      <c r="L49" s="1280">
        <f t="shared" si="3"/>
        <v>796.48</v>
      </c>
      <c r="M49" s="1296">
        <f t="shared" si="4"/>
        <v>26201.759999999998</v>
      </c>
    </row>
    <row r="50" spans="2:13">
      <c r="B50" s="1278"/>
      <c r="C50" s="1279" t="s">
        <v>77</v>
      </c>
      <c r="D50" s="1280" t="s">
        <v>75</v>
      </c>
      <c r="E50" s="1280">
        <v>441.16</v>
      </c>
      <c r="F50" s="1280">
        <v>222.03</v>
      </c>
      <c r="G50" s="1280">
        <f>'TOS Kit'!D37</f>
        <v>9.4</v>
      </c>
      <c r="H50" s="1280">
        <f t="shared" si="8"/>
        <v>231.43</v>
      </c>
      <c r="I50" s="1280">
        <v>38</v>
      </c>
      <c r="J50" s="1280">
        <f t="shared" si="6"/>
        <v>16764.080000000002</v>
      </c>
      <c r="K50" s="1280">
        <f t="shared" si="9"/>
        <v>8437.14</v>
      </c>
      <c r="L50" s="1280">
        <f t="shared" si="3"/>
        <v>357.2</v>
      </c>
      <c r="M50" s="1296">
        <f t="shared" si="4"/>
        <v>8794.34</v>
      </c>
    </row>
    <row r="51" spans="2:13" hidden="1">
      <c r="B51" s="1323"/>
      <c r="C51" s="1324" t="s">
        <v>76</v>
      </c>
      <c r="D51" s="1325" t="s">
        <v>75</v>
      </c>
      <c r="E51" s="1325">
        <v>0</v>
      </c>
      <c r="F51" s="1325">
        <v>0</v>
      </c>
      <c r="G51" s="1325"/>
      <c r="H51" s="1325">
        <f t="shared" si="8"/>
        <v>0</v>
      </c>
      <c r="I51" s="1325">
        <v>38</v>
      </c>
      <c r="J51" s="1325">
        <f t="shared" si="6"/>
        <v>0</v>
      </c>
      <c r="K51" s="1325">
        <f t="shared" si="9"/>
        <v>0</v>
      </c>
      <c r="L51" s="1325">
        <f t="shared" si="3"/>
        <v>0</v>
      </c>
      <c r="M51" s="1327">
        <f t="shared" si="4"/>
        <v>0</v>
      </c>
    </row>
    <row r="52" spans="2:13">
      <c r="B52" s="1446"/>
      <c r="C52" s="1447" t="s">
        <v>46</v>
      </c>
      <c r="D52" s="1449"/>
      <c r="E52" s="1449"/>
      <c r="F52" s="1281"/>
      <c r="G52" s="1281"/>
      <c r="H52" s="1281"/>
      <c r="I52" s="1281"/>
      <c r="J52" s="1281">
        <f>SUM(J39:J51)</f>
        <v>136300.74</v>
      </c>
      <c r="K52" s="1281">
        <f>SUM(K39:K51)</f>
        <v>94373.42</v>
      </c>
      <c r="L52" s="1281">
        <f>SUM(L39:L51)</f>
        <v>2107.89</v>
      </c>
      <c r="M52" s="1282">
        <f>SUM(M39:M51)</f>
        <v>96481.31</v>
      </c>
    </row>
    <row r="53" spans="2:13" s="1419" customFormat="1" ht="16.5">
      <c r="B53" s="1884"/>
      <c r="C53" s="1335" t="s">
        <v>208</v>
      </c>
      <c r="D53" s="1428"/>
      <c r="E53" s="1431"/>
      <c r="F53" s="1428"/>
      <c r="G53" s="1432"/>
      <c r="H53" s="1432"/>
      <c r="I53" s="1432"/>
      <c r="J53" s="1294"/>
      <c r="K53" s="1432"/>
      <c r="L53" s="1294"/>
      <c r="M53" s="1295"/>
    </row>
    <row r="54" spans="2:13" ht="31.5" hidden="1">
      <c r="B54" s="1278"/>
      <c r="C54" s="1279" t="s">
        <v>209</v>
      </c>
      <c r="D54" s="1280"/>
      <c r="E54" s="1280"/>
      <c r="F54" s="1280"/>
      <c r="G54" s="1280"/>
      <c r="H54" s="1280"/>
      <c r="I54" s="1280"/>
      <c r="J54" s="1280"/>
      <c r="K54" s="1280"/>
      <c r="L54" s="1280"/>
      <c r="M54" s="1296"/>
    </row>
    <row r="55" spans="2:13">
      <c r="B55" s="1278"/>
      <c r="C55" s="1279" t="s">
        <v>210</v>
      </c>
      <c r="D55" s="1280" t="s">
        <v>73</v>
      </c>
      <c r="E55" s="1280">
        <v>349.63</v>
      </c>
      <c r="F55" s="1280">
        <v>277.41000000000003</v>
      </c>
      <c r="G55" s="1280"/>
      <c r="H55" s="1280">
        <f>F55+G55</f>
        <v>277.41000000000003</v>
      </c>
      <c r="I55" s="1280">
        <v>320</v>
      </c>
      <c r="J55" s="1280">
        <f t="shared" si="6"/>
        <v>111881.60000000001</v>
      </c>
      <c r="K55" s="1280">
        <f>I55*F55</f>
        <v>88771.199999999997</v>
      </c>
      <c r="L55" s="1280">
        <f t="shared" si="3"/>
        <v>0</v>
      </c>
      <c r="M55" s="1296">
        <f t="shared" si="4"/>
        <v>88771.199999999997</v>
      </c>
    </row>
    <row r="56" spans="2:13">
      <c r="B56" s="1278"/>
      <c r="C56" s="1279" t="s">
        <v>542</v>
      </c>
      <c r="D56" s="1280" t="s">
        <v>73</v>
      </c>
      <c r="E56" s="1280">
        <v>83.03</v>
      </c>
      <c r="F56" s="1280">
        <v>89.91</v>
      </c>
      <c r="G56" s="1280"/>
      <c r="H56" s="1280">
        <f>F56+G56</f>
        <v>89.91</v>
      </c>
      <c r="I56" s="1280">
        <v>280</v>
      </c>
      <c r="J56" s="1280">
        <f t="shared" si="6"/>
        <v>23248.400000000001</v>
      </c>
      <c r="K56" s="1280">
        <f>I56*F56</f>
        <v>25174.799999999999</v>
      </c>
      <c r="L56" s="1280">
        <f t="shared" si="3"/>
        <v>0</v>
      </c>
      <c r="M56" s="1296">
        <f t="shared" si="4"/>
        <v>25174.799999999999</v>
      </c>
    </row>
    <row r="57" spans="2:13">
      <c r="B57" s="1860"/>
      <c r="C57" s="1885" t="s">
        <v>46</v>
      </c>
      <c r="D57" s="1860"/>
      <c r="E57" s="1860"/>
      <c r="F57" s="1860"/>
      <c r="G57" s="1860"/>
      <c r="H57" s="1860"/>
      <c r="I57" s="1860"/>
      <c r="J57" s="1858">
        <f>SUM(J54:J56)</f>
        <v>135130</v>
      </c>
      <c r="K57" s="1858">
        <f>SUM(K54:K56)</f>
        <v>113946</v>
      </c>
      <c r="L57" s="1858">
        <f>SUM(L54:L56)</f>
        <v>0</v>
      </c>
      <c r="M57" s="1858">
        <f>SUM(M54:M56)</f>
        <v>113946</v>
      </c>
    </row>
    <row r="58" spans="2:13">
      <c r="B58" s="1321"/>
      <c r="C58" s="1271" t="s">
        <v>191</v>
      </c>
      <c r="D58" s="1294"/>
      <c r="E58" s="1294"/>
      <c r="F58" s="1294"/>
      <c r="G58" s="1294"/>
      <c r="H58" s="1294"/>
      <c r="I58" s="1294"/>
      <c r="J58" s="1294"/>
      <c r="K58" s="1294"/>
      <c r="L58" s="1294"/>
      <c r="M58" s="1295"/>
    </row>
    <row r="59" spans="2:13" ht="18.75">
      <c r="B59" s="1278">
        <v>3.1</v>
      </c>
      <c r="C59" s="1285" t="s">
        <v>192</v>
      </c>
      <c r="D59" s="1280" t="s">
        <v>457</v>
      </c>
      <c r="E59" s="1280">
        <v>230</v>
      </c>
      <c r="F59" s="1280">
        <v>337.77</v>
      </c>
      <c r="G59" s="1280"/>
      <c r="H59" s="1280">
        <f>F59+G59</f>
        <v>337.77</v>
      </c>
      <c r="I59" s="1280">
        <v>230</v>
      </c>
      <c r="J59" s="1280">
        <f t="shared" si="6"/>
        <v>52900</v>
      </c>
      <c r="K59" s="1280">
        <f>I59*F59</f>
        <v>77687.100000000006</v>
      </c>
      <c r="L59" s="1280">
        <f t="shared" si="3"/>
        <v>0</v>
      </c>
      <c r="M59" s="1296">
        <f t="shared" si="4"/>
        <v>77687.100000000006</v>
      </c>
    </row>
    <row r="60" spans="2:13" ht="18.75">
      <c r="B60" s="1278">
        <v>3.2</v>
      </c>
      <c r="C60" s="1285" t="s">
        <v>621</v>
      </c>
      <c r="D60" s="1280" t="s">
        <v>457</v>
      </c>
      <c r="E60" s="1280">
        <v>45.84</v>
      </c>
      <c r="F60" s="1280">
        <v>51.59</v>
      </c>
      <c r="G60" s="1280"/>
      <c r="H60" s="1280">
        <f>F60+G60</f>
        <v>51.59</v>
      </c>
      <c r="I60" s="1280">
        <v>130</v>
      </c>
      <c r="J60" s="1280">
        <f t="shared" si="6"/>
        <v>5959.2</v>
      </c>
      <c r="K60" s="1280">
        <f>I60*F60</f>
        <v>6706.7</v>
      </c>
      <c r="L60" s="1280">
        <f t="shared" si="3"/>
        <v>0</v>
      </c>
      <c r="M60" s="1296">
        <f t="shared" si="4"/>
        <v>6706.7</v>
      </c>
    </row>
    <row r="61" spans="2:13">
      <c r="B61" s="1323">
        <v>3.4</v>
      </c>
      <c r="C61" s="1414" t="s">
        <v>1265</v>
      </c>
      <c r="D61" s="1325" t="s">
        <v>189</v>
      </c>
      <c r="E61" s="1325">
        <v>76.400000000000006</v>
      </c>
      <c r="F61" s="1325">
        <v>75.599999999999994</v>
      </c>
      <c r="G61" s="1325"/>
      <c r="H61" s="1325">
        <f>F61+G61</f>
        <v>75.599999999999994</v>
      </c>
      <c r="I61" s="1325">
        <v>80</v>
      </c>
      <c r="J61" s="1325">
        <f>I61*E61</f>
        <v>6112</v>
      </c>
      <c r="K61" s="1325">
        <f>I61*F61</f>
        <v>6048</v>
      </c>
      <c r="L61" s="1325">
        <f>I61*G61</f>
        <v>0</v>
      </c>
      <c r="M61" s="1327">
        <f>L61+K61</f>
        <v>6048</v>
      </c>
    </row>
    <row r="62" spans="2:13">
      <c r="B62" s="1860"/>
      <c r="C62" s="1885" t="s">
        <v>46</v>
      </c>
      <c r="D62" s="1860"/>
      <c r="E62" s="1860"/>
      <c r="F62" s="1860"/>
      <c r="G62" s="1860"/>
      <c r="H62" s="1860"/>
      <c r="I62" s="1860"/>
      <c r="J62" s="1858">
        <f>SUM(J59:J61)</f>
        <v>64971.199999999997</v>
      </c>
      <c r="K62" s="1858">
        <f>SUM(K59:K61)</f>
        <v>90441.8</v>
      </c>
      <c r="L62" s="1858">
        <f>SUM(L59:L61)</f>
        <v>0</v>
      </c>
      <c r="M62" s="1858">
        <f>SUM(M59:M61)</f>
        <v>90441.8</v>
      </c>
    </row>
    <row r="63" spans="2:13">
      <c r="B63" s="1321"/>
      <c r="C63" s="1271" t="s">
        <v>164</v>
      </c>
      <c r="D63" s="1294"/>
      <c r="E63" s="1294"/>
      <c r="F63" s="1294"/>
      <c r="G63" s="1294"/>
      <c r="H63" s="1294"/>
      <c r="I63" s="1294"/>
      <c r="J63" s="1294"/>
      <c r="K63" s="1294"/>
      <c r="L63" s="1294"/>
      <c r="M63" s="1295"/>
    </row>
    <row r="64" spans="2:13">
      <c r="B64" s="1278">
        <v>4.0999999999999996</v>
      </c>
      <c r="C64" s="1285" t="s">
        <v>166</v>
      </c>
      <c r="D64" s="1280"/>
      <c r="E64" s="1280"/>
      <c r="F64" s="1280"/>
      <c r="G64" s="1280"/>
      <c r="H64" s="1280"/>
      <c r="I64" s="1280"/>
      <c r="J64" s="1280"/>
      <c r="K64" s="1280"/>
      <c r="L64" s="1280"/>
      <c r="M64" s="1296"/>
    </row>
    <row r="65" spans="2:13">
      <c r="B65" s="1278"/>
      <c r="C65" s="1285" t="s">
        <v>663</v>
      </c>
      <c r="D65" s="1280" t="s">
        <v>74</v>
      </c>
      <c r="E65" s="1280">
        <v>503.5</v>
      </c>
      <c r="F65" s="1280">
        <v>486.71</v>
      </c>
      <c r="G65" s="1280"/>
      <c r="H65" s="1280">
        <f>F65+G65</f>
        <v>486.71</v>
      </c>
      <c r="I65" s="1280">
        <v>22</v>
      </c>
      <c r="J65" s="1280">
        <f t="shared" si="6"/>
        <v>11077</v>
      </c>
      <c r="K65" s="1280">
        <f>F65*I65</f>
        <v>10707.62</v>
      </c>
      <c r="L65" s="1280">
        <f t="shared" si="3"/>
        <v>0</v>
      </c>
      <c r="M65" s="1296">
        <f t="shared" si="4"/>
        <v>10707.62</v>
      </c>
    </row>
    <row r="66" spans="2:13">
      <c r="B66" s="1278"/>
      <c r="C66" s="1285" t="s">
        <v>353</v>
      </c>
      <c r="D66" s="1280" t="s">
        <v>74</v>
      </c>
      <c r="E66" s="1280">
        <v>506</v>
      </c>
      <c r="F66" s="1280">
        <v>365.03</v>
      </c>
      <c r="G66" s="1280"/>
      <c r="H66" s="1280">
        <f>F66+G66</f>
        <v>365.03</v>
      </c>
      <c r="I66" s="1280">
        <v>15</v>
      </c>
      <c r="J66" s="1280">
        <f t="shared" si="6"/>
        <v>7590</v>
      </c>
      <c r="K66" s="1280">
        <f>F66*I66</f>
        <v>5475.45</v>
      </c>
      <c r="L66" s="1280">
        <f t="shared" si="3"/>
        <v>0</v>
      </c>
      <c r="M66" s="1296">
        <f t="shared" si="4"/>
        <v>5475.45</v>
      </c>
    </row>
    <row r="67" spans="2:13">
      <c r="B67" s="1278"/>
      <c r="C67" s="1285" t="s">
        <v>169</v>
      </c>
      <c r="D67" s="1280" t="s">
        <v>74</v>
      </c>
      <c r="E67" s="1280">
        <v>414</v>
      </c>
      <c r="F67" s="1280">
        <v>433.8</v>
      </c>
      <c r="G67" s="1280"/>
      <c r="H67" s="1280">
        <f>F67+G67</f>
        <v>433.8</v>
      </c>
      <c r="I67" s="1280">
        <v>32</v>
      </c>
      <c r="J67" s="1280">
        <f t="shared" si="6"/>
        <v>13248</v>
      </c>
      <c r="K67" s="1280">
        <f>F67*I67</f>
        <v>13881.6</v>
      </c>
      <c r="L67" s="1280">
        <f t="shared" si="3"/>
        <v>0</v>
      </c>
      <c r="M67" s="1296">
        <f t="shared" si="4"/>
        <v>13881.6</v>
      </c>
    </row>
    <row r="68" spans="2:13">
      <c r="B68" s="1278">
        <v>4.2</v>
      </c>
      <c r="C68" s="1285" t="s">
        <v>375</v>
      </c>
      <c r="D68" s="1280" t="s">
        <v>74</v>
      </c>
      <c r="E68" s="1280">
        <v>70.8</v>
      </c>
      <c r="F68" s="1280">
        <v>76.5</v>
      </c>
      <c r="G68" s="1280"/>
      <c r="H68" s="1280">
        <f>F68+G68</f>
        <v>76.5</v>
      </c>
      <c r="I68" s="1280">
        <v>70</v>
      </c>
      <c r="J68" s="1280">
        <f t="shared" si="6"/>
        <v>4956</v>
      </c>
      <c r="K68" s="1280">
        <f>F68*I68</f>
        <v>5355</v>
      </c>
      <c r="L68" s="1280">
        <f t="shared" si="3"/>
        <v>0</v>
      </c>
      <c r="M68" s="1296">
        <f t="shared" si="4"/>
        <v>5355</v>
      </c>
    </row>
    <row r="69" spans="2:13">
      <c r="B69" s="1278">
        <v>4.3</v>
      </c>
      <c r="C69" s="1745" t="s">
        <v>1472</v>
      </c>
      <c r="D69" s="1280"/>
      <c r="E69" s="1280"/>
      <c r="F69" s="1280"/>
      <c r="G69" s="1280"/>
      <c r="H69" s="1280"/>
      <c r="I69" s="1280"/>
      <c r="J69" s="1280"/>
      <c r="K69" s="1280"/>
      <c r="L69" s="1280"/>
      <c r="M69" s="1296"/>
    </row>
    <row r="70" spans="2:13">
      <c r="B70" s="1278"/>
      <c r="C70" s="1285" t="s">
        <v>1360</v>
      </c>
      <c r="D70" s="1280" t="s">
        <v>72</v>
      </c>
      <c r="E70" s="1280">
        <v>2</v>
      </c>
      <c r="F70" s="1280">
        <v>0</v>
      </c>
      <c r="G70" s="1280">
        <f>'TOS Kit'!D43</f>
        <v>2</v>
      </c>
      <c r="H70" s="1280">
        <f>F70+G70</f>
        <v>2</v>
      </c>
      <c r="I70" s="1280">
        <v>4617</v>
      </c>
      <c r="J70" s="1280">
        <f>I70*E70</f>
        <v>9234</v>
      </c>
      <c r="K70" s="1280">
        <f>F70*I70</f>
        <v>0</v>
      </c>
      <c r="L70" s="1280">
        <f>I70*G70</f>
        <v>9234</v>
      </c>
      <c r="M70" s="1296">
        <f>L70+K70</f>
        <v>9234</v>
      </c>
    </row>
    <row r="71" spans="2:13">
      <c r="B71" s="1278"/>
      <c r="C71" s="1285" t="s">
        <v>1361</v>
      </c>
      <c r="D71" s="1280" t="s">
        <v>72</v>
      </c>
      <c r="E71" s="1280">
        <v>2</v>
      </c>
      <c r="F71" s="1280">
        <v>0</v>
      </c>
      <c r="G71" s="1280">
        <f>'TOS Kit'!D47</f>
        <v>8</v>
      </c>
      <c r="H71" s="1280">
        <f>F71+G71</f>
        <v>8</v>
      </c>
      <c r="I71" s="1280">
        <v>7695</v>
      </c>
      <c r="J71" s="1280">
        <f>I71*E71</f>
        <v>15390</v>
      </c>
      <c r="K71" s="1280">
        <f>F71*I71</f>
        <v>0</v>
      </c>
      <c r="L71" s="1280">
        <f>I71*G71</f>
        <v>61560</v>
      </c>
      <c r="M71" s="1296">
        <f>L71+K71</f>
        <v>61560</v>
      </c>
    </row>
    <row r="72" spans="2:13">
      <c r="B72" s="1278"/>
      <c r="C72" s="1285" t="s">
        <v>1874</v>
      </c>
      <c r="D72" s="1280" t="s">
        <v>72</v>
      </c>
      <c r="E72" s="1280">
        <v>0</v>
      </c>
      <c r="F72" s="1280">
        <v>0</v>
      </c>
      <c r="G72" s="1280">
        <f>'TOS Kit'!D51</f>
        <v>2</v>
      </c>
      <c r="H72" s="1280">
        <f>F72+G72</f>
        <v>2</v>
      </c>
      <c r="I72" s="1280">
        <v>3591</v>
      </c>
      <c r="J72" s="1280">
        <f>I72*E72</f>
        <v>0</v>
      </c>
      <c r="K72" s="1280">
        <f>F72*I72</f>
        <v>0</v>
      </c>
      <c r="L72" s="1280">
        <f>I72*G72</f>
        <v>7182</v>
      </c>
      <c r="M72" s="1296">
        <f>L72+K72</f>
        <v>7182</v>
      </c>
    </row>
    <row r="73" spans="2:13">
      <c r="B73" s="1278"/>
      <c r="C73" s="1285" t="s">
        <v>1876</v>
      </c>
      <c r="D73" s="1280" t="s">
        <v>72</v>
      </c>
      <c r="E73" s="1280">
        <v>0</v>
      </c>
      <c r="F73" s="1280">
        <v>0</v>
      </c>
      <c r="G73" s="1280"/>
      <c r="H73" s="1280">
        <f>F73+G73</f>
        <v>0</v>
      </c>
      <c r="I73" s="1280">
        <v>6156</v>
      </c>
      <c r="J73" s="1280">
        <f>I73*E73</f>
        <v>0</v>
      </c>
      <c r="K73" s="1280">
        <f>F73*I73</f>
        <v>0</v>
      </c>
      <c r="L73" s="1280">
        <f>I73*G73</f>
        <v>0</v>
      </c>
      <c r="M73" s="1296">
        <f>L73+K73</f>
        <v>0</v>
      </c>
    </row>
    <row r="74" spans="2:13">
      <c r="B74" s="1860"/>
      <c r="C74" s="1885" t="s">
        <v>46</v>
      </c>
      <c r="D74" s="1860"/>
      <c r="E74" s="1860"/>
      <c r="F74" s="1860"/>
      <c r="G74" s="1860"/>
      <c r="H74" s="1860"/>
      <c r="I74" s="1860"/>
      <c r="J74" s="1858">
        <f>SUM(J65:J73)</f>
        <v>61495</v>
      </c>
      <c r="K74" s="1858">
        <f t="shared" ref="K74:M74" si="15">SUM(K65:K73)</f>
        <v>35419.67</v>
      </c>
      <c r="L74" s="1858">
        <f t="shared" si="15"/>
        <v>77976</v>
      </c>
      <c r="M74" s="1858">
        <f t="shared" si="15"/>
        <v>113395.67</v>
      </c>
    </row>
    <row r="75" spans="2:13" s="1419" customFormat="1">
      <c r="B75" s="1321"/>
      <c r="C75" s="1413" t="s">
        <v>563</v>
      </c>
      <c r="D75" s="1294"/>
      <c r="E75" s="1294"/>
      <c r="F75" s="1294"/>
      <c r="G75" s="1294"/>
      <c r="H75" s="1294"/>
      <c r="I75" s="1294"/>
      <c r="J75" s="1294"/>
      <c r="K75" s="1294"/>
      <c r="L75" s="1294"/>
      <c r="M75" s="1295"/>
    </row>
    <row r="76" spans="2:13" s="1419" customFormat="1">
      <c r="B76" s="1278">
        <v>5.0999999999999996</v>
      </c>
      <c r="C76" s="1285" t="s">
        <v>601</v>
      </c>
      <c r="D76" s="1280"/>
      <c r="E76" s="1280"/>
      <c r="F76" s="1280"/>
      <c r="G76" s="1280"/>
      <c r="H76" s="1280"/>
      <c r="I76" s="1280"/>
      <c r="J76" s="1280"/>
      <c r="K76" s="1280"/>
      <c r="L76" s="1280"/>
      <c r="M76" s="1296"/>
    </row>
    <row r="77" spans="2:13" s="1419" customFormat="1">
      <c r="B77" s="1278"/>
      <c r="C77" s="1285" t="s">
        <v>622</v>
      </c>
      <c r="D77" s="1280" t="s">
        <v>603</v>
      </c>
      <c r="E77" s="1280">
        <v>5</v>
      </c>
      <c r="F77" s="1280">
        <v>5</v>
      </c>
      <c r="G77" s="1280"/>
      <c r="H77" s="1280">
        <f>F77+G77</f>
        <v>5</v>
      </c>
      <c r="I77" s="1280">
        <v>2496</v>
      </c>
      <c r="J77" s="1280">
        <f t="shared" si="6"/>
        <v>12480</v>
      </c>
      <c r="K77" s="1280">
        <f>I77*F77</f>
        <v>12480</v>
      </c>
      <c r="L77" s="1280">
        <f t="shared" si="3"/>
        <v>0</v>
      </c>
      <c r="M77" s="1296">
        <f t="shared" si="4"/>
        <v>12480</v>
      </c>
    </row>
    <row r="78" spans="2:13" s="1419" customFormat="1">
      <c r="B78" s="1278"/>
      <c r="C78" s="1285" t="s">
        <v>623</v>
      </c>
      <c r="D78" s="1280" t="s">
        <v>603</v>
      </c>
      <c r="E78" s="1280">
        <v>6</v>
      </c>
      <c r="F78" s="1280">
        <v>7</v>
      </c>
      <c r="G78" s="1280"/>
      <c r="H78" s="1280">
        <f>F78+G78</f>
        <v>7</v>
      </c>
      <c r="I78" s="1280">
        <v>2912</v>
      </c>
      <c r="J78" s="1280">
        <f t="shared" si="6"/>
        <v>17472</v>
      </c>
      <c r="K78" s="1280">
        <f t="shared" ref="K78:K86" si="16">I78*F78</f>
        <v>20384</v>
      </c>
      <c r="L78" s="1280">
        <f t="shared" si="3"/>
        <v>0</v>
      </c>
      <c r="M78" s="1296">
        <f t="shared" si="4"/>
        <v>20384</v>
      </c>
    </row>
    <row r="79" spans="2:13" s="1419" customFormat="1">
      <c r="B79" s="1278"/>
      <c r="C79" s="1285" t="s">
        <v>624</v>
      </c>
      <c r="D79" s="1280" t="s">
        <v>603</v>
      </c>
      <c r="E79" s="1280">
        <v>2</v>
      </c>
      <c r="F79" s="1280">
        <v>1</v>
      </c>
      <c r="G79" s="1280"/>
      <c r="H79" s="1280">
        <f>F79+G79</f>
        <v>1</v>
      </c>
      <c r="I79" s="1280">
        <v>3120</v>
      </c>
      <c r="J79" s="1280">
        <f t="shared" si="6"/>
        <v>6240</v>
      </c>
      <c r="K79" s="1280">
        <f t="shared" si="16"/>
        <v>3120</v>
      </c>
      <c r="L79" s="1280">
        <f t="shared" si="3"/>
        <v>0</v>
      </c>
      <c r="M79" s="1296">
        <f t="shared" si="4"/>
        <v>3120</v>
      </c>
    </row>
    <row r="80" spans="2:13">
      <c r="B80" s="1278"/>
      <c r="C80" s="1285" t="s">
        <v>625</v>
      </c>
      <c r="D80" s="1280" t="s">
        <v>603</v>
      </c>
      <c r="E80" s="1280">
        <v>4</v>
      </c>
      <c r="F80" s="1280">
        <v>4</v>
      </c>
      <c r="G80" s="1280"/>
      <c r="H80" s="1280">
        <f>F80+G80</f>
        <v>4</v>
      </c>
      <c r="I80" s="1280">
        <v>702</v>
      </c>
      <c r="J80" s="1280">
        <f t="shared" si="6"/>
        <v>2808</v>
      </c>
      <c r="K80" s="1280">
        <f t="shared" si="16"/>
        <v>2808</v>
      </c>
      <c r="L80" s="1280">
        <f t="shared" si="3"/>
        <v>0</v>
      </c>
      <c r="M80" s="1296">
        <f t="shared" si="4"/>
        <v>2808</v>
      </c>
    </row>
    <row r="81" spans="2:13">
      <c r="B81" s="1278">
        <v>5.2</v>
      </c>
      <c r="C81" s="1285" t="s">
        <v>610</v>
      </c>
      <c r="D81" s="1280"/>
      <c r="E81" s="1280"/>
      <c r="F81" s="1280"/>
      <c r="G81" s="1280"/>
      <c r="H81" s="1280"/>
      <c r="I81" s="1280"/>
      <c r="J81" s="1280"/>
      <c r="K81" s="1280"/>
      <c r="L81" s="1280"/>
      <c r="M81" s="1296"/>
    </row>
    <row r="82" spans="2:13">
      <c r="B82" s="1278"/>
      <c r="C82" s="1285" t="s">
        <v>574</v>
      </c>
      <c r="D82" s="1280" t="s">
        <v>603</v>
      </c>
      <c r="E82" s="1280">
        <v>8</v>
      </c>
      <c r="F82" s="1280">
        <v>8</v>
      </c>
      <c r="G82" s="1280"/>
      <c r="H82" s="1280">
        <f t="shared" ref="H82:H86" si="17">F82+G82</f>
        <v>8</v>
      </c>
      <c r="I82" s="1280">
        <v>2808</v>
      </c>
      <c r="J82" s="1280">
        <f t="shared" ref="J82:J86" si="18">I82*E82</f>
        <v>22464</v>
      </c>
      <c r="K82" s="1280">
        <f t="shared" si="16"/>
        <v>22464</v>
      </c>
      <c r="L82" s="1280">
        <f t="shared" ref="L82:L97" si="19">I82*G82</f>
        <v>0</v>
      </c>
      <c r="M82" s="1296">
        <f t="shared" ref="M82:M86" si="20">L82+K82</f>
        <v>22464</v>
      </c>
    </row>
    <row r="83" spans="2:13">
      <c r="B83" s="1278"/>
      <c r="C83" s="1285" t="s">
        <v>575</v>
      </c>
      <c r="D83" s="1280" t="s">
        <v>603</v>
      </c>
      <c r="E83" s="1280">
        <v>2</v>
      </c>
      <c r="F83" s="1280">
        <v>2</v>
      </c>
      <c r="G83" s="1280"/>
      <c r="H83" s="1280">
        <f t="shared" si="17"/>
        <v>2</v>
      </c>
      <c r="I83" s="1280">
        <v>2457</v>
      </c>
      <c r="J83" s="1280">
        <f t="shared" si="18"/>
        <v>4914</v>
      </c>
      <c r="K83" s="1280">
        <f t="shared" si="16"/>
        <v>4914</v>
      </c>
      <c r="L83" s="1280">
        <f t="shared" si="19"/>
        <v>0</v>
      </c>
      <c r="M83" s="1296">
        <f t="shared" si="20"/>
        <v>4914</v>
      </c>
    </row>
    <row r="84" spans="2:13">
      <c r="B84" s="1278"/>
      <c r="C84" s="1285" t="s">
        <v>576</v>
      </c>
      <c r="D84" s="1280" t="s">
        <v>603</v>
      </c>
      <c r="E84" s="1280">
        <v>1</v>
      </c>
      <c r="F84" s="1280">
        <v>1</v>
      </c>
      <c r="G84" s="1280"/>
      <c r="H84" s="1280">
        <f t="shared" si="17"/>
        <v>1</v>
      </c>
      <c r="I84" s="1280">
        <v>5265</v>
      </c>
      <c r="J84" s="1280">
        <f t="shared" si="18"/>
        <v>5265</v>
      </c>
      <c r="K84" s="1280">
        <f t="shared" si="16"/>
        <v>5265</v>
      </c>
      <c r="L84" s="1280">
        <f t="shared" si="19"/>
        <v>0</v>
      </c>
      <c r="M84" s="1296">
        <f t="shared" si="20"/>
        <v>5265</v>
      </c>
    </row>
    <row r="85" spans="2:13">
      <c r="B85" s="1278"/>
      <c r="C85" s="1285" t="s">
        <v>1424</v>
      </c>
      <c r="D85" s="1280" t="s">
        <v>603</v>
      </c>
      <c r="E85" s="1280">
        <v>1</v>
      </c>
      <c r="F85" s="1280">
        <v>1</v>
      </c>
      <c r="G85" s="1280"/>
      <c r="H85" s="1280">
        <f t="shared" si="17"/>
        <v>1</v>
      </c>
      <c r="I85" s="1280">
        <v>6318</v>
      </c>
      <c r="J85" s="1280">
        <f t="shared" si="18"/>
        <v>6318</v>
      </c>
      <c r="K85" s="1280">
        <f t="shared" si="16"/>
        <v>6318</v>
      </c>
      <c r="L85" s="1280">
        <f t="shared" si="19"/>
        <v>0</v>
      </c>
      <c r="M85" s="1296">
        <f t="shared" si="20"/>
        <v>6318</v>
      </c>
    </row>
    <row r="86" spans="2:13">
      <c r="B86" s="1323"/>
      <c r="C86" s="1414" t="s">
        <v>572</v>
      </c>
      <c r="D86" s="1325" t="s">
        <v>603</v>
      </c>
      <c r="E86" s="1325">
        <v>1</v>
      </c>
      <c r="F86" s="1325">
        <v>1</v>
      </c>
      <c r="G86" s="1325"/>
      <c r="H86" s="1325">
        <f t="shared" si="17"/>
        <v>1</v>
      </c>
      <c r="I86" s="1325">
        <v>4212</v>
      </c>
      <c r="J86" s="1325">
        <f t="shared" si="18"/>
        <v>4212</v>
      </c>
      <c r="K86" s="1325">
        <f t="shared" si="16"/>
        <v>4212</v>
      </c>
      <c r="L86" s="1325">
        <f t="shared" si="19"/>
        <v>0</v>
      </c>
      <c r="M86" s="1327">
        <f t="shared" si="20"/>
        <v>4212</v>
      </c>
    </row>
    <row r="87" spans="2:13">
      <c r="B87" s="1860"/>
      <c r="C87" s="1885" t="s">
        <v>46</v>
      </c>
      <c r="D87" s="1860"/>
      <c r="E87" s="1860"/>
      <c r="F87" s="1860"/>
      <c r="G87" s="1860"/>
      <c r="H87" s="1860"/>
      <c r="I87" s="1860"/>
      <c r="J87" s="1858">
        <f>SUM(J77:J86)</f>
        <v>82173</v>
      </c>
      <c r="K87" s="1858">
        <f>SUM(K77:K86)</f>
        <v>81965</v>
      </c>
      <c r="L87" s="1858">
        <f>SUM(L77:L86)</f>
        <v>0</v>
      </c>
      <c r="M87" s="1858">
        <f>SUM(M77:M86)</f>
        <v>81965</v>
      </c>
    </row>
    <row r="88" spans="2:13" ht="16.5">
      <c r="B88" s="1521"/>
      <c r="C88" s="1413" t="s">
        <v>213</v>
      </c>
      <c r="D88" s="1428"/>
      <c r="E88" s="1431"/>
      <c r="F88" s="1428"/>
      <c r="G88" s="1432"/>
      <c r="H88" s="1432"/>
      <c r="I88" s="1432"/>
      <c r="J88" s="1294"/>
      <c r="K88" s="1432"/>
      <c r="L88" s="1294"/>
      <c r="M88" s="1295"/>
    </row>
    <row r="89" spans="2:13" ht="30" customHeight="1">
      <c r="B89" s="1278">
        <v>6.1</v>
      </c>
      <c r="C89" s="1293" t="s">
        <v>1381</v>
      </c>
      <c r="D89" s="1520" t="s">
        <v>73</v>
      </c>
      <c r="E89" s="1280">
        <v>174.3</v>
      </c>
      <c r="F89" s="1280">
        <v>144.57</v>
      </c>
      <c r="G89" s="1280"/>
      <c r="H89" s="1280">
        <f t="shared" ref="H89:H93" si="21">F89+G89</f>
        <v>144.57</v>
      </c>
      <c r="I89" s="1280">
        <v>90</v>
      </c>
      <c r="J89" s="1280">
        <f t="shared" ref="J89:J97" si="22">I89*E89</f>
        <v>15687</v>
      </c>
      <c r="K89" s="1280">
        <f t="shared" ref="K89:K97" si="23">F89*I89</f>
        <v>13011.3</v>
      </c>
      <c r="L89" s="1280">
        <f t="shared" si="19"/>
        <v>0</v>
      </c>
      <c r="M89" s="1296">
        <f t="shared" ref="M89:M97" si="24">L89+K89</f>
        <v>13011.3</v>
      </c>
    </row>
    <row r="90" spans="2:13">
      <c r="B90" s="1278">
        <v>6.2</v>
      </c>
      <c r="C90" s="1285" t="s">
        <v>355</v>
      </c>
      <c r="D90" s="1520" t="s">
        <v>73</v>
      </c>
      <c r="E90" s="1280">
        <v>664</v>
      </c>
      <c r="F90" s="1280">
        <v>716.66</v>
      </c>
      <c r="G90" s="1280"/>
      <c r="H90" s="1280">
        <f t="shared" si="21"/>
        <v>716.66</v>
      </c>
      <c r="I90" s="1280">
        <v>100</v>
      </c>
      <c r="J90" s="1280">
        <f t="shared" si="22"/>
        <v>66400</v>
      </c>
      <c r="K90" s="1280">
        <f t="shared" si="23"/>
        <v>71666</v>
      </c>
      <c r="L90" s="1280">
        <f t="shared" si="19"/>
        <v>0</v>
      </c>
      <c r="M90" s="1296">
        <f t="shared" si="24"/>
        <v>71666</v>
      </c>
    </row>
    <row r="91" spans="2:13">
      <c r="B91" s="1278">
        <v>6.3</v>
      </c>
      <c r="C91" s="1285" t="s">
        <v>1216</v>
      </c>
      <c r="D91" s="1520" t="s">
        <v>222</v>
      </c>
      <c r="E91" s="1280">
        <v>279.20999999999998</v>
      </c>
      <c r="F91" s="1280">
        <v>279.20999999999998</v>
      </c>
      <c r="G91" s="1280"/>
      <c r="H91" s="1280">
        <f t="shared" si="21"/>
        <v>279.20999999999998</v>
      </c>
      <c r="I91" s="1280">
        <v>240</v>
      </c>
      <c r="J91" s="1280">
        <f>I91*E91</f>
        <v>67010.399999999994</v>
      </c>
      <c r="K91" s="1280">
        <f t="shared" si="23"/>
        <v>67010.399999999994</v>
      </c>
      <c r="L91" s="1280">
        <f>I91*G91</f>
        <v>0</v>
      </c>
      <c r="M91" s="1296">
        <f>L91+K91</f>
        <v>67010.399999999994</v>
      </c>
    </row>
    <row r="92" spans="2:13">
      <c r="B92" s="1278">
        <v>6.4</v>
      </c>
      <c r="C92" s="1285" t="s">
        <v>1396</v>
      </c>
      <c r="D92" s="1520" t="s">
        <v>73</v>
      </c>
      <c r="E92" s="1280">
        <v>61.2</v>
      </c>
      <c r="F92" s="1280">
        <v>185.83</v>
      </c>
      <c r="G92" s="1280"/>
      <c r="H92" s="1280">
        <f t="shared" si="21"/>
        <v>185.83</v>
      </c>
      <c r="I92" s="1280">
        <v>290</v>
      </c>
      <c r="J92" s="1280">
        <f t="shared" si="22"/>
        <v>17748</v>
      </c>
      <c r="K92" s="1280">
        <f t="shared" si="23"/>
        <v>53890.7</v>
      </c>
      <c r="L92" s="1280">
        <f>I92*G92</f>
        <v>0</v>
      </c>
      <c r="M92" s="1296">
        <f t="shared" si="24"/>
        <v>53890.7</v>
      </c>
    </row>
    <row r="93" spans="2:13">
      <c r="B93" s="1278">
        <v>6.5</v>
      </c>
      <c r="C93" s="1285" t="s">
        <v>1184</v>
      </c>
      <c r="D93" s="1520" t="s">
        <v>222</v>
      </c>
      <c r="E93" s="1280">
        <v>288</v>
      </c>
      <c r="F93" s="1280">
        <v>198.77</v>
      </c>
      <c r="G93" s="1280">
        <f>'TOS Kit'!H14</f>
        <v>13.98</v>
      </c>
      <c r="H93" s="1280">
        <f t="shared" si="21"/>
        <v>212.75</v>
      </c>
      <c r="I93" s="1280">
        <v>300</v>
      </c>
      <c r="J93" s="1280">
        <f t="shared" si="22"/>
        <v>86400</v>
      </c>
      <c r="K93" s="1280">
        <f t="shared" si="23"/>
        <v>59631</v>
      </c>
      <c r="L93" s="1280">
        <f t="shared" si="19"/>
        <v>4194</v>
      </c>
      <c r="M93" s="1296">
        <f t="shared" si="24"/>
        <v>63825</v>
      </c>
    </row>
    <row r="94" spans="2:13">
      <c r="B94" s="1278">
        <v>6.6</v>
      </c>
      <c r="C94" s="1285" t="s">
        <v>1185</v>
      </c>
      <c r="D94" s="1520" t="s">
        <v>189</v>
      </c>
      <c r="E94" s="1280">
        <v>243</v>
      </c>
      <c r="F94" s="1280">
        <v>77.900000000000006</v>
      </c>
      <c r="G94" s="1280"/>
      <c r="H94" s="1280">
        <v>77.900000000000006</v>
      </c>
      <c r="I94" s="1280">
        <v>100</v>
      </c>
      <c r="J94" s="1280">
        <v>37800</v>
      </c>
      <c r="K94" s="1280">
        <f t="shared" si="23"/>
        <v>7790</v>
      </c>
      <c r="L94" s="1280">
        <f t="shared" si="19"/>
        <v>0</v>
      </c>
      <c r="M94" s="1296">
        <f t="shared" si="24"/>
        <v>7790</v>
      </c>
    </row>
    <row r="95" spans="2:13" hidden="1">
      <c r="B95" s="1278">
        <v>6.7</v>
      </c>
      <c r="C95" s="1285" t="s">
        <v>1191</v>
      </c>
      <c r="D95" s="1520" t="s">
        <v>189</v>
      </c>
      <c r="E95" s="1280">
        <v>22</v>
      </c>
      <c r="F95" s="1280">
        <v>32.25</v>
      </c>
      <c r="G95" s="1280"/>
      <c r="H95" s="1280">
        <v>32.25</v>
      </c>
      <c r="I95" s="1280">
        <v>150</v>
      </c>
      <c r="J95" s="1280">
        <v>10950</v>
      </c>
      <c r="K95" s="1280">
        <f t="shared" si="23"/>
        <v>4837.5</v>
      </c>
      <c r="L95" s="1280">
        <f t="shared" si="19"/>
        <v>0</v>
      </c>
      <c r="M95" s="1296">
        <f t="shared" si="24"/>
        <v>4837.5</v>
      </c>
    </row>
    <row r="96" spans="2:13" hidden="1">
      <c r="B96" s="1278">
        <v>6.8</v>
      </c>
      <c r="C96" s="1285" t="s">
        <v>1186</v>
      </c>
      <c r="D96" s="1520" t="s">
        <v>222</v>
      </c>
      <c r="E96" s="1280">
        <v>6</v>
      </c>
      <c r="F96" s="1280">
        <v>6</v>
      </c>
      <c r="G96" s="1280"/>
      <c r="H96" s="1280">
        <v>6</v>
      </c>
      <c r="I96" s="1280">
        <v>70</v>
      </c>
      <c r="J96" s="1280">
        <v>252</v>
      </c>
      <c r="K96" s="1280">
        <f t="shared" si="23"/>
        <v>420</v>
      </c>
      <c r="L96" s="1280">
        <f t="shared" si="19"/>
        <v>0</v>
      </c>
      <c r="M96" s="1296">
        <f t="shared" si="24"/>
        <v>420</v>
      </c>
    </row>
    <row r="97" spans="2:13" ht="18.75">
      <c r="B97" s="1278">
        <v>6.9</v>
      </c>
      <c r="C97" s="1285" t="s">
        <v>607</v>
      </c>
      <c r="D97" s="1280" t="s">
        <v>457</v>
      </c>
      <c r="E97" s="1280">
        <v>87.5</v>
      </c>
      <c r="F97" s="1280">
        <v>90.84</v>
      </c>
      <c r="G97" s="1280"/>
      <c r="H97" s="1280">
        <f>F97+G97</f>
        <v>90.84</v>
      </c>
      <c r="I97" s="1280">
        <v>320</v>
      </c>
      <c r="J97" s="1280">
        <f t="shared" si="22"/>
        <v>28000</v>
      </c>
      <c r="K97" s="1280">
        <f t="shared" si="23"/>
        <v>29068.799999999999</v>
      </c>
      <c r="L97" s="1280">
        <f t="shared" si="19"/>
        <v>0</v>
      </c>
      <c r="M97" s="1296">
        <f t="shared" si="24"/>
        <v>29068.799999999999</v>
      </c>
    </row>
    <row r="98" spans="2:13" hidden="1">
      <c r="B98" s="1278">
        <v>6.1</v>
      </c>
      <c r="C98" s="1285" t="s">
        <v>1192</v>
      </c>
      <c r="D98" s="1280" t="s">
        <v>189</v>
      </c>
      <c r="E98" s="1280">
        <v>80</v>
      </c>
      <c r="F98" s="1280"/>
      <c r="G98" s="1280"/>
      <c r="H98" s="1280">
        <f>F98+G98</f>
        <v>0</v>
      </c>
      <c r="I98" s="1280">
        <v>100</v>
      </c>
      <c r="J98" s="1280">
        <f>I98*E98</f>
        <v>8000</v>
      </c>
      <c r="K98" s="1280">
        <f>F98*I98</f>
        <v>0</v>
      </c>
      <c r="L98" s="1280">
        <f>I98*G98</f>
        <v>0</v>
      </c>
      <c r="M98" s="1296">
        <f>L98+K98</f>
        <v>0</v>
      </c>
    </row>
    <row r="99" spans="2:13" hidden="1">
      <c r="B99" s="1323">
        <v>6.11</v>
      </c>
      <c r="C99" s="1414" t="s">
        <v>1193</v>
      </c>
      <c r="D99" s="1325" t="s">
        <v>189</v>
      </c>
      <c r="E99" s="1325">
        <v>80</v>
      </c>
      <c r="F99" s="1325"/>
      <c r="G99" s="1325"/>
      <c r="H99" s="1280">
        <f>F99+G99</f>
        <v>0</v>
      </c>
      <c r="I99" s="1325">
        <v>105</v>
      </c>
      <c r="J99" s="1280">
        <f>I99*E99</f>
        <v>8400</v>
      </c>
      <c r="K99" s="1280">
        <f>F99*I99</f>
        <v>0</v>
      </c>
      <c r="L99" s="1280">
        <f>I99*G99</f>
        <v>0</v>
      </c>
      <c r="M99" s="1296">
        <f>L99+K99</f>
        <v>0</v>
      </c>
    </row>
    <row r="100" spans="2:13">
      <c r="B100" s="1860"/>
      <c r="C100" s="1885" t="s">
        <v>46</v>
      </c>
      <c r="D100" s="1860"/>
      <c r="E100" s="1860"/>
      <c r="F100" s="1860"/>
      <c r="G100" s="1860"/>
      <c r="H100" s="1860"/>
      <c r="I100" s="1860"/>
      <c r="J100" s="1858">
        <f>SUM(J89:J99)</f>
        <v>346647.4</v>
      </c>
      <c r="K100" s="1858">
        <f>K97+K94+K93+K92+K91+K90+K89</f>
        <v>302068.2</v>
      </c>
      <c r="L100" s="1858">
        <f t="shared" ref="L100:M100" si="25">L97+L94+L93+L92+L91+L90+L89</f>
        <v>4194</v>
      </c>
      <c r="M100" s="1858">
        <f t="shared" si="25"/>
        <v>306262.2</v>
      </c>
    </row>
    <row r="101" spans="2:13" ht="16.5">
      <c r="B101" s="1521"/>
      <c r="C101" s="1413" t="s">
        <v>1154</v>
      </c>
      <c r="D101" s="1428"/>
      <c r="E101" s="1431"/>
      <c r="F101" s="1428"/>
      <c r="G101" s="1432"/>
      <c r="H101" s="1432"/>
      <c r="I101" s="1432"/>
      <c r="J101" s="1294"/>
      <c r="K101" s="1432"/>
      <c r="L101" s="1294"/>
      <c r="M101" s="1295"/>
    </row>
    <row r="102" spans="2:13" ht="31.5" hidden="1">
      <c r="B102" s="1278"/>
      <c r="C102" s="1293" t="s">
        <v>1464</v>
      </c>
      <c r="D102" s="1280"/>
      <c r="E102" s="1280"/>
      <c r="F102" s="1280"/>
      <c r="G102" s="1280"/>
      <c r="H102" s="1280"/>
      <c r="I102" s="1280"/>
      <c r="J102" s="1280"/>
      <c r="K102" s="1280"/>
      <c r="L102" s="1280"/>
      <c r="M102" s="1296"/>
    </row>
    <row r="103" spans="2:13" ht="31.5">
      <c r="B103" s="1278">
        <v>7.1</v>
      </c>
      <c r="C103" s="1293" t="s">
        <v>1201</v>
      </c>
      <c r="D103" s="1280" t="s">
        <v>73</v>
      </c>
      <c r="E103" s="1280">
        <v>398</v>
      </c>
      <c r="F103" s="1280">
        <v>144.57</v>
      </c>
      <c r="G103" s="1280"/>
      <c r="H103" s="1280">
        <f>F103+G103</f>
        <v>144.57</v>
      </c>
      <c r="I103" s="1280">
        <v>26</v>
      </c>
      <c r="J103" s="1280">
        <f>I103*E103</f>
        <v>10348</v>
      </c>
      <c r="K103" s="1280">
        <f>F103*I103</f>
        <v>3758.82</v>
      </c>
      <c r="L103" s="1280">
        <f>I103*G103</f>
        <v>0</v>
      </c>
      <c r="M103" s="1296">
        <f>L103+K103</f>
        <v>3758.82</v>
      </c>
    </row>
    <row r="104" spans="2:13">
      <c r="B104" s="1278">
        <v>7.2</v>
      </c>
      <c r="C104" s="1285" t="s">
        <v>1461</v>
      </c>
      <c r="D104" s="1280" t="s">
        <v>73</v>
      </c>
      <c r="E104" s="1280">
        <v>279.20999999999998</v>
      </c>
      <c r="F104" s="1280">
        <v>279.20999999999998</v>
      </c>
      <c r="G104" s="1280"/>
      <c r="H104" s="1280">
        <f>F104+G104</f>
        <v>279.20999999999998</v>
      </c>
      <c r="I104" s="1280">
        <v>26</v>
      </c>
      <c r="J104" s="1280">
        <f>I104*E104</f>
        <v>7259.46</v>
      </c>
      <c r="K104" s="1280">
        <f>F104*I104</f>
        <v>7259.46</v>
      </c>
      <c r="L104" s="1280">
        <f>I104*G104</f>
        <v>0</v>
      </c>
      <c r="M104" s="1296">
        <f>L104+K104</f>
        <v>7259.46</v>
      </c>
    </row>
    <row r="105" spans="2:13" hidden="1">
      <c r="B105" s="1278">
        <v>7.3</v>
      </c>
      <c r="C105" s="1285" t="s">
        <v>1462</v>
      </c>
      <c r="D105" s="1280" t="s">
        <v>73</v>
      </c>
      <c r="E105" s="1280">
        <v>398</v>
      </c>
      <c r="F105" s="1280">
        <v>0</v>
      </c>
      <c r="G105" s="1280"/>
      <c r="H105" s="1280">
        <f>F105+G105</f>
        <v>0</v>
      </c>
      <c r="I105" s="1280">
        <f>26*2/3</f>
        <v>17.329999999999998</v>
      </c>
      <c r="J105" s="1280">
        <f>I105*E105</f>
        <v>6897.34</v>
      </c>
      <c r="K105" s="1280">
        <f>F105*I105</f>
        <v>0</v>
      </c>
      <c r="L105" s="1280">
        <f>I105*G105</f>
        <v>0</v>
      </c>
      <c r="M105" s="1296">
        <f>L105+K105</f>
        <v>0</v>
      </c>
    </row>
    <row r="106" spans="2:13">
      <c r="B106" s="1278">
        <v>7.4</v>
      </c>
      <c r="C106" s="1285" t="s">
        <v>1463</v>
      </c>
      <c r="D106" s="1280" t="s">
        <v>73</v>
      </c>
      <c r="E106" s="1280">
        <v>198</v>
      </c>
      <c r="F106" s="1280">
        <v>144.57</v>
      </c>
      <c r="G106" s="1280"/>
      <c r="H106" s="1280">
        <f>F106+G106</f>
        <v>144.57</v>
      </c>
      <c r="I106" s="1280">
        <v>26</v>
      </c>
      <c r="J106" s="1280">
        <f>I106*E106</f>
        <v>5148</v>
      </c>
      <c r="K106" s="1280">
        <f>F106*I106</f>
        <v>3758.82</v>
      </c>
      <c r="L106" s="1280">
        <f>I106*G106</f>
        <v>0</v>
      </c>
      <c r="M106" s="1296">
        <f>L106+K106</f>
        <v>3758.82</v>
      </c>
    </row>
    <row r="107" spans="2:13">
      <c r="B107" s="1953" t="s">
        <v>46</v>
      </c>
      <c r="C107" s="1953"/>
      <c r="D107" s="1953"/>
      <c r="E107" s="1953"/>
      <c r="F107" s="1953"/>
      <c r="G107" s="1953"/>
      <c r="H107" s="1953"/>
      <c r="I107" s="1953"/>
      <c r="J107" s="1858">
        <f>SUM(J102:J106)</f>
        <v>29652.799999999999</v>
      </c>
      <c r="K107" s="1858">
        <f>SUM(K102:K106)</f>
        <v>14777.1</v>
      </c>
      <c r="L107" s="1858">
        <f>SUM(L102:L106)</f>
        <v>0</v>
      </c>
      <c r="M107" s="1858">
        <f>SUM(M102:M106)</f>
        <v>14777.1</v>
      </c>
    </row>
    <row r="108" spans="2:13">
      <c r="B108" s="1278"/>
      <c r="C108" s="1293" t="s">
        <v>1158</v>
      </c>
      <c r="D108" s="1280"/>
      <c r="E108" s="1280"/>
      <c r="F108" s="1280"/>
      <c r="G108" s="1280"/>
      <c r="H108" s="1280"/>
      <c r="I108" s="1280"/>
      <c r="J108" s="1280"/>
      <c r="K108" s="1280"/>
      <c r="L108" s="1280"/>
      <c r="M108" s="1296"/>
    </row>
    <row r="109" spans="2:13" ht="31.5" hidden="1">
      <c r="B109" s="1278"/>
      <c r="C109" s="1293" t="s">
        <v>1483</v>
      </c>
      <c r="D109" s="1280"/>
      <c r="E109" s="1280"/>
      <c r="F109" s="1280"/>
      <c r="G109" s="1280"/>
      <c r="H109" s="1280"/>
      <c r="I109" s="1280"/>
      <c r="J109" s="1280"/>
      <c r="K109" s="1280"/>
      <c r="L109" s="1280"/>
      <c r="M109" s="1296"/>
    </row>
    <row r="110" spans="2:13">
      <c r="B110" s="1278">
        <v>8.1</v>
      </c>
      <c r="C110" s="1293" t="s">
        <v>1160</v>
      </c>
      <c r="D110" s="1280" t="s">
        <v>222</v>
      </c>
      <c r="E110" s="1280">
        <v>5</v>
      </c>
      <c r="F110" s="1280">
        <v>25.6</v>
      </c>
      <c r="G110" s="1280"/>
      <c r="H110" s="1280">
        <f>F110+G110</f>
        <v>25.6</v>
      </c>
      <c r="I110" s="1280">
        <v>220</v>
      </c>
      <c r="J110" s="1280">
        <f>I110*E110</f>
        <v>1100</v>
      </c>
      <c r="K110" s="1280">
        <f>F110*I110</f>
        <v>5632</v>
      </c>
      <c r="L110" s="1280">
        <f>I110*G110</f>
        <v>0</v>
      </c>
      <c r="M110" s="1296">
        <f>L110+K110</f>
        <v>5632</v>
      </c>
    </row>
    <row r="111" spans="2:13" hidden="1">
      <c r="B111" s="1365">
        <v>8.1999999999999993</v>
      </c>
      <c r="C111" s="1366" t="s">
        <v>1482</v>
      </c>
      <c r="D111" s="1365" t="s">
        <v>222</v>
      </c>
      <c r="E111" s="1365">
        <v>42</v>
      </c>
      <c r="F111" s="1365"/>
      <c r="G111" s="1365"/>
      <c r="H111" s="1368">
        <f>F111+G111</f>
        <v>0</v>
      </c>
      <c r="I111" s="1365">
        <v>360</v>
      </c>
      <c r="J111" s="1365">
        <f>I111*E111</f>
        <v>15120</v>
      </c>
      <c r="K111" s="1365">
        <f>F111*I111</f>
        <v>0</v>
      </c>
      <c r="L111" s="1365">
        <f>I111*G111</f>
        <v>0</v>
      </c>
      <c r="M111" s="1365">
        <f>L111+K111</f>
        <v>0</v>
      </c>
    </row>
    <row r="112" spans="2:13">
      <c r="B112" s="1953" t="s">
        <v>46</v>
      </c>
      <c r="C112" s="1953"/>
      <c r="D112" s="1953"/>
      <c r="E112" s="1953"/>
      <c r="F112" s="1953"/>
      <c r="G112" s="1953"/>
      <c r="H112" s="1953"/>
      <c r="I112" s="1953"/>
      <c r="J112" s="1858">
        <f>SUM(J110:J111)</f>
        <v>16220</v>
      </c>
      <c r="K112" s="1858">
        <f>SUM(K110:K111)</f>
        <v>5632</v>
      </c>
      <c r="L112" s="1858">
        <f>SUM(L110:L111)</f>
        <v>0</v>
      </c>
      <c r="M112" s="1858">
        <f>SUM(M110:M111)</f>
        <v>5632</v>
      </c>
    </row>
    <row r="113" spans="2:13">
      <c r="B113" s="1321"/>
      <c r="C113" s="1273" t="s">
        <v>1299</v>
      </c>
      <c r="D113" s="1294"/>
      <c r="E113" s="1294"/>
      <c r="F113" s="1294"/>
      <c r="G113" s="1294"/>
      <c r="H113" s="1294"/>
      <c r="I113" s="1294"/>
      <c r="J113" s="1294"/>
      <c r="K113" s="1294"/>
      <c r="L113" s="1294"/>
      <c r="M113" s="1295"/>
    </row>
    <row r="114" spans="2:13">
      <c r="B114" s="1278">
        <v>9.1</v>
      </c>
      <c r="C114" s="1279" t="s">
        <v>1302</v>
      </c>
      <c r="D114" s="1280"/>
      <c r="E114" s="1280"/>
      <c r="F114" s="1280"/>
      <c r="G114" s="1280"/>
      <c r="H114" s="1280"/>
      <c r="I114" s="1280"/>
      <c r="J114" s="1280"/>
      <c r="K114" s="1280"/>
      <c r="L114" s="1280"/>
      <c r="M114" s="1296"/>
    </row>
    <row r="115" spans="2:13">
      <c r="B115" s="1278"/>
      <c r="C115" s="1279" t="s">
        <v>1292</v>
      </c>
      <c r="D115" s="1280" t="s">
        <v>1303</v>
      </c>
      <c r="E115" s="1280">
        <v>15</v>
      </c>
      <c r="F115" s="1280">
        <v>45.05</v>
      </c>
      <c r="G115" s="1280"/>
      <c r="H115" s="1280">
        <f>F115+G115</f>
        <v>45.05</v>
      </c>
      <c r="I115" s="1280">
        <v>75</v>
      </c>
      <c r="J115" s="1280">
        <f>I115*E115</f>
        <v>1125</v>
      </c>
      <c r="K115" s="1280">
        <f>F115*I115</f>
        <v>3378.75</v>
      </c>
      <c r="L115" s="1280">
        <f t="shared" ref="L115:L119" si="26">I115*G115</f>
        <v>0</v>
      </c>
      <c r="M115" s="1296">
        <f t="shared" ref="M115:M119" si="27">L115+K115</f>
        <v>3378.75</v>
      </c>
    </row>
    <row r="116" spans="2:13" ht="31.5">
      <c r="B116" s="1278">
        <v>9.5</v>
      </c>
      <c r="C116" s="1279" t="s">
        <v>1356</v>
      </c>
      <c r="D116" s="1280"/>
      <c r="E116" s="1280"/>
      <c r="F116" s="1280"/>
      <c r="G116" s="1280"/>
      <c r="H116" s="1280"/>
      <c r="I116" s="1280"/>
      <c r="J116" s="1280"/>
      <c r="K116" s="1280"/>
      <c r="L116" s="1280"/>
      <c r="M116" s="1296"/>
    </row>
    <row r="117" spans="2:13">
      <c r="B117" s="1278"/>
      <c r="C117" s="1279" t="s">
        <v>1305</v>
      </c>
      <c r="D117" s="1280" t="s">
        <v>1303</v>
      </c>
      <c r="E117" s="1280">
        <v>16</v>
      </c>
      <c r="F117" s="1280">
        <v>30.85</v>
      </c>
      <c r="G117" s="1280"/>
      <c r="H117" s="1280">
        <f>F117+G117</f>
        <v>30.85</v>
      </c>
      <c r="I117" s="1280">
        <v>60</v>
      </c>
      <c r="J117" s="1280">
        <f>I117*E117</f>
        <v>960</v>
      </c>
      <c r="K117" s="1280">
        <f>F117*I117</f>
        <v>1851</v>
      </c>
      <c r="L117" s="1280">
        <f t="shared" si="26"/>
        <v>0</v>
      </c>
      <c r="M117" s="1296">
        <f t="shared" si="27"/>
        <v>1851</v>
      </c>
    </row>
    <row r="118" spans="2:13">
      <c r="B118" s="1278"/>
      <c r="C118" s="1279" t="s">
        <v>1318</v>
      </c>
      <c r="D118" s="1280" t="s">
        <v>1303</v>
      </c>
      <c r="E118" s="1280">
        <v>10</v>
      </c>
      <c r="F118" s="1280">
        <v>16.600000000000001</v>
      </c>
      <c r="G118" s="1280"/>
      <c r="H118" s="1280">
        <v>12.6</v>
      </c>
      <c r="I118" s="1280">
        <v>90</v>
      </c>
      <c r="J118" s="1280">
        <f>I118*E118</f>
        <v>900</v>
      </c>
      <c r="K118" s="1280">
        <f>F118*I118</f>
        <v>1494</v>
      </c>
      <c r="L118" s="1280">
        <f t="shared" si="26"/>
        <v>0</v>
      </c>
      <c r="M118" s="1296">
        <f t="shared" si="27"/>
        <v>1494</v>
      </c>
    </row>
    <row r="119" spans="2:13">
      <c r="B119" s="1278"/>
      <c r="C119" s="1279" t="s">
        <v>1307</v>
      </c>
      <c r="D119" s="1280" t="s">
        <v>1303</v>
      </c>
      <c r="E119" s="1280">
        <v>14</v>
      </c>
      <c r="F119" s="1280">
        <v>9.8000000000000007</v>
      </c>
      <c r="G119" s="1280"/>
      <c r="H119" s="1280">
        <f t="shared" ref="H119:H129" si="28">F119+G119</f>
        <v>9.8000000000000007</v>
      </c>
      <c r="I119" s="1280">
        <v>120</v>
      </c>
      <c r="J119" s="1280">
        <f>I119*E119</f>
        <v>1680</v>
      </c>
      <c r="K119" s="1280">
        <f>F119*I119</f>
        <v>1176</v>
      </c>
      <c r="L119" s="1280">
        <f t="shared" si="26"/>
        <v>0</v>
      </c>
      <c r="M119" s="1296">
        <f t="shared" si="27"/>
        <v>1176</v>
      </c>
    </row>
    <row r="120" spans="2:13" ht="31.5">
      <c r="B120" s="1323">
        <v>9.6</v>
      </c>
      <c r="C120" s="1324" t="s">
        <v>1766</v>
      </c>
      <c r="D120" s="1325" t="s">
        <v>72</v>
      </c>
      <c r="E120" s="1325">
        <v>4</v>
      </c>
      <c r="F120" s="1325"/>
      <c r="G120" s="1325">
        <f>'TOS Kit'!D72</f>
        <v>4</v>
      </c>
      <c r="H120" s="1280">
        <f t="shared" si="28"/>
        <v>4</v>
      </c>
      <c r="I120" s="1325">
        <v>600</v>
      </c>
      <c r="J120" s="1280">
        <f t="shared" ref="J120:J123" si="29">I120*E120</f>
        <v>2400</v>
      </c>
      <c r="K120" s="1280">
        <f t="shared" ref="K120:K123" si="30">F120*I120</f>
        <v>0</v>
      </c>
      <c r="L120" s="1280">
        <f t="shared" ref="L120:L123" si="31">I120*G120</f>
        <v>2400</v>
      </c>
      <c r="M120" s="1296">
        <f t="shared" ref="M120:M123" si="32">L120+K120</f>
        <v>2400</v>
      </c>
    </row>
    <row r="121" spans="2:13" ht="31.5">
      <c r="B121" s="1323">
        <v>9.6999999999999993</v>
      </c>
      <c r="C121" s="1324" t="s">
        <v>2056</v>
      </c>
      <c r="D121" s="1325" t="s">
        <v>72</v>
      </c>
      <c r="E121" s="1325">
        <v>2</v>
      </c>
      <c r="F121" s="1325"/>
      <c r="G121" s="1325">
        <f>'TOS Kit'!D76</f>
        <v>2</v>
      </c>
      <c r="H121" s="1280">
        <f t="shared" si="28"/>
        <v>2</v>
      </c>
      <c r="I121" s="1325">
        <v>900</v>
      </c>
      <c r="J121" s="1280">
        <f t="shared" si="29"/>
        <v>1800</v>
      </c>
      <c r="K121" s="1280">
        <f t="shared" si="30"/>
        <v>0</v>
      </c>
      <c r="L121" s="1280">
        <f t="shared" si="31"/>
        <v>1800</v>
      </c>
      <c r="M121" s="1296">
        <f t="shared" si="32"/>
        <v>1800</v>
      </c>
    </row>
    <row r="122" spans="2:13">
      <c r="B122" s="1323">
        <v>9.9</v>
      </c>
      <c r="C122" s="1324" t="s">
        <v>2240</v>
      </c>
      <c r="D122" s="1325" t="s">
        <v>72</v>
      </c>
      <c r="E122" s="1325">
        <v>2</v>
      </c>
      <c r="F122" s="1325"/>
      <c r="G122" s="1325">
        <f>'TOS Kit'!D80</f>
        <v>2</v>
      </c>
      <c r="H122" s="1280">
        <f t="shared" si="28"/>
        <v>2</v>
      </c>
      <c r="I122" s="1325">
        <v>90</v>
      </c>
      <c r="J122" s="1325">
        <f t="shared" si="29"/>
        <v>180</v>
      </c>
      <c r="K122" s="1325">
        <f t="shared" si="30"/>
        <v>0</v>
      </c>
      <c r="L122" s="1280">
        <f t="shared" si="31"/>
        <v>180</v>
      </c>
      <c r="M122" s="1296">
        <f t="shared" si="32"/>
        <v>180</v>
      </c>
    </row>
    <row r="123" spans="2:13">
      <c r="B123" s="1323">
        <v>9.1</v>
      </c>
      <c r="C123" s="1324" t="s">
        <v>2241</v>
      </c>
      <c r="D123" s="1325" t="s">
        <v>72</v>
      </c>
      <c r="E123" s="1325">
        <v>4</v>
      </c>
      <c r="F123" s="1325"/>
      <c r="G123" s="1325">
        <f>'TOS Kit'!D84</f>
        <v>4</v>
      </c>
      <c r="H123" s="1280">
        <f t="shared" si="28"/>
        <v>4</v>
      </c>
      <c r="I123" s="1325">
        <v>200</v>
      </c>
      <c r="J123" s="1325">
        <f t="shared" si="29"/>
        <v>800</v>
      </c>
      <c r="K123" s="1325">
        <f t="shared" si="30"/>
        <v>0</v>
      </c>
      <c r="L123" s="1280">
        <f t="shared" si="31"/>
        <v>800</v>
      </c>
      <c r="M123" s="1296">
        <f t="shared" si="32"/>
        <v>800</v>
      </c>
    </row>
    <row r="124" spans="2:13" ht="31.5">
      <c r="B124" s="1323">
        <v>9.11</v>
      </c>
      <c r="C124" s="1324" t="s">
        <v>1313</v>
      </c>
      <c r="D124" s="1325" t="s">
        <v>72</v>
      </c>
      <c r="E124" s="1325">
        <v>2</v>
      </c>
      <c r="F124" s="1325">
        <v>2</v>
      </c>
      <c r="G124" s="1325"/>
      <c r="H124" s="1325">
        <f t="shared" si="28"/>
        <v>2</v>
      </c>
      <c r="I124" s="1325">
        <v>400</v>
      </c>
      <c r="J124" s="1325">
        <f t="shared" ref="J124:J129" si="33">I124*E124</f>
        <v>800</v>
      </c>
      <c r="K124" s="1325">
        <f t="shared" ref="K124:K129" si="34">F124*I124</f>
        <v>800</v>
      </c>
      <c r="L124" s="1280">
        <f t="shared" ref="L124:L129" si="35">I124*G124</f>
        <v>0</v>
      </c>
      <c r="M124" s="1296">
        <f t="shared" ref="M124:M129" si="36">L124+K124</f>
        <v>800</v>
      </c>
    </row>
    <row r="125" spans="2:13" ht="31.5">
      <c r="B125" s="1323">
        <v>9.1199999999999992</v>
      </c>
      <c r="C125" s="1324" t="s">
        <v>1890</v>
      </c>
      <c r="D125" s="1325" t="s">
        <v>72</v>
      </c>
      <c r="E125" s="1325">
        <v>2</v>
      </c>
      <c r="F125" s="1325"/>
      <c r="G125" s="1325">
        <f>'TOS Kit'!D88</f>
        <v>2</v>
      </c>
      <c r="H125" s="1325">
        <f t="shared" si="28"/>
        <v>2</v>
      </c>
      <c r="I125" s="1325">
        <v>200</v>
      </c>
      <c r="J125" s="1325">
        <f t="shared" si="33"/>
        <v>400</v>
      </c>
      <c r="K125" s="1325">
        <f t="shared" si="34"/>
        <v>0</v>
      </c>
      <c r="L125" s="1280">
        <f t="shared" si="35"/>
        <v>400</v>
      </c>
      <c r="M125" s="1296">
        <f t="shared" si="36"/>
        <v>400</v>
      </c>
    </row>
    <row r="126" spans="2:13">
      <c r="B126" s="1323">
        <v>9.14</v>
      </c>
      <c r="C126" s="1324" t="s">
        <v>1892</v>
      </c>
      <c r="D126" s="1325" t="s">
        <v>72</v>
      </c>
      <c r="E126" s="1325">
        <v>2</v>
      </c>
      <c r="F126" s="1325"/>
      <c r="G126" s="1325">
        <f>'TOS Kit'!D96</f>
        <v>4</v>
      </c>
      <c r="H126" s="1325">
        <f t="shared" si="28"/>
        <v>4</v>
      </c>
      <c r="I126" s="1325">
        <v>2000</v>
      </c>
      <c r="J126" s="1325">
        <f t="shared" si="33"/>
        <v>4000</v>
      </c>
      <c r="K126" s="1325">
        <f t="shared" si="34"/>
        <v>0</v>
      </c>
      <c r="L126" s="1280">
        <f t="shared" si="35"/>
        <v>8000</v>
      </c>
      <c r="M126" s="1296">
        <f t="shared" si="36"/>
        <v>8000</v>
      </c>
    </row>
    <row r="127" spans="2:13">
      <c r="B127" s="1323">
        <v>9.16</v>
      </c>
      <c r="C127" s="1324" t="s">
        <v>2244</v>
      </c>
      <c r="D127" s="1325" t="s">
        <v>72</v>
      </c>
      <c r="E127" s="1325">
        <v>7</v>
      </c>
      <c r="F127" s="1325"/>
      <c r="G127" s="1325">
        <f>'TOS Kit'!D96</f>
        <v>4</v>
      </c>
      <c r="H127" s="1325">
        <f t="shared" si="28"/>
        <v>4</v>
      </c>
      <c r="I127" s="1325">
        <v>120</v>
      </c>
      <c r="J127" s="1325">
        <f t="shared" si="33"/>
        <v>840</v>
      </c>
      <c r="K127" s="1325">
        <f t="shared" si="34"/>
        <v>0</v>
      </c>
      <c r="L127" s="1280">
        <f t="shared" si="35"/>
        <v>480</v>
      </c>
      <c r="M127" s="1296">
        <f t="shared" si="36"/>
        <v>480</v>
      </c>
    </row>
    <row r="128" spans="2:13" ht="31.5">
      <c r="B128" s="1323">
        <v>9.18</v>
      </c>
      <c r="C128" s="1324" t="s">
        <v>2242</v>
      </c>
      <c r="D128" s="1325" t="s">
        <v>189</v>
      </c>
      <c r="E128" s="1325">
        <v>36</v>
      </c>
      <c r="F128" s="1325"/>
      <c r="G128" s="1325">
        <f>'TOS Kit'!D100</f>
        <v>57.6</v>
      </c>
      <c r="H128" s="1325">
        <f t="shared" si="28"/>
        <v>57.6</v>
      </c>
      <c r="I128" s="1325">
        <v>90</v>
      </c>
      <c r="J128" s="1325">
        <f t="shared" si="33"/>
        <v>3240</v>
      </c>
      <c r="K128" s="1325">
        <f t="shared" si="34"/>
        <v>0</v>
      </c>
      <c r="L128" s="1280">
        <f t="shared" si="35"/>
        <v>5184</v>
      </c>
      <c r="M128" s="1296">
        <f t="shared" si="36"/>
        <v>5184</v>
      </c>
    </row>
    <row r="129" spans="2:13" ht="31.5">
      <c r="B129" s="1323">
        <v>9.1999999999999993</v>
      </c>
      <c r="C129" s="1324" t="s">
        <v>2243</v>
      </c>
      <c r="D129" s="1325" t="s">
        <v>72</v>
      </c>
      <c r="E129" s="1325">
        <v>3</v>
      </c>
      <c r="F129" s="1325"/>
      <c r="G129" s="1325">
        <f>'TOS Kit'!D104</f>
        <v>4</v>
      </c>
      <c r="H129" s="1325">
        <f t="shared" si="28"/>
        <v>4</v>
      </c>
      <c r="I129" s="1325">
        <v>900</v>
      </c>
      <c r="J129" s="1325">
        <f t="shared" si="33"/>
        <v>2700</v>
      </c>
      <c r="K129" s="1325">
        <f t="shared" si="34"/>
        <v>0</v>
      </c>
      <c r="L129" s="1280">
        <f t="shared" si="35"/>
        <v>3600</v>
      </c>
      <c r="M129" s="1296">
        <f t="shared" si="36"/>
        <v>3600</v>
      </c>
    </row>
    <row r="130" spans="2:13">
      <c r="B130" s="1858"/>
      <c r="C130" s="1885" t="s">
        <v>46</v>
      </c>
      <c r="D130" s="1858"/>
      <c r="E130" s="1858"/>
      <c r="F130" s="1858"/>
      <c r="G130" s="1858"/>
      <c r="H130" s="1858"/>
      <c r="I130" s="1858"/>
      <c r="J130" s="1858">
        <f>SUM(J115:J129)</f>
        <v>21825</v>
      </c>
      <c r="K130" s="1858">
        <f>SUM(K115:K129)</f>
        <v>8699.75</v>
      </c>
      <c r="L130" s="1858">
        <f>SUM(L115:L129)</f>
        <v>22844</v>
      </c>
      <c r="M130" s="1858">
        <f>SUM(M115:M129)</f>
        <v>31543.75</v>
      </c>
    </row>
    <row r="131" spans="2:13">
      <c r="B131" s="1321"/>
      <c r="C131" s="1279" t="s">
        <v>1188</v>
      </c>
      <c r="D131" s="1294"/>
      <c r="E131" s="1294"/>
      <c r="F131" s="1294"/>
      <c r="G131" s="1294"/>
      <c r="H131" s="1294"/>
      <c r="I131" s="1294"/>
      <c r="J131" s="1294"/>
      <c r="K131" s="1294"/>
      <c r="L131" s="1294"/>
      <c r="M131" s="1295"/>
    </row>
    <row r="132" spans="2:13">
      <c r="B132" s="1278"/>
      <c r="C132" s="1279" t="s">
        <v>1333</v>
      </c>
      <c r="D132" s="1280"/>
      <c r="E132" s="1280"/>
      <c r="F132" s="1280"/>
      <c r="G132" s="1280"/>
      <c r="H132" s="1280"/>
      <c r="I132" s="1280"/>
      <c r="J132" s="1280"/>
      <c r="K132" s="1280"/>
      <c r="L132" s="1280"/>
      <c r="M132" s="1296"/>
    </row>
    <row r="133" spans="2:13">
      <c r="B133" s="1278">
        <v>2.2000000000000002</v>
      </c>
      <c r="C133" s="1279" t="s">
        <v>1336</v>
      </c>
      <c r="D133" s="1280" t="s">
        <v>706</v>
      </c>
      <c r="E133" s="1280">
        <v>20</v>
      </c>
      <c r="F133" s="1280">
        <v>20</v>
      </c>
      <c r="G133" s="1280"/>
      <c r="H133" s="1280">
        <f t="shared" ref="H133:H148" si="37">F133+G133</f>
        <v>20</v>
      </c>
      <c r="I133" s="1280">
        <v>325</v>
      </c>
      <c r="J133" s="1280">
        <f t="shared" ref="J133:J148" si="38">I133*E133</f>
        <v>6500</v>
      </c>
      <c r="K133" s="1280">
        <f t="shared" ref="K133:K148" si="39">F133*I133</f>
        <v>6500</v>
      </c>
      <c r="L133" s="1280">
        <f t="shared" ref="L133:L148" si="40">I133*G133</f>
        <v>0</v>
      </c>
      <c r="M133" s="1296">
        <f t="shared" ref="M133:M148" si="41">L133+K133</f>
        <v>6500</v>
      </c>
    </row>
    <row r="134" spans="2:13">
      <c r="B134" s="1278">
        <v>2.2999999999999998</v>
      </c>
      <c r="C134" s="1279" t="s">
        <v>1337</v>
      </c>
      <c r="D134" s="1280" t="s">
        <v>706</v>
      </c>
      <c r="E134" s="1280">
        <v>20</v>
      </c>
      <c r="F134" s="1280">
        <v>20</v>
      </c>
      <c r="G134" s="1280"/>
      <c r="H134" s="1280">
        <f t="shared" si="37"/>
        <v>20</v>
      </c>
      <c r="I134" s="1280">
        <v>200</v>
      </c>
      <c r="J134" s="1280">
        <f t="shared" si="38"/>
        <v>4000</v>
      </c>
      <c r="K134" s="1280">
        <f t="shared" si="39"/>
        <v>4000</v>
      </c>
      <c r="L134" s="1280">
        <f t="shared" si="40"/>
        <v>0</v>
      </c>
      <c r="M134" s="1296">
        <f t="shared" si="41"/>
        <v>4000</v>
      </c>
    </row>
    <row r="135" spans="2:13">
      <c r="B135" s="1278">
        <v>2.4</v>
      </c>
      <c r="C135" s="1279" t="s">
        <v>1338</v>
      </c>
      <c r="D135" s="1280" t="s">
        <v>706</v>
      </c>
      <c r="E135" s="1280">
        <v>50</v>
      </c>
      <c r="F135" s="1280">
        <v>45</v>
      </c>
      <c r="G135" s="1280"/>
      <c r="H135" s="1280">
        <f t="shared" si="37"/>
        <v>45</v>
      </c>
      <c r="I135" s="1280">
        <v>140</v>
      </c>
      <c r="J135" s="1280">
        <f t="shared" si="38"/>
        <v>7000</v>
      </c>
      <c r="K135" s="1280">
        <f t="shared" si="39"/>
        <v>6300</v>
      </c>
      <c r="L135" s="1280">
        <f t="shared" si="40"/>
        <v>0</v>
      </c>
      <c r="M135" s="1296">
        <f t="shared" si="41"/>
        <v>6300</v>
      </c>
    </row>
    <row r="136" spans="2:13">
      <c r="B136" s="1278"/>
      <c r="C136" s="1279" t="s">
        <v>1341</v>
      </c>
      <c r="D136" s="1280"/>
      <c r="E136" s="1280"/>
      <c r="F136" s="1280"/>
      <c r="G136" s="1280"/>
      <c r="H136" s="1280"/>
      <c r="I136" s="1280"/>
      <c r="J136" s="1280"/>
      <c r="K136" s="1280"/>
      <c r="L136" s="1280"/>
      <c r="M136" s="1296"/>
    </row>
    <row r="137" spans="2:13">
      <c r="B137" s="1278">
        <v>2.4</v>
      </c>
      <c r="C137" s="1279" t="s">
        <v>1339</v>
      </c>
      <c r="D137" s="1280" t="s">
        <v>706</v>
      </c>
      <c r="E137" s="1280">
        <v>600</v>
      </c>
      <c r="F137" s="1280">
        <v>45</v>
      </c>
      <c r="G137" s="1280"/>
      <c r="H137" s="1280">
        <f t="shared" si="37"/>
        <v>45</v>
      </c>
      <c r="I137" s="1280">
        <v>50</v>
      </c>
      <c r="J137" s="1280">
        <f t="shared" si="38"/>
        <v>30000</v>
      </c>
      <c r="K137" s="1280">
        <f t="shared" si="39"/>
        <v>2250</v>
      </c>
      <c r="L137" s="1280">
        <f t="shared" si="40"/>
        <v>0</v>
      </c>
      <c r="M137" s="1296">
        <f t="shared" si="41"/>
        <v>2250</v>
      </c>
    </row>
    <row r="138" spans="2:13">
      <c r="B138" s="1278">
        <v>2.5</v>
      </c>
      <c r="C138" s="1279" t="s">
        <v>1340</v>
      </c>
      <c r="D138" s="1280" t="s">
        <v>706</v>
      </c>
      <c r="E138" s="1280">
        <v>180</v>
      </c>
      <c r="F138" s="1280">
        <v>20</v>
      </c>
      <c r="G138" s="1280"/>
      <c r="H138" s="1280">
        <f t="shared" si="37"/>
        <v>20</v>
      </c>
      <c r="I138" s="1280">
        <v>60</v>
      </c>
      <c r="J138" s="1280">
        <f t="shared" si="38"/>
        <v>10800</v>
      </c>
      <c r="K138" s="1280">
        <f t="shared" si="39"/>
        <v>1200</v>
      </c>
      <c r="L138" s="1280">
        <f t="shared" si="40"/>
        <v>0</v>
      </c>
      <c r="M138" s="1296">
        <f t="shared" si="41"/>
        <v>1200</v>
      </c>
    </row>
    <row r="139" spans="2:13">
      <c r="B139" s="1278">
        <v>2.6</v>
      </c>
      <c r="C139" s="1279" t="s">
        <v>1318</v>
      </c>
      <c r="D139" s="1280" t="s">
        <v>706</v>
      </c>
      <c r="E139" s="1280">
        <v>60</v>
      </c>
      <c r="F139" s="1280">
        <v>20</v>
      </c>
      <c r="G139" s="1280"/>
      <c r="H139" s="1280">
        <f t="shared" si="37"/>
        <v>20</v>
      </c>
      <c r="I139" s="1280">
        <v>70</v>
      </c>
      <c r="J139" s="1280">
        <f t="shared" si="38"/>
        <v>4200</v>
      </c>
      <c r="K139" s="1280">
        <f t="shared" si="39"/>
        <v>1400</v>
      </c>
      <c r="L139" s="1280">
        <f t="shared" si="40"/>
        <v>0</v>
      </c>
      <c r="M139" s="1296">
        <f t="shared" si="41"/>
        <v>1400</v>
      </c>
    </row>
    <row r="140" spans="2:13">
      <c r="B140" s="1278"/>
      <c r="C140" s="1279" t="s">
        <v>1307</v>
      </c>
      <c r="D140" s="1280" t="s">
        <v>706</v>
      </c>
      <c r="E140" s="1280"/>
      <c r="F140" s="1280">
        <v>900</v>
      </c>
      <c r="G140" s="1280"/>
      <c r="H140" s="1280">
        <f t="shared" si="37"/>
        <v>900</v>
      </c>
      <c r="I140" s="1280">
        <v>85</v>
      </c>
      <c r="J140" s="1280">
        <f t="shared" ref="J140" si="42">I140*E140</f>
        <v>0</v>
      </c>
      <c r="K140" s="1280">
        <f t="shared" ref="K140" si="43">F140*I140</f>
        <v>76500</v>
      </c>
      <c r="L140" s="1280">
        <f t="shared" ref="L140" si="44">I140*G140</f>
        <v>0</v>
      </c>
      <c r="M140" s="1296">
        <f t="shared" ref="M140" si="45">L140+K140</f>
        <v>76500</v>
      </c>
    </row>
    <row r="141" spans="2:13">
      <c r="B141" s="1278">
        <v>5</v>
      </c>
      <c r="C141" s="1279" t="s">
        <v>2265</v>
      </c>
      <c r="D141" s="1280"/>
      <c r="E141" s="1280"/>
      <c r="F141" s="1280"/>
      <c r="G141" s="1280"/>
      <c r="H141" s="1280"/>
      <c r="I141" s="1280"/>
      <c r="J141" s="1280"/>
      <c r="K141" s="1280"/>
      <c r="L141" s="1280"/>
      <c r="M141" s="1296"/>
    </row>
    <row r="142" spans="2:13">
      <c r="B142" s="1278">
        <v>5.0999999999999996</v>
      </c>
      <c r="C142" s="1279" t="s">
        <v>1713</v>
      </c>
      <c r="D142" s="1280" t="s">
        <v>72</v>
      </c>
      <c r="E142" s="1280">
        <v>38</v>
      </c>
      <c r="F142" s="1280">
        <v>38</v>
      </c>
      <c r="G142" s="1280"/>
      <c r="H142" s="1280">
        <f t="shared" si="37"/>
        <v>38</v>
      </c>
      <c r="I142" s="1280">
        <v>200</v>
      </c>
      <c r="J142" s="1280">
        <f t="shared" si="38"/>
        <v>7600</v>
      </c>
      <c r="K142" s="1280">
        <f t="shared" si="39"/>
        <v>7600</v>
      </c>
      <c r="L142" s="1280">
        <f t="shared" si="40"/>
        <v>0</v>
      </c>
      <c r="M142" s="1296">
        <f t="shared" si="41"/>
        <v>7600</v>
      </c>
    </row>
    <row r="143" spans="2:13">
      <c r="B143" s="1278">
        <v>6</v>
      </c>
      <c r="C143" s="1279" t="s">
        <v>2264</v>
      </c>
      <c r="D143" s="1280"/>
      <c r="E143" s="1280"/>
      <c r="F143" s="1280"/>
      <c r="G143" s="1280"/>
      <c r="H143" s="1280"/>
      <c r="I143" s="1280"/>
      <c r="J143" s="1280"/>
      <c r="K143" s="1280"/>
      <c r="L143" s="1280"/>
      <c r="M143" s="1296"/>
    </row>
    <row r="144" spans="2:13">
      <c r="B144" s="1278">
        <v>6.3</v>
      </c>
      <c r="C144" s="1279" t="s">
        <v>1334</v>
      </c>
      <c r="D144" s="1280" t="s">
        <v>72</v>
      </c>
      <c r="E144" s="1280">
        <v>6</v>
      </c>
      <c r="F144" s="1280">
        <v>5</v>
      </c>
      <c r="G144" s="1280"/>
      <c r="H144" s="1280">
        <f t="shared" si="37"/>
        <v>5</v>
      </c>
      <c r="I144" s="1280">
        <v>85</v>
      </c>
      <c r="J144" s="1280">
        <f t="shared" si="38"/>
        <v>510</v>
      </c>
      <c r="K144" s="1280">
        <f t="shared" si="39"/>
        <v>425</v>
      </c>
      <c r="L144" s="1280">
        <f t="shared" si="40"/>
        <v>0</v>
      </c>
      <c r="M144" s="1296">
        <f t="shared" si="41"/>
        <v>425</v>
      </c>
    </row>
    <row r="145" spans="2:13">
      <c r="B145" s="1278"/>
      <c r="C145" s="1279" t="s">
        <v>1335</v>
      </c>
      <c r="D145" s="1280"/>
      <c r="E145" s="1280"/>
      <c r="F145" s="1280"/>
      <c r="G145" s="1280"/>
      <c r="H145" s="1280"/>
      <c r="I145" s="1280"/>
      <c r="J145" s="1280"/>
      <c r="K145" s="1280"/>
      <c r="L145" s="1280"/>
      <c r="M145" s="1296"/>
    </row>
    <row r="146" spans="2:13">
      <c r="B146" s="1278">
        <v>7.1</v>
      </c>
      <c r="C146" s="1279" t="s">
        <v>1323</v>
      </c>
      <c r="D146" s="1280" t="s">
        <v>72</v>
      </c>
      <c r="E146" s="1280">
        <v>26</v>
      </c>
      <c r="F146" s="1280">
        <v>26</v>
      </c>
      <c r="G146" s="1280"/>
      <c r="H146" s="1280">
        <f t="shared" si="37"/>
        <v>26</v>
      </c>
      <c r="I146" s="1280">
        <v>200</v>
      </c>
      <c r="J146" s="1280">
        <f t="shared" si="38"/>
        <v>5200</v>
      </c>
      <c r="K146" s="1280">
        <f t="shared" si="39"/>
        <v>5200</v>
      </c>
      <c r="L146" s="1280">
        <f t="shared" si="40"/>
        <v>0</v>
      </c>
      <c r="M146" s="1296">
        <f t="shared" si="41"/>
        <v>5200</v>
      </c>
    </row>
    <row r="147" spans="2:13">
      <c r="B147" s="1278">
        <v>7.2</v>
      </c>
      <c r="C147" s="1279" t="s">
        <v>1714</v>
      </c>
      <c r="D147" s="1280" t="s">
        <v>72</v>
      </c>
      <c r="E147" s="1280">
        <v>1</v>
      </c>
      <c r="F147" s="1280">
        <v>1</v>
      </c>
      <c r="G147" s="1280"/>
      <c r="H147" s="1280">
        <f t="shared" si="37"/>
        <v>1</v>
      </c>
      <c r="I147" s="1280">
        <v>200</v>
      </c>
      <c r="J147" s="1280">
        <f t="shared" si="38"/>
        <v>200</v>
      </c>
      <c r="K147" s="1280">
        <f t="shared" si="39"/>
        <v>200</v>
      </c>
      <c r="L147" s="1280">
        <f t="shared" si="40"/>
        <v>0</v>
      </c>
      <c r="M147" s="1296">
        <f t="shared" si="41"/>
        <v>200</v>
      </c>
    </row>
    <row r="148" spans="2:13">
      <c r="B148" s="1323">
        <v>7.2</v>
      </c>
      <c r="C148" s="1279" t="s">
        <v>1327</v>
      </c>
      <c r="D148" s="1325" t="s">
        <v>72</v>
      </c>
      <c r="E148" s="1325">
        <v>1</v>
      </c>
      <c r="F148" s="1325">
        <v>1</v>
      </c>
      <c r="G148" s="1325"/>
      <c r="H148" s="1325">
        <f t="shared" si="37"/>
        <v>1</v>
      </c>
      <c r="I148" s="1325">
        <v>300</v>
      </c>
      <c r="J148" s="1325">
        <f t="shared" si="38"/>
        <v>300</v>
      </c>
      <c r="K148" s="1325">
        <f t="shared" si="39"/>
        <v>300</v>
      </c>
      <c r="L148" s="1325">
        <f t="shared" si="40"/>
        <v>0</v>
      </c>
      <c r="M148" s="1327">
        <f t="shared" si="41"/>
        <v>300</v>
      </c>
    </row>
    <row r="149" spans="2:13">
      <c r="B149" s="1858"/>
      <c r="C149" s="1885" t="s">
        <v>46</v>
      </c>
      <c r="D149" s="1858"/>
      <c r="E149" s="1858"/>
      <c r="F149" s="1858"/>
      <c r="G149" s="1858"/>
      <c r="H149" s="1858"/>
      <c r="I149" s="1858"/>
      <c r="J149" s="1858">
        <f>SUM(J132:J148)</f>
        <v>76310</v>
      </c>
      <c r="K149" s="1858">
        <f>SUM(K132:K148)</f>
        <v>111875</v>
      </c>
      <c r="L149" s="1858">
        <f>SUM(L132:L148)</f>
        <v>0</v>
      </c>
      <c r="M149" s="1858">
        <f>SUM(M132:M148)</f>
        <v>111875</v>
      </c>
    </row>
  </sheetData>
  <mergeCells count="15">
    <mergeCell ref="J7:J8"/>
    <mergeCell ref="K7:M7"/>
    <mergeCell ref="B7:B8"/>
    <mergeCell ref="C7:C8"/>
    <mergeCell ref="D7:D8"/>
    <mergeCell ref="B1:C1"/>
    <mergeCell ref="B2:C2"/>
    <mergeCell ref="B3:C3"/>
    <mergeCell ref="B4:C4"/>
    <mergeCell ref="B5:M5"/>
    <mergeCell ref="B112:I112"/>
    <mergeCell ref="B107:I107"/>
    <mergeCell ref="E7:E8"/>
    <mergeCell ref="F7:H7"/>
    <mergeCell ref="I7:I8"/>
  </mergeCells>
  <printOptions horizontalCentered="1" verticalCentered="1"/>
  <pageMargins left="0.25" right="0.25" top="0.5" bottom="0.5" header="0.55000000000000004" footer="0.25"/>
  <pageSetup paperSize="9" scale="73" orientation="landscape" r:id="rId1"/>
  <headerFooter>
    <oddHeader>Page &amp;P of &amp;N</oddHeader>
    <oddFooter>&amp;LContractor: - &amp;USelam D.
Office Engineer&amp;CConsultant: - ______________&amp;RClient: - __________________</oddFooter>
  </headerFooter>
  <rowBreaks count="3" manualBreakCount="3">
    <brk id="35" max="16383" man="1"/>
    <brk id="74" max="13" man="1"/>
    <brk id="112" max="13" man="1"/>
  </rowBreak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97" zoomScale="70" zoomScaleNormal="100" zoomScaleSheetLayoutView="70" workbookViewId="0">
      <selection activeCell="A63" sqref="A63:H125"/>
    </sheetView>
  </sheetViews>
  <sheetFormatPr defaultRowHeight="15"/>
  <cols>
    <col min="1" max="1" width="6.5703125" customWidth="1"/>
    <col min="2" max="2" width="9.28515625" customWidth="1"/>
    <col min="3" max="3" width="13.42578125" customWidth="1"/>
    <col min="4" max="4" width="42.5703125" customWidth="1"/>
    <col min="5" max="5" width="14.140625" customWidth="1"/>
    <col min="6" max="6" width="12.7109375" customWidth="1"/>
    <col min="7" max="7" width="13" customWidth="1"/>
    <col min="8" max="8" width="29.5703125" customWidth="1"/>
  </cols>
  <sheetData>
    <row r="1" spans="1:8" ht="18.75">
      <c r="A1" s="2062" t="s">
        <v>889</v>
      </c>
      <c r="B1" s="2062"/>
      <c r="C1" s="2062"/>
      <c r="D1" s="2062"/>
      <c r="E1" s="2062"/>
      <c r="F1" s="2062"/>
      <c r="G1" s="2062"/>
      <c r="H1" s="2062"/>
    </row>
    <row r="2" spans="1:8" ht="15.75">
      <c r="A2" s="2049" t="s">
        <v>194</v>
      </c>
      <c r="B2" s="2049"/>
      <c r="C2" s="2049"/>
      <c r="D2" s="2049"/>
      <c r="E2" s="219"/>
      <c r="F2" s="452"/>
      <c r="G2" s="332"/>
      <c r="H2" s="219"/>
    </row>
    <row r="3" spans="1:8" ht="15.75">
      <c r="A3" s="2049" t="s">
        <v>195</v>
      </c>
      <c r="B3" s="2049"/>
      <c r="C3" s="2049"/>
      <c r="D3" s="2049"/>
      <c r="E3" s="237"/>
      <c r="F3" s="237"/>
      <c r="G3" s="2063"/>
      <c r="H3" s="2063"/>
    </row>
    <row r="4" spans="1:8" ht="15.75">
      <c r="A4" s="2049" t="s">
        <v>196</v>
      </c>
      <c r="B4" s="2049"/>
      <c r="C4" s="2049"/>
      <c r="D4" s="2049"/>
      <c r="E4" s="237"/>
      <c r="F4" s="237"/>
      <c r="G4" s="237" t="s">
        <v>802</v>
      </c>
      <c r="H4" s="219"/>
    </row>
    <row r="5" spans="1:8" ht="15.75">
      <c r="A5" s="2049" t="s">
        <v>197</v>
      </c>
      <c r="B5" s="2049"/>
      <c r="C5" s="2049"/>
      <c r="D5" s="2049"/>
      <c r="E5" s="237"/>
      <c r="F5" s="237"/>
      <c r="G5" s="237" t="s">
        <v>884</v>
      </c>
      <c r="H5" s="219"/>
    </row>
    <row r="6" spans="1:8" ht="15.75">
      <c r="A6" s="2049" t="s">
        <v>70</v>
      </c>
      <c r="B6" s="2049"/>
      <c r="C6" s="2049"/>
      <c r="D6" s="2049"/>
      <c r="E6" s="237"/>
      <c r="F6" s="237"/>
      <c r="G6" s="237"/>
      <c r="H6" s="219"/>
    </row>
    <row r="7" spans="1:8" ht="15.75">
      <c r="A7" s="416"/>
      <c r="B7" s="417"/>
      <c r="C7" s="339"/>
      <c r="D7" s="417"/>
      <c r="E7" s="417"/>
      <c r="F7" s="417"/>
      <c r="G7" s="417"/>
      <c r="H7" s="338"/>
    </row>
    <row r="8" spans="1:8" ht="15.75">
      <c r="A8" s="418" t="s">
        <v>174</v>
      </c>
      <c r="B8" s="341" t="s">
        <v>175</v>
      </c>
      <c r="C8" s="418" t="s">
        <v>176</v>
      </c>
      <c r="D8" s="341" t="s">
        <v>7</v>
      </c>
      <c r="E8" s="418" t="s">
        <v>174</v>
      </c>
      <c r="F8" s="341" t="s">
        <v>175</v>
      </c>
      <c r="G8" s="418" t="s">
        <v>176</v>
      </c>
      <c r="H8" s="341" t="s">
        <v>7</v>
      </c>
    </row>
    <row r="9" spans="1:8" ht="21">
      <c r="A9" s="538"/>
      <c r="B9" s="538"/>
      <c r="C9" s="538"/>
      <c r="D9" s="686" t="s">
        <v>757</v>
      </c>
      <c r="E9" s="702">
        <v>1</v>
      </c>
      <c r="F9" s="702">
        <v>22.7</v>
      </c>
      <c r="G9" s="702"/>
      <c r="H9" s="704" t="s">
        <v>901</v>
      </c>
    </row>
    <row r="10" spans="1:8" ht="19.5" thickBot="1">
      <c r="A10" s="351"/>
      <c r="B10" s="351"/>
      <c r="C10" s="351"/>
      <c r="D10" s="687" t="s">
        <v>1020</v>
      </c>
      <c r="E10" s="685"/>
      <c r="F10" s="685">
        <v>1.45</v>
      </c>
      <c r="G10" s="685"/>
      <c r="H10" s="422"/>
    </row>
    <row r="11" spans="1:8" ht="17.25" thickTop="1" thickBot="1">
      <c r="A11" s="685">
        <v>1</v>
      </c>
      <c r="B11" s="685">
        <v>5.0999999999999996</v>
      </c>
      <c r="C11" s="685"/>
      <c r="D11" s="645" t="s">
        <v>1019</v>
      </c>
      <c r="E11" s="546"/>
      <c r="F11" s="546"/>
      <c r="G11" s="681">
        <f>E9*F9*F10</f>
        <v>32.914999999999999</v>
      </c>
      <c r="H11" s="685"/>
    </row>
    <row r="12" spans="1:8" ht="17.25" thickTop="1" thickBot="1">
      <c r="A12" s="685"/>
      <c r="B12" s="685">
        <v>2.75</v>
      </c>
      <c r="C12" s="685"/>
      <c r="D12" s="422"/>
      <c r="E12" s="685">
        <v>1</v>
      </c>
      <c r="F12" s="685">
        <v>1.25</v>
      </c>
      <c r="G12" s="685"/>
      <c r="H12" s="685"/>
    </row>
    <row r="13" spans="1:8" ht="17.25" thickTop="1" thickBot="1">
      <c r="A13" s="546"/>
      <c r="B13" s="546"/>
      <c r="C13" s="681">
        <f>A11*B11*B12</f>
        <v>14.025</v>
      </c>
      <c r="D13" s="685"/>
      <c r="E13" s="685"/>
      <c r="F13" s="685">
        <v>0.25</v>
      </c>
      <c r="G13" s="685"/>
      <c r="H13" s="685"/>
    </row>
    <row r="14" spans="1:8" ht="17.25" thickTop="1" thickBot="1">
      <c r="A14" s="685">
        <v>1</v>
      </c>
      <c r="B14" s="685">
        <v>0.8</v>
      </c>
      <c r="C14" s="685"/>
      <c r="D14" s="685"/>
      <c r="E14" s="546"/>
      <c r="F14" s="546"/>
      <c r="G14" s="681">
        <f>E12*F12*F13</f>
        <v>0.3125</v>
      </c>
      <c r="H14" s="685"/>
    </row>
    <row r="15" spans="1:8" ht="17.25" thickTop="1" thickBot="1">
      <c r="A15" s="685"/>
      <c r="B15" s="685">
        <v>0.25</v>
      </c>
      <c r="C15" s="685"/>
      <c r="D15" s="685"/>
      <c r="E15" s="796"/>
      <c r="F15" s="685"/>
      <c r="G15" s="698">
        <f>SUM(G11:G14)</f>
        <v>33.227499999999999</v>
      </c>
      <c r="H15" s="645" t="s">
        <v>1012</v>
      </c>
    </row>
    <row r="16" spans="1:8" ht="17.25" thickTop="1" thickBot="1">
      <c r="A16" s="546"/>
      <c r="B16" s="546"/>
      <c r="C16" s="681">
        <f>A14*B14*B15</f>
        <v>0.2</v>
      </c>
      <c r="D16" s="685"/>
      <c r="E16" s="685">
        <v>1</v>
      </c>
      <c r="F16" s="685">
        <v>4.95</v>
      </c>
      <c r="G16" s="685"/>
      <c r="H16" s="645" t="s">
        <v>1013</v>
      </c>
    </row>
    <row r="17" spans="1:8" ht="17.25" thickTop="1" thickBot="1">
      <c r="A17" s="796"/>
      <c r="B17" s="685"/>
      <c r="C17" s="698">
        <f>SUM(C13:C16)</f>
        <v>14.225</v>
      </c>
      <c r="D17" s="645" t="s">
        <v>1012</v>
      </c>
      <c r="E17" s="685"/>
      <c r="F17" s="685">
        <v>7.95</v>
      </c>
      <c r="G17" s="685"/>
      <c r="H17" s="422"/>
    </row>
    <row r="18" spans="1:8" ht="17.25" thickTop="1" thickBot="1">
      <c r="A18" s="685">
        <v>1</v>
      </c>
      <c r="B18" s="685">
        <v>5.15</v>
      </c>
      <c r="C18" s="685"/>
      <c r="D18" s="645" t="s">
        <v>1018</v>
      </c>
      <c r="E18" s="546"/>
      <c r="F18" s="546"/>
      <c r="G18" s="681">
        <f>E16*F16*F17</f>
        <v>39.352499999999999</v>
      </c>
      <c r="H18" s="685"/>
    </row>
    <row r="19" spans="1:8" ht="17.25" thickTop="1" thickBot="1">
      <c r="A19" s="685"/>
      <c r="B19" s="685">
        <v>2.8</v>
      </c>
      <c r="C19" s="685"/>
      <c r="D19" s="422"/>
      <c r="E19" s="685">
        <v>2</v>
      </c>
      <c r="F19" s="685">
        <v>1.5</v>
      </c>
      <c r="G19" s="685"/>
      <c r="H19" s="685"/>
    </row>
    <row r="20" spans="1:8" ht="17.25" thickTop="1" thickBot="1">
      <c r="A20" s="546"/>
      <c r="B20" s="546"/>
      <c r="C20" s="681">
        <f>A18*B18*B19</f>
        <v>14.42</v>
      </c>
      <c r="D20" s="685"/>
      <c r="E20" s="685"/>
      <c r="F20" s="685">
        <v>0.25</v>
      </c>
      <c r="G20" s="685"/>
      <c r="H20" s="685"/>
    </row>
    <row r="21" spans="1:8" ht="17.25" thickTop="1" thickBot="1">
      <c r="A21" s="685">
        <v>1</v>
      </c>
      <c r="B21" s="685">
        <v>0.8</v>
      </c>
      <c r="C21" s="685"/>
      <c r="D21" s="685"/>
      <c r="E21" s="546"/>
      <c r="F21" s="546"/>
      <c r="G21" s="681">
        <f>E19*F19*F20</f>
        <v>0.75</v>
      </c>
      <c r="H21" s="685"/>
    </row>
    <row r="22" spans="1:8" ht="17.25" thickTop="1" thickBot="1">
      <c r="A22" s="685"/>
      <c r="B22" s="685">
        <v>0.25</v>
      </c>
      <c r="C22" s="685"/>
      <c r="D22" s="685"/>
      <c r="E22" s="796"/>
      <c r="F22" s="685"/>
      <c r="G22" s="698">
        <f>SUM(G18:G21)</f>
        <v>40.102499999999999</v>
      </c>
      <c r="H22" s="645" t="s">
        <v>1012</v>
      </c>
    </row>
    <row r="23" spans="1:8" ht="17.25" thickTop="1" thickBot="1">
      <c r="A23" s="546"/>
      <c r="B23" s="546"/>
      <c r="C23" s="681">
        <f>A21*B21*B22</f>
        <v>0.2</v>
      </c>
      <c r="D23" s="685"/>
      <c r="E23" s="685">
        <v>1</v>
      </c>
      <c r="F23" s="685">
        <v>4.95</v>
      </c>
      <c r="G23" s="685"/>
      <c r="H23" s="645" t="s">
        <v>107</v>
      </c>
    </row>
    <row r="24" spans="1:8" ht="17.25" thickTop="1" thickBot="1">
      <c r="A24" s="796"/>
      <c r="B24" s="685"/>
      <c r="C24" s="698">
        <f>SUM(C20:C23)</f>
        <v>14.62</v>
      </c>
      <c r="D24" s="645" t="s">
        <v>1012</v>
      </c>
      <c r="E24" s="685"/>
      <c r="F24" s="685">
        <v>2.95</v>
      </c>
      <c r="G24" s="685"/>
      <c r="H24" s="422"/>
    </row>
    <row r="25" spans="1:8" ht="17.25" thickTop="1" thickBot="1">
      <c r="A25" s="685">
        <v>2</v>
      </c>
      <c r="B25" s="685">
        <v>3</v>
      </c>
      <c r="C25" s="685"/>
      <c r="D25" s="645" t="s">
        <v>1017</v>
      </c>
      <c r="E25" s="546"/>
      <c r="F25" s="546"/>
      <c r="G25" s="681">
        <f>E23*F23*F24</f>
        <v>14.602499999999999</v>
      </c>
      <c r="H25" s="685"/>
    </row>
    <row r="26" spans="1:8" ht="17.25" thickTop="1" thickBot="1">
      <c r="A26" s="685"/>
      <c r="B26" s="685">
        <v>2.4500000000000002</v>
      </c>
      <c r="C26" s="685"/>
      <c r="D26" s="422"/>
      <c r="E26" s="685">
        <v>1</v>
      </c>
      <c r="F26" s="685">
        <v>0.8</v>
      </c>
      <c r="G26" s="685"/>
      <c r="H26" s="685"/>
    </row>
    <row r="27" spans="1:8" ht="17.25" thickTop="1" thickBot="1">
      <c r="A27" s="546"/>
      <c r="B27" s="546"/>
      <c r="C27" s="681">
        <f>A25*B25*B26</f>
        <v>14.7</v>
      </c>
      <c r="D27" s="685"/>
      <c r="E27" s="685"/>
      <c r="F27" s="685">
        <v>0.25</v>
      </c>
      <c r="G27" s="685"/>
      <c r="H27" s="685"/>
    </row>
    <row r="28" spans="1:8" ht="17.25" thickTop="1" thickBot="1">
      <c r="A28" s="685">
        <v>2</v>
      </c>
      <c r="B28" s="685">
        <v>0.8</v>
      </c>
      <c r="C28" s="685"/>
      <c r="D28" s="685"/>
      <c r="E28" s="546"/>
      <c r="F28" s="546"/>
      <c r="G28" s="681">
        <f>E26*F26*F27</f>
        <v>0.2</v>
      </c>
      <c r="H28" s="685"/>
    </row>
    <row r="29" spans="1:8" ht="17.25" thickTop="1" thickBot="1">
      <c r="A29" s="685"/>
      <c r="B29" s="685">
        <v>0.25</v>
      </c>
      <c r="C29" s="685"/>
      <c r="D29" s="685"/>
      <c r="E29" s="796"/>
      <c r="F29" s="685"/>
      <c r="G29" s="698">
        <f>SUM(G25:G28)</f>
        <v>14.8025</v>
      </c>
      <c r="H29" s="645" t="s">
        <v>1012</v>
      </c>
    </row>
    <row r="30" spans="1:8" ht="20.25" thickTop="1" thickBot="1">
      <c r="A30" s="546"/>
      <c r="B30" s="546"/>
      <c r="C30" s="681">
        <f>A28*B28*B29</f>
        <v>0.4</v>
      </c>
      <c r="D30" s="685"/>
      <c r="E30" s="362"/>
      <c r="F30" s="363"/>
      <c r="G30" s="715">
        <f>G29+G22+G15+C62+C55+C48+C41+C34+C31+C24+C17</f>
        <v>198.77250000000001</v>
      </c>
      <c r="H30" s="708" t="s">
        <v>1021</v>
      </c>
    </row>
    <row r="31" spans="1:8" ht="17.25" thickTop="1" thickBot="1">
      <c r="A31" s="796"/>
      <c r="B31" s="685"/>
      <c r="C31" s="698">
        <f>SUM(C27:C30)</f>
        <v>15.1</v>
      </c>
      <c r="D31" s="645" t="s">
        <v>1012</v>
      </c>
      <c r="E31" s="362"/>
      <c r="F31" s="363"/>
      <c r="G31" s="363"/>
      <c r="H31" s="364"/>
    </row>
    <row r="32" spans="1:8" ht="16.5" thickTop="1">
      <c r="A32" s="685">
        <v>1</v>
      </c>
      <c r="B32" s="685">
        <v>5.7</v>
      </c>
      <c r="C32" s="685"/>
      <c r="D32" s="645" t="s">
        <v>901</v>
      </c>
      <c r="E32" s="362"/>
      <c r="F32" s="363"/>
      <c r="G32" s="363"/>
      <c r="H32" s="364"/>
    </row>
    <row r="33" spans="1:8" ht="16.5" thickBot="1">
      <c r="A33" s="685"/>
      <c r="B33" s="685">
        <v>1.75</v>
      </c>
      <c r="C33" s="685"/>
      <c r="D33" s="422"/>
      <c r="E33" s="362"/>
      <c r="F33" s="363"/>
      <c r="G33" s="363"/>
      <c r="H33" s="364"/>
    </row>
    <row r="34" spans="1:8" ht="17.25" thickTop="1" thickBot="1">
      <c r="A34" s="546"/>
      <c r="B34" s="546"/>
      <c r="C34" s="698">
        <f>A32*B32*B33</f>
        <v>9.9749999999999996</v>
      </c>
      <c r="D34" s="645" t="s">
        <v>1012</v>
      </c>
      <c r="E34" s="362"/>
      <c r="F34" s="363"/>
      <c r="G34" s="363"/>
      <c r="H34" s="364"/>
    </row>
    <row r="35" spans="1:8" ht="16.5" thickTop="1">
      <c r="A35" s="685">
        <v>1</v>
      </c>
      <c r="B35" s="685">
        <v>2.7</v>
      </c>
      <c r="C35" s="685"/>
      <c r="D35" s="645" t="s">
        <v>1016</v>
      </c>
      <c r="E35" s="362"/>
      <c r="F35" s="363"/>
      <c r="G35" s="363"/>
      <c r="H35" s="364"/>
    </row>
    <row r="36" spans="1:8" ht="16.5" thickBot="1">
      <c r="A36" s="685"/>
      <c r="B36" s="685">
        <v>5.15</v>
      </c>
      <c r="C36" s="685"/>
      <c r="D36" s="422"/>
      <c r="E36" s="362"/>
      <c r="F36" s="363"/>
      <c r="G36" s="363"/>
      <c r="H36" s="364"/>
    </row>
    <row r="37" spans="1:8" ht="17.25" thickTop="1" thickBot="1">
      <c r="A37" s="546"/>
      <c r="B37" s="546"/>
      <c r="C37" s="681">
        <f>A35*B35*B36</f>
        <v>13.904999999999999</v>
      </c>
      <c r="D37" s="685"/>
      <c r="E37" s="362"/>
      <c r="F37" s="363"/>
      <c r="G37" s="363"/>
      <c r="H37" s="364"/>
    </row>
    <row r="38" spans="1:8" ht="16.5" thickTop="1">
      <c r="A38" s="685">
        <v>1</v>
      </c>
      <c r="B38" s="685">
        <v>2.65</v>
      </c>
      <c r="C38" s="685"/>
      <c r="D38" s="685"/>
      <c r="E38" s="362"/>
      <c r="F38" s="363"/>
      <c r="G38" s="363"/>
      <c r="H38" s="364"/>
    </row>
    <row r="39" spans="1:8" ht="16.5" thickBot="1">
      <c r="A39" s="685"/>
      <c r="B39" s="685">
        <v>0.25</v>
      </c>
      <c r="C39" s="685"/>
      <c r="D39" s="685"/>
      <c r="E39" s="362"/>
      <c r="F39" s="363"/>
      <c r="G39" s="363"/>
      <c r="H39" s="364"/>
    </row>
    <row r="40" spans="1:8" ht="17.25" thickTop="1" thickBot="1">
      <c r="A40" s="546"/>
      <c r="B40" s="546"/>
      <c r="C40" s="681">
        <f>A38*B38*B39</f>
        <v>0.66249999999999998</v>
      </c>
      <c r="D40" s="685"/>
      <c r="E40" s="362"/>
      <c r="F40" s="363"/>
      <c r="G40" s="363"/>
      <c r="H40" s="364"/>
    </row>
    <row r="41" spans="1:8" ht="17.25" thickTop="1" thickBot="1">
      <c r="A41" s="796"/>
      <c r="B41" s="685"/>
      <c r="C41" s="698">
        <f>SUM(C37:C40)</f>
        <v>14.567500000000001</v>
      </c>
      <c r="D41" s="645" t="s">
        <v>1012</v>
      </c>
      <c r="E41" s="362"/>
      <c r="F41" s="363"/>
      <c r="G41" s="363"/>
      <c r="H41" s="364"/>
    </row>
    <row r="42" spans="1:8" ht="16.5" thickTop="1">
      <c r="A42" s="685">
        <v>1</v>
      </c>
      <c r="B42" s="685">
        <v>2.7</v>
      </c>
      <c r="C42" s="685"/>
      <c r="D42" s="645" t="s">
        <v>1015</v>
      </c>
      <c r="E42" s="362"/>
      <c r="F42" s="363"/>
      <c r="G42" s="363"/>
      <c r="H42" s="364"/>
    </row>
    <row r="43" spans="1:8" ht="16.5" thickBot="1">
      <c r="A43" s="685"/>
      <c r="B43" s="685">
        <v>5.0999999999999996</v>
      </c>
      <c r="C43" s="685"/>
      <c r="D43" s="422"/>
      <c r="E43" s="362"/>
      <c r="F43" s="363"/>
      <c r="G43" s="363"/>
      <c r="H43" s="364"/>
    </row>
    <row r="44" spans="1:8" ht="17.25" thickTop="1" thickBot="1">
      <c r="A44" s="546"/>
      <c r="B44" s="546"/>
      <c r="C44" s="681">
        <f>A42*B42*B43</f>
        <v>13.77</v>
      </c>
      <c r="D44" s="685"/>
      <c r="E44" s="362"/>
      <c r="F44" s="363"/>
      <c r="G44" s="363"/>
      <c r="H44" s="364"/>
    </row>
    <row r="45" spans="1:8" ht="16.5" thickTop="1">
      <c r="A45" s="685">
        <v>2</v>
      </c>
      <c r="B45" s="685">
        <v>2</v>
      </c>
      <c r="C45" s="685"/>
      <c r="D45" s="685"/>
      <c r="E45" s="362"/>
      <c r="F45" s="363"/>
      <c r="G45" s="363"/>
      <c r="H45" s="364"/>
    </row>
    <row r="46" spans="1:8" ht="16.5" thickBot="1">
      <c r="A46" s="685"/>
      <c r="B46" s="685">
        <v>0.2</v>
      </c>
      <c r="C46" s="685"/>
      <c r="D46" s="685"/>
      <c r="E46" s="362"/>
      <c r="F46" s="363"/>
      <c r="G46" s="363"/>
      <c r="H46" s="364"/>
    </row>
    <row r="47" spans="1:8" ht="17.25" thickTop="1" thickBot="1">
      <c r="A47" s="546"/>
      <c r="B47" s="546"/>
      <c r="C47" s="681">
        <f>A45*B45*B46</f>
        <v>0.8</v>
      </c>
      <c r="D47" s="685"/>
      <c r="E47" s="362"/>
      <c r="F47" s="363"/>
      <c r="G47" s="363"/>
      <c r="H47" s="364"/>
    </row>
    <row r="48" spans="1:8" ht="17.25" thickTop="1" thickBot="1">
      <c r="A48" s="796"/>
      <c r="B48" s="685"/>
      <c r="C48" s="698">
        <f>SUM(C44:C47)</f>
        <v>14.57</v>
      </c>
      <c r="D48" s="645" t="s">
        <v>1012</v>
      </c>
      <c r="E48" s="362"/>
      <c r="F48" s="363"/>
      <c r="G48" s="363"/>
      <c r="H48" s="364"/>
    </row>
    <row r="49" spans="1:8" ht="16.5" thickTop="1">
      <c r="A49" s="685">
        <v>1</v>
      </c>
      <c r="B49" s="685">
        <v>5.0999999999999996</v>
      </c>
      <c r="C49" s="685"/>
      <c r="D49" s="645" t="s">
        <v>1014</v>
      </c>
      <c r="E49" s="362"/>
      <c r="F49" s="363"/>
      <c r="G49" s="363"/>
      <c r="H49" s="364"/>
    </row>
    <row r="50" spans="1:8" ht="16.5" thickBot="1">
      <c r="A50" s="685"/>
      <c r="B50" s="685">
        <v>2.8</v>
      </c>
      <c r="C50" s="685"/>
      <c r="D50" s="422"/>
      <c r="E50" s="362"/>
      <c r="F50" s="363"/>
      <c r="G50" s="363"/>
      <c r="H50" s="364"/>
    </row>
    <row r="51" spans="1:8" ht="17.25" thickTop="1" thickBot="1">
      <c r="A51" s="546"/>
      <c r="B51" s="546"/>
      <c r="C51" s="681">
        <f>A49*B49*B50</f>
        <v>14.28</v>
      </c>
      <c r="D51" s="685"/>
      <c r="E51" s="362"/>
      <c r="F51" s="363"/>
      <c r="G51" s="363"/>
      <c r="H51" s="362"/>
    </row>
    <row r="52" spans="1:8" ht="16.5" thickTop="1">
      <c r="A52" s="685">
        <v>1</v>
      </c>
      <c r="B52" s="685">
        <v>3.45</v>
      </c>
      <c r="C52" s="685"/>
      <c r="D52" s="685"/>
      <c r="E52" s="362"/>
      <c r="F52" s="363"/>
      <c r="G52" s="363"/>
      <c r="H52" s="364"/>
    </row>
    <row r="53" spans="1:8" ht="16.5" thickBot="1">
      <c r="A53" s="685"/>
      <c r="B53" s="685">
        <v>0.25</v>
      </c>
      <c r="C53" s="685"/>
      <c r="D53" s="685"/>
      <c r="E53" s="362"/>
      <c r="F53" s="362"/>
      <c r="G53" s="362"/>
      <c r="H53" s="362"/>
    </row>
    <row r="54" spans="1:8" ht="17.25" thickTop="1" thickBot="1">
      <c r="A54" s="546"/>
      <c r="B54" s="546"/>
      <c r="C54" s="681">
        <f>A52*B52*B53</f>
        <v>0.86250000000000004</v>
      </c>
      <c r="D54" s="685"/>
      <c r="E54" s="362"/>
      <c r="F54" s="362"/>
      <c r="G54" s="362"/>
      <c r="H54" s="362"/>
    </row>
    <row r="55" spans="1:8" ht="17.25" thickTop="1" thickBot="1">
      <c r="A55" s="796"/>
      <c r="B55" s="685"/>
      <c r="C55" s="698">
        <f>SUM(C51:C54)</f>
        <v>15.1425</v>
      </c>
      <c r="D55" s="645" t="s">
        <v>1012</v>
      </c>
      <c r="E55" s="362"/>
      <c r="F55" s="362"/>
      <c r="G55" s="362"/>
      <c r="H55" s="362"/>
    </row>
    <row r="56" spans="1:8" ht="16.5" thickTop="1">
      <c r="A56" s="685">
        <v>1</v>
      </c>
      <c r="B56" s="685">
        <v>5.0999999999999996</v>
      </c>
      <c r="C56" s="685"/>
      <c r="D56" s="645" t="s">
        <v>107</v>
      </c>
      <c r="E56" s="362"/>
      <c r="F56" s="362"/>
      <c r="G56" s="362"/>
      <c r="H56" s="362"/>
    </row>
    <row r="57" spans="1:8" ht="16.5" thickBot="1">
      <c r="A57" s="685"/>
      <c r="B57" s="685">
        <v>2.4</v>
      </c>
      <c r="C57" s="685"/>
      <c r="D57" s="422"/>
      <c r="E57" s="362"/>
      <c r="F57" s="362"/>
      <c r="G57" s="362"/>
      <c r="H57" s="362"/>
    </row>
    <row r="58" spans="1:8" ht="17.25" thickTop="1" thickBot="1">
      <c r="A58" s="546"/>
      <c r="B58" s="546"/>
      <c r="C58" s="681">
        <f>A56*B56*B57</f>
        <v>12.24</v>
      </c>
      <c r="D58" s="685"/>
      <c r="E58" s="362"/>
      <c r="F58" s="362"/>
      <c r="G58" s="362"/>
      <c r="H58" s="362"/>
    </row>
    <row r="59" spans="1:8" ht="16.5" thickTop="1">
      <c r="A59" s="685">
        <v>1</v>
      </c>
      <c r="B59" s="685">
        <v>0.8</v>
      </c>
      <c r="C59" s="685"/>
      <c r="D59" s="685"/>
      <c r="E59" s="546"/>
      <c r="F59" s="546"/>
      <c r="G59" s="546"/>
      <c r="H59" s="546"/>
    </row>
    <row r="60" spans="1:8" ht="16.5" thickBot="1">
      <c r="A60" s="685"/>
      <c r="B60" s="685">
        <v>0.25</v>
      </c>
      <c r="C60" s="685"/>
      <c r="D60" s="685"/>
      <c r="E60" s="546"/>
      <c r="F60" s="546"/>
      <c r="G60" s="546"/>
      <c r="H60" s="546"/>
    </row>
    <row r="61" spans="1:8" ht="17.25" thickTop="1" thickBot="1">
      <c r="A61" s="546"/>
      <c r="B61" s="546"/>
      <c r="C61" s="681">
        <f>A59*B59*B60</f>
        <v>0.2</v>
      </c>
      <c r="D61" s="685"/>
      <c r="E61" s="546"/>
      <c r="F61" s="546"/>
      <c r="G61" s="546"/>
      <c r="H61" s="546"/>
    </row>
    <row r="62" spans="1:8" ht="17.25" thickTop="1" thickBot="1">
      <c r="A62" s="797"/>
      <c r="B62" s="696"/>
      <c r="C62" s="698">
        <f>SUM(C58:C61)</f>
        <v>12.44</v>
      </c>
      <c r="D62" s="701" t="s">
        <v>1012</v>
      </c>
      <c r="E62" s="674"/>
      <c r="F62" s="674"/>
      <c r="G62" s="674"/>
      <c r="H62" s="674"/>
    </row>
    <row r="63" spans="1:8" ht="19.5" thickTop="1">
      <c r="A63" s="2041" t="s">
        <v>889</v>
      </c>
      <c r="B63" s="2041"/>
      <c r="C63" s="2041"/>
      <c r="D63" s="2041"/>
      <c r="E63" s="2041"/>
      <c r="F63" s="2041"/>
      <c r="G63" s="2041"/>
      <c r="H63" s="2041"/>
    </row>
    <row r="64" spans="1:8" ht="15.75">
      <c r="A64" s="2040" t="s">
        <v>753</v>
      </c>
      <c r="B64" s="2040"/>
      <c r="C64" s="2040" t="s">
        <v>179</v>
      </c>
      <c r="D64" s="2040"/>
      <c r="E64" s="387"/>
      <c r="F64" s="387"/>
      <c r="G64" s="387"/>
      <c r="H64" s="388"/>
    </row>
    <row r="65" spans="1:8" ht="15.75">
      <c r="A65" s="2040" t="s">
        <v>754</v>
      </c>
      <c r="B65" s="2040"/>
      <c r="C65" s="2040"/>
      <c r="D65" s="2040"/>
      <c r="E65" s="387"/>
      <c r="F65" s="387"/>
      <c r="G65" s="2042"/>
      <c r="H65" s="2042"/>
    </row>
    <row r="66" spans="1:8" ht="15.75">
      <c r="A66" s="2040" t="s">
        <v>755</v>
      </c>
      <c r="B66" s="2040"/>
      <c r="C66" s="2040"/>
      <c r="D66" s="2040"/>
      <c r="E66" s="387"/>
      <c r="F66" s="387"/>
      <c r="G66" s="237" t="s">
        <v>802</v>
      </c>
      <c r="H66" s="219"/>
    </row>
    <row r="67" spans="1:8" ht="15.75">
      <c r="A67" s="2040" t="s">
        <v>756</v>
      </c>
      <c r="B67" s="2040"/>
      <c r="C67" s="2040"/>
      <c r="D67" s="2040"/>
      <c r="E67" s="387"/>
      <c r="F67" s="387"/>
      <c r="G67" s="387" t="s">
        <v>987</v>
      </c>
      <c r="H67" s="388"/>
    </row>
    <row r="68" spans="1:8" ht="15.75">
      <c r="A68" s="2040" t="s">
        <v>70</v>
      </c>
      <c r="B68" s="2040"/>
      <c r="C68" s="2040"/>
      <c r="D68" s="2040"/>
      <c r="E68" s="387"/>
      <c r="F68" s="387"/>
      <c r="G68" s="387"/>
      <c r="H68" s="388"/>
    </row>
    <row r="69" spans="1:8" ht="15.75">
      <c r="A69" s="340" t="s">
        <v>174</v>
      </c>
      <c r="B69" s="389" t="s">
        <v>175</v>
      </c>
      <c r="C69" s="389" t="s">
        <v>176</v>
      </c>
      <c r="D69" s="341" t="s">
        <v>7</v>
      </c>
      <c r="E69" s="340" t="s">
        <v>174</v>
      </c>
      <c r="F69" s="341" t="s">
        <v>175</v>
      </c>
      <c r="G69" s="341" t="s">
        <v>176</v>
      </c>
      <c r="H69" s="341" t="s">
        <v>7</v>
      </c>
    </row>
    <row r="70" spans="1:8" ht="15.75">
      <c r="A70" s="685"/>
      <c r="B70" s="689"/>
      <c r="C70" s="689"/>
      <c r="D70" s="645" t="s">
        <v>1097</v>
      </c>
      <c r="E70" s="702"/>
      <c r="F70" s="703"/>
      <c r="G70" s="702"/>
      <c r="H70" s="704"/>
    </row>
    <row r="71" spans="1:8" ht="15.75">
      <c r="A71" s="685"/>
      <c r="B71" s="689"/>
      <c r="C71" s="689"/>
      <c r="D71" s="645" t="s">
        <v>1098</v>
      </c>
      <c r="E71" s="685"/>
      <c r="F71" s="689"/>
      <c r="G71" s="685"/>
      <c r="H71" s="645"/>
    </row>
    <row r="72" spans="1:8" ht="15.75">
      <c r="A72" s="685"/>
      <c r="B72" s="689"/>
      <c r="C72" s="689"/>
      <c r="D72" s="645" t="s">
        <v>1099</v>
      </c>
      <c r="E72" s="685"/>
      <c r="F72" s="689"/>
      <c r="G72" s="689"/>
      <c r="H72" s="645"/>
    </row>
    <row r="73" spans="1:8" ht="15.75">
      <c r="A73" s="351"/>
      <c r="B73" s="689">
        <v>401.45</v>
      </c>
      <c r="C73" s="912"/>
      <c r="D73" s="900" t="s">
        <v>1105</v>
      </c>
      <c r="E73" s="685"/>
      <c r="F73" s="689"/>
      <c r="G73" s="689"/>
      <c r="H73" s="645"/>
    </row>
    <row r="74" spans="1:8" ht="15.75">
      <c r="A74" s="685"/>
      <c r="B74" s="689">
        <v>0.3</v>
      </c>
      <c r="C74" s="645"/>
      <c r="D74" s="911"/>
      <c r="E74" s="685"/>
      <c r="F74" s="689"/>
      <c r="G74" s="689"/>
      <c r="H74" s="645"/>
    </row>
    <row r="75" spans="1:8" ht="15.75">
      <c r="A75" s="546"/>
      <c r="B75" s="546"/>
      <c r="C75">
        <v>120.44</v>
      </c>
      <c r="E75" s="685"/>
      <c r="F75" s="689"/>
      <c r="G75" s="689"/>
      <c r="H75" s="645"/>
    </row>
    <row r="76" spans="1:8" ht="15.75">
      <c r="A76" s="546"/>
      <c r="B76" s="546"/>
      <c r="C76">
        <v>353.27</v>
      </c>
      <c r="D76" t="s">
        <v>1106</v>
      </c>
      <c r="E76" s="351"/>
      <c r="F76" s="689"/>
      <c r="G76" s="705"/>
      <c r="H76" s="645"/>
    </row>
    <row r="77" spans="1:8" ht="15.75">
      <c r="A77" s="900"/>
      <c r="B77" s="384"/>
      <c r="C77" s="689"/>
      <c r="D77" s="645"/>
      <c r="E77" s="685"/>
      <c r="F77" s="689"/>
      <c r="G77" s="689"/>
      <c r="H77" s="645"/>
    </row>
    <row r="78" spans="1:8" ht="15.75">
      <c r="A78" s="685"/>
      <c r="B78" s="689"/>
      <c r="C78" s="689">
        <v>94.5</v>
      </c>
      <c r="D78" s="645" t="s">
        <v>1107</v>
      </c>
      <c r="E78" s="685"/>
      <c r="F78" s="689"/>
      <c r="G78" s="689"/>
      <c r="H78" s="645"/>
    </row>
    <row r="79" spans="1:8" ht="15.75">
      <c r="A79" s="685"/>
      <c r="B79" s="689"/>
      <c r="C79" s="685">
        <v>568.21</v>
      </c>
      <c r="D79" s="645" t="s">
        <v>1108</v>
      </c>
      <c r="E79" s="685"/>
      <c r="F79" s="689"/>
      <c r="G79" s="689"/>
      <c r="H79" s="645"/>
    </row>
    <row r="80" spans="1:8" ht="16.5" thickBot="1">
      <c r="A80" s="351"/>
      <c r="B80" s="689"/>
      <c r="C80" s="347">
        <f>'Meas Kit'!F15</f>
        <v>568.22</v>
      </c>
      <c r="D80" s="900" t="s">
        <v>1102</v>
      </c>
      <c r="E80" s="685"/>
      <c r="F80" s="689"/>
      <c r="G80" s="689"/>
      <c r="H80" s="645"/>
    </row>
    <row r="81" spans="1:8" ht="20.25" thickTop="1" thickBot="1">
      <c r="A81" s="685"/>
      <c r="B81" s="689"/>
      <c r="C81" s="675">
        <f>C79-C80</f>
        <v>-0.01</v>
      </c>
      <c r="D81" s="908" t="s">
        <v>1104</v>
      </c>
      <c r="E81" s="685"/>
      <c r="F81" s="689"/>
      <c r="G81" s="689"/>
      <c r="H81" s="645"/>
    </row>
    <row r="82" spans="1:8" ht="16.5" thickTop="1">
      <c r="A82" s="685"/>
      <c r="B82" s="689"/>
      <c r="C82" s="689"/>
      <c r="D82" s="645"/>
      <c r="E82" s="685"/>
      <c r="F82" s="689"/>
      <c r="G82" s="689"/>
      <c r="H82" s="645"/>
    </row>
    <row r="83" spans="1:8" ht="15.75">
      <c r="A83" s="685"/>
      <c r="B83" s="689"/>
      <c r="C83" s="689"/>
      <c r="D83" s="645"/>
      <c r="E83" s="351"/>
      <c r="F83" s="689"/>
      <c r="G83" s="705"/>
      <c r="H83" s="645"/>
    </row>
    <row r="84" spans="1:8" ht="15.75">
      <c r="A84" s="685"/>
      <c r="B84" s="689"/>
      <c r="C84" s="689"/>
      <c r="D84" s="645"/>
      <c r="E84" s="685"/>
      <c r="F84" s="689"/>
      <c r="G84" s="689"/>
      <c r="H84" s="645"/>
    </row>
    <row r="85" spans="1:8" ht="15.75">
      <c r="A85" s="685"/>
      <c r="B85" s="689"/>
      <c r="C85" s="689"/>
      <c r="D85" s="645"/>
      <c r="E85" s="685"/>
      <c r="F85" s="689"/>
      <c r="G85" s="689"/>
      <c r="H85" s="645"/>
    </row>
    <row r="86" spans="1:8" ht="15.75">
      <c r="A86" s="685"/>
      <c r="B86" s="689"/>
      <c r="C86" s="689"/>
      <c r="D86" s="645"/>
      <c r="E86" s="685"/>
      <c r="F86" s="689"/>
      <c r="G86" s="689"/>
      <c r="H86" s="645"/>
    </row>
    <row r="87" spans="1:8" ht="15.75">
      <c r="A87" s="351"/>
      <c r="B87" s="689"/>
      <c r="C87" s="705"/>
      <c r="D87" s="645"/>
      <c r="E87" s="685"/>
      <c r="F87" s="689"/>
      <c r="G87" s="689"/>
      <c r="H87" s="645"/>
    </row>
    <row r="88" spans="1:8" ht="15.75">
      <c r="A88" s="685"/>
      <c r="B88" s="689"/>
      <c r="C88" s="689"/>
      <c r="D88" s="645"/>
      <c r="E88" s="685"/>
      <c r="F88" s="689"/>
      <c r="G88" s="689"/>
      <c r="H88" s="645"/>
    </row>
    <row r="89" spans="1:8" ht="15.75">
      <c r="A89" s="685"/>
      <c r="B89" s="689"/>
      <c r="E89" s="685"/>
      <c r="F89" s="689"/>
      <c r="G89" s="689"/>
      <c r="H89" s="645"/>
    </row>
    <row r="90" spans="1:8" ht="15.75">
      <c r="A90" s="685"/>
      <c r="B90" s="689"/>
      <c r="E90" s="351"/>
      <c r="F90" s="689"/>
      <c r="G90" s="705"/>
      <c r="H90" s="645"/>
    </row>
    <row r="91" spans="1:8" ht="15.75">
      <c r="A91" s="685"/>
      <c r="B91" s="689"/>
      <c r="C91" s="689"/>
      <c r="D91" s="645"/>
      <c r="E91" s="685"/>
      <c r="F91" s="689"/>
      <c r="G91" s="689"/>
      <c r="H91" s="645"/>
    </row>
    <row r="92" spans="1:8" ht="15.75">
      <c r="A92" s="685"/>
      <c r="B92" s="689"/>
      <c r="C92" s="689"/>
      <c r="D92" s="645"/>
      <c r="E92" s="685"/>
      <c r="F92" s="689"/>
      <c r="G92" s="689"/>
      <c r="H92" s="645"/>
    </row>
    <row r="93" spans="1:8" ht="15.75">
      <c r="A93" s="685"/>
      <c r="B93" s="689"/>
      <c r="C93" s="689"/>
      <c r="D93" s="645"/>
      <c r="E93" s="685"/>
      <c r="F93" s="689"/>
      <c r="G93" s="689"/>
      <c r="H93" s="645"/>
    </row>
    <row r="94" spans="1:8" ht="15.75">
      <c r="A94" s="351"/>
      <c r="B94" s="689"/>
      <c r="C94" s="705"/>
      <c r="D94" s="645"/>
      <c r="E94" s="685"/>
      <c r="F94" s="689"/>
      <c r="G94" s="689"/>
      <c r="H94" s="645"/>
    </row>
    <row r="95" spans="1:8" ht="15.75">
      <c r="A95" s="685"/>
      <c r="B95" s="689"/>
      <c r="C95" s="685"/>
      <c r="D95" s="645"/>
      <c r="E95" s="685"/>
      <c r="F95" s="689"/>
      <c r="G95" s="689"/>
      <c r="H95" s="645"/>
    </row>
    <row r="96" spans="1:8" ht="15.75">
      <c r="A96" s="685"/>
      <c r="B96" s="689"/>
      <c r="C96" s="685"/>
      <c r="D96" s="645"/>
      <c r="E96" s="685"/>
      <c r="F96" s="689"/>
      <c r="G96" s="689"/>
      <c r="H96" s="645"/>
    </row>
    <row r="97" spans="1:8" ht="15.75">
      <c r="A97" s="685"/>
      <c r="B97" s="689"/>
      <c r="C97" s="685"/>
      <c r="D97" s="645"/>
      <c r="E97" s="351"/>
      <c r="F97" s="689"/>
      <c r="G97" s="705"/>
      <c r="H97" s="645"/>
    </row>
    <row r="98" spans="1:8" ht="15.75">
      <c r="A98" s="685"/>
      <c r="B98" s="689"/>
      <c r="C98" s="689"/>
      <c r="D98" s="645"/>
      <c r="E98" s="685"/>
      <c r="F98" s="689"/>
      <c r="G98" s="689"/>
      <c r="H98" s="645"/>
    </row>
    <row r="99" spans="1:8" ht="15.75">
      <c r="A99" s="685"/>
      <c r="B99" s="689"/>
      <c r="C99" s="689"/>
      <c r="D99" s="645"/>
      <c r="E99" s="685"/>
      <c r="F99" s="685"/>
      <c r="G99" s="689"/>
      <c r="H99" s="645"/>
    </row>
    <row r="100" spans="1:8" ht="15.75">
      <c r="A100" s="685"/>
      <c r="B100" s="689"/>
      <c r="C100" s="689"/>
      <c r="D100" s="645"/>
      <c r="E100" s="685"/>
      <c r="F100" s="685"/>
      <c r="G100" s="630"/>
      <c r="H100" s="645"/>
    </row>
    <row r="101" spans="1:8" ht="15.75">
      <c r="A101" s="685"/>
      <c r="B101" s="689"/>
      <c r="C101" s="689"/>
      <c r="D101" s="645"/>
      <c r="E101" s="685"/>
      <c r="F101" s="689"/>
      <c r="G101" s="689"/>
      <c r="H101" s="645"/>
    </row>
    <row r="102" spans="1:8" ht="15.75">
      <c r="A102" s="685"/>
      <c r="B102" s="689"/>
      <c r="C102" s="689"/>
      <c r="D102" s="645"/>
      <c r="E102" s="685"/>
      <c r="F102" s="689"/>
      <c r="G102" s="689"/>
      <c r="H102" s="645"/>
    </row>
    <row r="103" spans="1:8" ht="15.75">
      <c r="A103" s="685"/>
      <c r="B103" s="689"/>
      <c r="C103" s="689"/>
      <c r="D103" s="645"/>
      <c r="E103" s="685"/>
      <c r="F103" s="689"/>
      <c r="G103" s="689"/>
      <c r="H103" s="645"/>
    </row>
    <row r="104" spans="1:8" ht="15.75">
      <c r="A104" s="351"/>
      <c r="B104" s="689"/>
      <c r="C104" s="705"/>
      <c r="D104" s="645"/>
      <c r="E104" s="685"/>
      <c r="F104" s="689"/>
      <c r="G104" s="689"/>
      <c r="H104" s="645"/>
    </row>
    <row r="105" spans="1:8" ht="15.75">
      <c r="A105" s="685"/>
      <c r="B105" s="689"/>
      <c r="C105" s="689"/>
      <c r="D105" s="645"/>
      <c r="E105" s="685"/>
      <c r="F105" s="689"/>
      <c r="G105" s="689"/>
      <c r="H105" s="645"/>
    </row>
    <row r="106" spans="1:8" ht="15.75">
      <c r="A106" s="685"/>
      <c r="B106" s="689"/>
      <c r="C106" s="689"/>
      <c r="D106" s="645"/>
      <c r="E106" s="685"/>
      <c r="F106" s="689"/>
      <c r="G106" s="689"/>
      <c r="H106" s="645"/>
    </row>
    <row r="107" spans="1:8" ht="15.75">
      <c r="A107" s="685"/>
      <c r="B107" s="689"/>
      <c r="C107" s="689"/>
      <c r="D107" s="645"/>
      <c r="E107" s="351"/>
      <c r="F107" s="689"/>
      <c r="G107" s="705"/>
      <c r="H107" s="645"/>
    </row>
    <row r="108" spans="1:8" ht="15.75">
      <c r="A108" s="685"/>
      <c r="B108" s="689"/>
      <c r="C108" s="689"/>
      <c r="D108" s="645"/>
      <c r="E108" s="685"/>
      <c r="F108" s="689"/>
      <c r="G108" s="689"/>
      <c r="H108" s="645"/>
    </row>
    <row r="109" spans="1:8" ht="15.75">
      <c r="A109" s="685"/>
      <c r="B109" s="689"/>
      <c r="C109" s="689"/>
      <c r="D109" s="645"/>
      <c r="E109" s="685"/>
      <c r="F109" s="689"/>
      <c r="G109" s="689"/>
      <c r="H109" s="645"/>
    </row>
    <row r="110" spans="1:8" ht="15.75">
      <c r="A110" s="685"/>
      <c r="B110" s="689"/>
      <c r="C110" s="689"/>
      <c r="D110" s="645"/>
      <c r="E110" s="685"/>
      <c r="F110" s="689"/>
      <c r="G110" s="689"/>
      <c r="H110" s="645"/>
    </row>
    <row r="111" spans="1:8" ht="15.75">
      <c r="A111" s="351"/>
      <c r="B111" s="689"/>
      <c r="C111" s="705"/>
      <c r="D111" s="645"/>
      <c r="E111" s="685"/>
      <c r="F111" s="689"/>
      <c r="G111" s="689"/>
      <c r="H111" s="645"/>
    </row>
    <row r="112" spans="1:8" ht="15.75">
      <c r="A112" s="685"/>
      <c r="B112" s="689"/>
      <c r="C112" s="685"/>
      <c r="D112" s="645"/>
      <c r="E112" s="685"/>
      <c r="F112" s="689"/>
      <c r="G112" s="689"/>
      <c r="H112" s="645"/>
    </row>
    <row r="113" spans="1:8" ht="15.75">
      <c r="A113" s="685"/>
      <c r="B113" s="689"/>
      <c r="C113" s="685"/>
      <c r="D113" s="645"/>
      <c r="E113" s="685"/>
      <c r="F113" s="689"/>
      <c r="G113" s="689"/>
      <c r="H113" s="645"/>
    </row>
    <row r="114" spans="1:8" ht="15.75">
      <c r="A114" s="685"/>
      <c r="B114" s="403"/>
      <c r="C114" s="404"/>
      <c r="D114" s="364"/>
      <c r="E114" s="351"/>
      <c r="F114" s="689"/>
      <c r="G114" s="705"/>
      <c r="H114" s="645"/>
    </row>
    <row r="115" spans="1:8" ht="15.75">
      <c r="A115" s="351"/>
      <c r="B115" s="403"/>
      <c r="C115" s="404"/>
      <c r="D115" s="364"/>
      <c r="E115" s="685"/>
      <c r="F115" s="689"/>
      <c r="G115" s="689"/>
      <c r="H115" s="645"/>
    </row>
    <row r="116" spans="1:8" ht="15.75">
      <c r="A116" s="709"/>
      <c r="B116" s="403"/>
      <c r="C116" s="404"/>
      <c r="D116" s="364"/>
      <c r="E116" s="685"/>
      <c r="F116" s="689"/>
      <c r="G116" s="689"/>
      <c r="H116" s="645"/>
    </row>
    <row r="117" spans="1:8" ht="15.75">
      <c r="A117" s="710"/>
      <c r="B117" s="403"/>
      <c r="C117" s="404"/>
      <c r="D117" s="364"/>
      <c r="E117" s="685"/>
      <c r="F117" s="689"/>
      <c r="G117" s="689"/>
      <c r="H117" s="645"/>
    </row>
    <row r="118" spans="1:8" ht="15.75">
      <c r="A118" s="362"/>
      <c r="B118" s="403"/>
      <c r="C118" s="404"/>
      <c r="D118" s="364"/>
      <c r="E118" s="685"/>
      <c r="F118" s="689"/>
      <c r="G118" s="689"/>
      <c r="H118" s="645"/>
    </row>
    <row r="119" spans="1:8" ht="15.75">
      <c r="A119" s="362"/>
      <c r="B119" s="403"/>
      <c r="C119" s="404"/>
      <c r="D119" s="364"/>
      <c r="E119" s="685"/>
      <c r="F119" s="689"/>
      <c r="G119" s="689"/>
      <c r="H119" s="645"/>
    </row>
    <row r="120" spans="1:8" ht="15.75">
      <c r="A120" s="351"/>
      <c r="B120" s="403"/>
      <c r="C120" s="404"/>
      <c r="D120" s="364"/>
      <c r="E120" s="685"/>
      <c r="F120" s="689"/>
      <c r="G120" s="689"/>
      <c r="H120" s="645"/>
    </row>
    <row r="121" spans="1:8" ht="15.75">
      <c r="A121" s="351"/>
      <c r="B121" s="403"/>
      <c r="C121" s="404"/>
      <c r="D121" s="364"/>
      <c r="E121" s="351"/>
      <c r="F121" s="689"/>
      <c r="G121" s="705"/>
      <c r="H121" s="645"/>
    </row>
    <row r="122" spans="1:8" ht="15.75">
      <c r="A122" s="351"/>
      <c r="B122" s="403"/>
      <c r="C122" s="404"/>
      <c r="D122" s="364"/>
      <c r="E122" s="685"/>
      <c r="F122" s="689"/>
      <c r="G122" s="689"/>
      <c r="H122" s="399"/>
    </row>
    <row r="123" spans="1:8" ht="15.75">
      <c r="A123" s="685"/>
      <c r="B123" s="403"/>
      <c r="C123" s="404"/>
      <c r="D123" s="364"/>
      <c r="E123" s="685"/>
      <c r="F123" s="689"/>
      <c r="G123" s="689"/>
      <c r="H123" s="685"/>
    </row>
    <row r="124" spans="1:8" ht="15.75">
      <c r="A124" s="685"/>
      <c r="B124" s="403"/>
      <c r="C124" s="404"/>
      <c r="D124" s="364"/>
      <c r="E124" s="685"/>
      <c r="F124" s="689"/>
      <c r="G124" s="689"/>
      <c r="H124" s="685"/>
    </row>
    <row r="125" spans="1:8" ht="15.75">
      <c r="A125" s="696"/>
      <c r="B125" s="696"/>
      <c r="C125" s="701"/>
      <c r="D125" s="701"/>
      <c r="E125" s="674"/>
      <c r="F125" s="674"/>
      <c r="G125" s="674"/>
      <c r="H125" s="674"/>
    </row>
  </sheetData>
  <mergeCells count="14">
    <mergeCell ref="A68:D68"/>
    <mergeCell ref="A63:H63"/>
    <mergeCell ref="A64:D64"/>
    <mergeCell ref="A65:D65"/>
    <mergeCell ref="G65:H65"/>
    <mergeCell ref="A66:D66"/>
    <mergeCell ref="A67:D67"/>
    <mergeCell ref="A6:D6"/>
    <mergeCell ref="A1:H1"/>
    <mergeCell ref="A2:D2"/>
    <mergeCell ref="A3:D3"/>
    <mergeCell ref="G3:H3"/>
    <mergeCell ref="A4:D4"/>
    <mergeCell ref="A5:D5"/>
  </mergeCells>
  <pageMargins left="0.7" right="0.7" top="0.75" bottom="0.75" header="0.3" footer="0.3"/>
  <pageSetup scale="60" orientation="portrait" r:id="rId1"/>
  <rowBreaks count="1" manualBreakCount="1">
    <brk id="62" max="7" man="1"/>
  </rowBreak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view="pageBreakPreview" zoomScale="85" zoomScaleNormal="100" zoomScaleSheetLayoutView="85" zoomScalePageLayoutView="85" workbookViewId="0">
      <selection activeCell="C50" sqref="C50"/>
    </sheetView>
  </sheetViews>
  <sheetFormatPr defaultRowHeight="15.75"/>
  <cols>
    <col min="1" max="1" width="3.5703125" style="959" customWidth="1"/>
    <col min="2" max="2" width="6.28515625" style="959" customWidth="1"/>
    <col min="3" max="4" width="8.28515625" style="976" customWidth="1"/>
    <col min="5" max="5" width="38.5703125" style="959" customWidth="1"/>
    <col min="6" max="6" width="6.28515625" style="976" customWidth="1"/>
    <col min="7" max="7" width="8.42578125" style="984" customWidth="1"/>
    <col min="8" max="8" width="9.140625" style="978" customWidth="1"/>
    <col min="9" max="9" width="42" style="959" customWidth="1"/>
    <col min="10" max="10" width="2.28515625" style="959" customWidth="1"/>
    <col min="11" max="13" width="9.140625" style="959"/>
    <col min="14" max="14" width="12" style="959" customWidth="1"/>
    <col min="15" max="16384" width="9.140625" style="959"/>
  </cols>
  <sheetData>
    <row r="1" spans="1:15">
      <c r="A1" s="952"/>
      <c r="B1" s="1960" t="s">
        <v>1262</v>
      </c>
      <c r="C1" s="2079"/>
      <c r="D1" s="2079"/>
      <c r="E1" s="2079"/>
      <c r="F1" s="953"/>
      <c r="G1" s="954"/>
      <c r="H1" s="1960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1261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1960" t="s">
        <v>1263</v>
      </c>
      <c r="C3" s="2079"/>
      <c r="D3" s="2079"/>
      <c r="E3" s="2079"/>
      <c r="F3" s="2079"/>
      <c r="G3" s="954"/>
      <c r="I3" s="1191" t="s">
        <v>1410</v>
      </c>
      <c r="J3" s="952"/>
      <c r="L3" s="956"/>
      <c r="M3" s="957"/>
      <c r="N3" s="952"/>
      <c r="O3" s="965"/>
    </row>
    <row r="4" spans="1:15">
      <c r="A4" s="952"/>
      <c r="B4" s="1960" t="s">
        <v>1264</v>
      </c>
      <c r="C4" s="2079"/>
      <c r="D4" s="2079"/>
      <c r="E4" s="2079"/>
      <c r="F4" s="953"/>
      <c r="H4" s="963"/>
      <c r="I4" s="1191" t="s">
        <v>1724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 ht="31.5">
      <c r="A7" s="967"/>
      <c r="B7" s="994"/>
      <c r="C7" s="1011"/>
      <c r="D7" s="1011"/>
      <c r="E7" s="989" t="s">
        <v>84</v>
      </c>
      <c r="F7" s="985"/>
      <c r="G7" s="972"/>
      <c r="H7" s="972"/>
      <c r="I7" s="1433" t="s">
        <v>2239</v>
      </c>
      <c r="L7" s="966"/>
      <c r="M7" s="957"/>
      <c r="N7" s="967"/>
      <c r="O7" s="968"/>
    </row>
    <row r="8" spans="1:15">
      <c r="A8" s="967"/>
      <c r="B8" s="994"/>
      <c r="C8" s="1011"/>
      <c r="D8" s="1011"/>
      <c r="E8" s="989" t="s">
        <v>48</v>
      </c>
      <c r="F8" s="985">
        <v>2</v>
      </c>
      <c r="G8" s="1010">
        <v>2.5</v>
      </c>
      <c r="H8" s="972"/>
      <c r="I8" s="994" t="s">
        <v>1653</v>
      </c>
      <c r="L8" s="956"/>
      <c r="M8" s="957"/>
      <c r="N8" s="967"/>
      <c r="O8" s="962"/>
    </row>
    <row r="9" spans="1:15">
      <c r="A9" s="967"/>
      <c r="B9" s="994"/>
      <c r="C9" s="1011"/>
      <c r="D9" s="1011"/>
      <c r="E9" s="989" t="s">
        <v>1813</v>
      </c>
      <c r="F9" s="985"/>
      <c r="G9" s="1010">
        <v>1.5</v>
      </c>
      <c r="H9" s="1010">
        <f>G9*G8*F8</f>
        <v>7.5</v>
      </c>
      <c r="I9" s="985"/>
      <c r="L9" s="956"/>
      <c r="M9" s="957"/>
      <c r="N9" s="957"/>
      <c r="O9" s="968"/>
    </row>
    <row r="10" spans="1:15">
      <c r="A10" s="967"/>
      <c r="B10" s="994"/>
      <c r="C10" s="1011"/>
      <c r="D10" s="1011"/>
      <c r="E10" s="989" t="s">
        <v>80</v>
      </c>
      <c r="F10" s="985"/>
      <c r="G10" s="972"/>
      <c r="H10" s="972"/>
      <c r="I10" s="985"/>
      <c r="L10" s="956"/>
      <c r="M10" s="967"/>
      <c r="N10" s="967"/>
      <c r="O10" s="967"/>
    </row>
    <row r="11" spans="1:15">
      <c r="A11" s="967"/>
      <c r="B11" s="994">
        <v>2</v>
      </c>
      <c r="C11" s="1012">
        <v>1.2</v>
      </c>
      <c r="D11" s="1011"/>
      <c r="E11" s="994" t="s">
        <v>1815</v>
      </c>
      <c r="F11" s="985">
        <v>4</v>
      </c>
      <c r="G11" s="1010">
        <v>1.35</v>
      </c>
      <c r="H11" s="972"/>
      <c r="I11" s="994" t="s">
        <v>1587</v>
      </c>
      <c r="L11" s="956"/>
      <c r="M11" s="957"/>
      <c r="N11" s="967"/>
      <c r="O11" s="962"/>
    </row>
    <row r="12" spans="1:15">
      <c r="A12" s="967"/>
      <c r="B12" s="994"/>
      <c r="C12" s="1012">
        <v>0.15</v>
      </c>
      <c r="D12" s="1011"/>
      <c r="E12" s="994"/>
      <c r="F12" s="985"/>
      <c r="G12" s="1010">
        <v>1.2</v>
      </c>
      <c r="H12" s="1010">
        <f>G12*G11*F11</f>
        <v>6.48</v>
      </c>
      <c r="I12" s="989"/>
      <c r="L12" s="956"/>
      <c r="M12" s="957"/>
      <c r="N12" s="957"/>
      <c r="O12" s="968"/>
    </row>
    <row r="13" spans="1:15">
      <c r="A13" s="967"/>
      <c r="B13" s="994"/>
      <c r="C13" s="1012">
        <v>0.3</v>
      </c>
      <c r="D13" s="1012">
        <f>C13*C12*C11*B11</f>
        <v>0.11</v>
      </c>
      <c r="E13" s="994"/>
      <c r="F13" s="985"/>
      <c r="G13" s="972"/>
      <c r="H13" s="972"/>
      <c r="I13" s="989"/>
      <c r="L13" s="956"/>
      <c r="M13" s="967"/>
      <c r="N13" s="967"/>
      <c r="O13" s="967"/>
    </row>
    <row r="14" spans="1:15">
      <c r="A14" s="967"/>
      <c r="B14" s="994"/>
      <c r="C14" s="1012"/>
      <c r="D14" s="1011"/>
      <c r="E14" s="994"/>
      <c r="F14" s="1248"/>
      <c r="G14" s="1252"/>
      <c r="H14" s="1250">
        <f>SUM(H9:H12)</f>
        <v>13.98</v>
      </c>
      <c r="I14" s="1248" t="s">
        <v>1857</v>
      </c>
      <c r="L14" s="956"/>
      <c r="M14" s="967"/>
      <c r="N14" s="967"/>
      <c r="O14" s="967"/>
    </row>
    <row r="15" spans="1:15">
      <c r="A15" s="967"/>
      <c r="B15" s="994">
        <v>2</v>
      </c>
      <c r="C15" s="1012">
        <v>1.1000000000000001</v>
      </c>
      <c r="D15" s="1011"/>
      <c r="E15" s="994" t="s">
        <v>1816</v>
      </c>
      <c r="F15" s="985"/>
      <c r="G15" s="972"/>
      <c r="H15" s="972"/>
      <c r="I15" s="989"/>
      <c r="L15" s="956"/>
      <c r="M15" s="967"/>
      <c r="N15" s="967"/>
      <c r="O15" s="967"/>
    </row>
    <row r="16" spans="1:15">
      <c r="A16" s="967"/>
      <c r="B16" s="994"/>
      <c r="C16" s="1012">
        <v>0.15</v>
      </c>
      <c r="D16" s="1011"/>
      <c r="E16" s="994"/>
      <c r="F16" s="985"/>
      <c r="G16" s="1010"/>
      <c r="H16" s="972"/>
      <c r="I16" s="989" t="s">
        <v>1652</v>
      </c>
      <c r="L16" s="956"/>
      <c r="M16" s="967"/>
      <c r="N16" s="967"/>
      <c r="O16" s="967"/>
    </row>
    <row r="17" spans="1:15">
      <c r="A17" s="967"/>
      <c r="B17" s="994"/>
      <c r="C17" s="1012">
        <v>0.3</v>
      </c>
      <c r="D17" s="1012">
        <f>C17*C16*C15*B15</f>
        <v>0.1</v>
      </c>
      <c r="E17" s="994"/>
      <c r="F17" s="985">
        <v>4</v>
      </c>
      <c r="G17" s="1010">
        <v>5.0999999999999996</v>
      </c>
      <c r="H17" s="972"/>
      <c r="I17" s="1148" t="s">
        <v>1654</v>
      </c>
      <c r="L17" s="956"/>
      <c r="M17" s="967"/>
      <c r="N17" s="967"/>
      <c r="O17" s="967"/>
    </row>
    <row r="18" spans="1:15">
      <c r="A18" s="967"/>
      <c r="B18" s="994"/>
      <c r="C18" s="1012"/>
      <c r="D18" s="1011"/>
      <c r="E18" s="994"/>
      <c r="F18" s="985"/>
      <c r="G18" s="1010"/>
      <c r="H18" s="1010">
        <f>G17*F17</f>
        <v>20.399999999999999</v>
      </c>
      <c r="I18" s="989"/>
      <c r="L18" s="956"/>
      <c r="M18" s="967"/>
      <c r="N18" s="967"/>
      <c r="O18" s="967"/>
    </row>
    <row r="19" spans="1:15">
      <c r="A19" s="967"/>
      <c r="B19" s="1248"/>
      <c r="C19" s="1250"/>
      <c r="D19" s="1250">
        <f>SUM(D11:D17)</f>
        <v>0.21</v>
      </c>
      <c r="E19" s="1248" t="s">
        <v>1817</v>
      </c>
      <c r="F19" s="985"/>
      <c r="G19" s="972"/>
      <c r="H19" s="972"/>
      <c r="I19" s="989"/>
      <c r="L19" s="956"/>
      <c r="M19" s="967"/>
      <c r="N19" s="967"/>
      <c r="O19" s="967"/>
    </row>
    <row r="20" spans="1:15">
      <c r="A20" s="967"/>
      <c r="B20" s="994"/>
      <c r="C20" s="1012"/>
      <c r="D20" s="1011"/>
      <c r="E20" s="994"/>
      <c r="F20" s="985">
        <v>2</v>
      </c>
      <c r="G20" s="1010">
        <v>2.82</v>
      </c>
      <c r="H20" s="972"/>
      <c r="I20" s="994" t="s">
        <v>1587</v>
      </c>
      <c r="L20" s="956"/>
      <c r="M20" s="967"/>
      <c r="N20" s="967"/>
      <c r="O20" s="967"/>
    </row>
    <row r="21" spans="1:15">
      <c r="A21" s="967"/>
      <c r="B21" s="994"/>
      <c r="C21" s="1012"/>
      <c r="D21" s="1011"/>
      <c r="E21" s="989" t="s">
        <v>1818</v>
      </c>
      <c r="F21" s="985"/>
      <c r="G21" s="1010"/>
      <c r="H21" s="1010">
        <f>G20*F20</f>
        <v>5.64</v>
      </c>
      <c r="I21" s="989"/>
      <c r="L21" s="956"/>
      <c r="M21" s="967"/>
      <c r="N21" s="967"/>
      <c r="O21" s="967"/>
    </row>
    <row r="22" spans="1:15">
      <c r="A22" s="967"/>
      <c r="B22" s="994"/>
      <c r="C22" s="1012"/>
      <c r="D22" s="1011"/>
      <c r="E22" s="989" t="s">
        <v>80</v>
      </c>
      <c r="F22" s="985"/>
      <c r="G22" s="972"/>
      <c r="H22" s="972"/>
      <c r="I22" s="989"/>
      <c r="L22" s="956"/>
      <c r="M22" s="967"/>
      <c r="N22" s="967"/>
      <c r="O22" s="967"/>
    </row>
    <row r="23" spans="1:15">
      <c r="A23" s="967"/>
      <c r="B23" s="994">
        <v>2</v>
      </c>
      <c r="C23" s="1012">
        <v>1.2</v>
      </c>
      <c r="D23" s="1011"/>
      <c r="E23" s="994" t="s">
        <v>1815</v>
      </c>
      <c r="F23" s="985">
        <v>2</v>
      </c>
      <c r="G23" s="1010">
        <v>2</v>
      </c>
      <c r="H23" s="972"/>
      <c r="I23" s="994" t="s">
        <v>1587</v>
      </c>
      <c r="J23" s="967"/>
    </row>
    <row r="24" spans="1:15">
      <c r="A24" s="967"/>
      <c r="B24" s="994"/>
      <c r="C24" s="1012">
        <v>0.75</v>
      </c>
      <c r="D24" s="1012">
        <f>C24*C23*B23</f>
        <v>1.8</v>
      </c>
      <c r="E24" s="994"/>
      <c r="F24" s="985"/>
      <c r="G24" s="1010"/>
      <c r="H24" s="1010">
        <f>G23*F23</f>
        <v>4</v>
      </c>
      <c r="I24" s="989"/>
      <c r="J24" s="967"/>
    </row>
    <row r="25" spans="1:15">
      <c r="A25" s="967"/>
      <c r="B25" s="994"/>
      <c r="C25" s="1012"/>
      <c r="D25" s="1011"/>
      <c r="E25" s="994"/>
      <c r="F25" s="985"/>
      <c r="G25" s="972"/>
      <c r="H25" s="972"/>
      <c r="I25" s="989"/>
      <c r="J25" s="967"/>
    </row>
    <row r="26" spans="1:15">
      <c r="A26" s="967"/>
      <c r="B26" s="994">
        <v>2</v>
      </c>
      <c r="C26" s="1012">
        <v>1.1000000000000001</v>
      </c>
      <c r="D26" s="1011"/>
      <c r="E26" s="994" t="s">
        <v>1815</v>
      </c>
      <c r="F26" s="985">
        <v>3</v>
      </c>
      <c r="G26" s="1010">
        <v>3.1</v>
      </c>
      <c r="H26" s="972"/>
      <c r="I26" s="1148" t="s">
        <v>1383</v>
      </c>
      <c r="J26" s="967"/>
    </row>
    <row r="27" spans="1:15">
      <c r="A27" s="967"/>
      <c r="B27" s="994"/>
      <c r="C27" s="1012">
        <v>0.75</v>
      </c>
      <c r="D27" s="1012">
        <f>C27*C26*B26</f>
        <v>1.65</v>
      </c>
      <c r="E27" s="994"/>
      <c r="F27" s="985"/>
      <c r="G27" s="1010"/>
      <c r="H27" s="1010">
        <f>G26*F26</f>
        <v>9.3000000000000007</v>
      </c>
      <c r="I27" s="989"/>
      <c r="J27" s="967"/>
    </row>
    <row r="28" spans="1:15">
      <c r="A28" s="967"/>
      <c r="B28" s="994"/>
      <c r="C28" s="1012"/>
      <c r="D28" s="1011"/>
      <c r="E28" s="994"/>
      <c r="F28" s="985"/>
      <c r="G28" s="972"/>
      <c r="H28" s="972"/>
      <c r="I28" s="989"/>
      <c r="J28" s="967"/>
    </row>
    <row r="29" spans="1:15">
      <c r="A29" s="967"/>
      <c r="B29" s="1248"/>
      <c r="C29" s="1737"/>
      <c r="D29" s="1250">
        <f>SUM(D23:D27)</f>
        <v>3.45</v>
      </c>
      <c r="E29" s="1248" t="s">
        <v>1819</v>
      </c>
      <c r="F29" s="985">
        <v>3</v>
      </c>
      <c r="G29" s="1010">
        <v>2.4</v>
      </c>
      <c r="H29" s="972"/>
      <c r="I29" s="994" t="s">
        <v>1587</v>
      </c>
      <c r="J29" s="967"/>
    </row>
    <row r="30" spans="1:15">
      <c r="A30" s="967"/>
      <c r="F30" s="985"/>
      <c r="G30" s="1010"/>
      <c r="H30" s="1010">
        <f>G29*F29</f>
        <v>7.2</v>
      </c>
      <c r="I30" s="989"/>
      <c r="J30" s="967"/>
    </row>
    <row r="31" spans="1:15">
      <c r="A31" s="967"/>
      <c r="B31" s="1752"/>
      <c r="C31" s="1753"/>
      <c r="D31" s="1754"/>
      <c r="E31" s="1755" t="s">
        <v>1820</v>
      </c>
      <c r="F31" s="985"/>
      <c r="G31" s="972"/>
      <c r="H31" s="972"/>
      <c r="I31" s="989"/>
      <c r="J31" s="967"/>
    </row>
    <row r="32" spans="1:15">
      <c r="A32" s="967"/>
      <c r="B32" s="1752"/>
      <c r="C32" s="1753"/>
      <c r="D32" s="1754"/>
      <c r="E32" s="1760" t="s">
        <v>1821</v>
      </c>
      <c r="F32" s="985">
        <v>1</v>
      </c>
      <c r="G32" s="1010">
        <v>2.2999999999999998</v>
      </c>
      <c r="H32" s="972"/>
      <c r="I32" s="994" t="s">
        <v>1587</v>
      </c>
      <c r="J32" s="967"/>
    </row>
    <row r="33" spans="1:10">
      <c r="A33" s="967"/>
      <c r="B33" s="1752">
        <v>1</v>
      </c>
      <c r="C33" s="1753">
        <f>'Kit Bar'!M35</f>
        <v>20.96</v>
      </c>
      <c r="D33" s="1011"/>
      <c r="E33" s="994"/>
      <c r="F33" s="985"/>
      <c r="G33" s="1010"/>
      <c r="H33" s="1010">
        <f>G32*F32</f>
        <v>2.2999999999999998</v>
      </c>
      <c r="I33" s="989"/>
      <c r="J33" s="967"/>
    </row>
    <row r="34" spans="1:10">
      <c r="A34" s="967"/>
      <c r="B34" s="1756"/>
      <c r="C34" s="1756"/>
      <c r="D34" s="1757">
        <f>C33*B33</f>
        <v>20.96</v>
      </c>
      <c r="E34" s="1758" t="s">
        <v>1822</v>
      </c>
      <c r="F34" s="985"/>
      <c r="G34" s="972"/>
      <c r="H34" s="972"/>
      <c r="I34" s="989"/>
      <c r="J34" s="967"/>
    </row>
    <row r="35" spans="1:10">
      <c r="A35" s="967"/>
      <c r="B35" s="1752"/>
      <c r="C35" s="1753"/>
      <c r="D35" s="1754"/>
      <c r="E35" s="1759"/>
      <c r="F35" s="985">
        <v>1</v>
      </c>
      <c r="G35" s="1010">
        <v>1.6</v>
      </c>
      <c r="H35" s="972"/>
      <c r="I35" s="994" t="s">
        <v>1587</v>
      </c>
      <c r="J35" s="967"/>
    </row>
    <row r="36" spans="1:10">
      <c r="A36" s="967"/>
      <c r="B36" s="1752">
        <v>1</v>
      </c>
      <c r="C36" s="1753">
        <f>'Kit Bar'!K35</f>
        <v>9.4</v>
      </c>
      <c r="D36" s="1754"/>
      <c r="E36" s="1760" t="s">
        <v>1823</v>
      </c>
      <c r="F36" s="985"/>
      <c r="G36" s="1010"/>
      <c r="H36" s="1010">
        <f>G35*F35</f>
        <v>1.6</v>
      </c>
      <c r="I36" s="989"/>
      <c r="J36" s="967"/>
    </row>
    <row r="37" spans="1:10">
      <c r="A37" s="967"/>
      <c r="B37" s="1756"/>
      <c r="C37" s="1756"/>
      <c r="D37" s="1757">
        <f>C36*B36</f>
        <v>9.4</v>
      </c>
      <c r="E37" s="1758" t="s">
        <v>1824</v>
      </c>
      <c r="F37" s="985"/>
      <c r="G37" s="1010"/>
      <c r="H37" s="1010"/>
      <c r="I37" s="989"/>
      <c r="J37" s="967"/>
    </row>
    <row r="38" spans="1:10">
      <c r="A38" s="967"/>
      <c r="F38" s="985">
        <v>2</v>
      </c>
      <c r="G38" s="1010">
        <v>5.0999999999999996</v>
      </c>
      <c r="H38" s="972"/>
      <c r="I38" s="1148" t="s">
        <v>107</v>
      </c>
      <c r="J38" s="967"/>
    </row>
    <row r="39" spans="1:10">
      <c r="A39" s="967"/>
      <c r="B39" s="994"/>
      <c r="C39" s="1011"/>
      <c r="D39" s="1011"/>
      <c r="E39" s="989" t="s">
        <v>164</v>
      </c>
      <c r="F39" s="985"/>
      <c r="G39" s="1010"/>
      <c r="H39" s="1010">
        <f>G38*F38</f>
        <v>10.199999999999999</v>
      </c>
      <c r="I39" s="989"/>
      <c r="J39" s="967"/>
    </row>
    <row r="40" spans="1:10">
      <c r="A40" s="967"/>
      <c r="B40" s="994"/>
      <c r="C40" s="1011"/>
      <c r="D40" s="1011"/>
      <c r="E40" s="989" t="s">
        <v>1760</v>
      </c>
      <c r="F40" s="985"/>
      <c r="G40" s="972"/>
      <c r="H40" s="972"/>
      <c r="I40" s="989"/>
      <c r="J40" s="967"/>
    </row>
    <row r="41" spans="1:10">
      <c r="A41" s="967"/>
      <c r="B41" s="994"/>
      <c r="C41" s="1011"/>
      <c r="D41" s="1011"/>
      <c r="E41" s="989" t="s">
        <v>2093</v>
      </c>
      <c r="F41" s="985">
        <v>1</v>
      </c>
      <c r="G41" s="1010">
        <v>2.4</v>
      </c>
      <c r="H41" s="972"/>
      <c r="I41" s="994" t="s">
        <v>1587</v>
      </c>
      <c r="J41" s="967"/>
    </row>
    <row r="42" spans="1:10">
      <c r="A42" s="967"/>
      <c r="B42" s="994">
        <v>1</v>
      </c>
      <c r="C42" s="1705">
        <v>2</v>
      </c>
      <c r="D42" s="1011"/>
      <c r="E42" s="994"/>
      <c r="F42" s="985"/>
      <c r="G42" s="1010"/>
      <c r="H42" s="1010">
        <f>G41*F41</f>
        <v>2.4</v>
      </c>
      <c r="I42" s="989"/>
      <c r="J42" s="967"/>
    </row>
    <row r="43" spans="1:10">
      <c r="A43" s="967"/>
      <c r="B43" s="1248"/>
      <c r="C43" s="1737"/>
      <c r="D43" s="1250">
        <f>C42*B42</f>
        <v>2</v>
      </c>
      <c r="E43" s="1248" t="s">
        <v>2136</v>
      </c>
      <c r="F43" s="985"/>
      <c r="G43" s="1010"/>
      <c r="H43" s="972"/>
      <c r="I43" s="990"/>
      <c r="J43" s="967"/>
    </row>
    <row r="44" spans="1:10">
      <c r="A44" s="967"/>
      <c r="F44" s="985">
        <v>1</v>
      </c>
      <c r="G44" s="1010">
        <v>1.5</v>
      </c>
      <c r="H44" s="972"/>
      <c r="I44" s="994" t="s">
        <v>1587</v>
      </c>
      <c r="J44" s="967"/>
    </row>
    <row r="45" spans="1:10">
      <c r="A45" s="967"/>
      <c r="B45" s="994"/>
      <c r="C45" s="1011"/>
      <c r="D45" s="1011"/>
      <c r="E45" s="989" t="s">
        <v>2094</v>
      </c>
      <c r="F45" s="985"/>
      <c r="G45" s="1010"/>
      <c r="H45" s="1010">
        <f>G44*F44</f>
        <v>1.5</v>
      </c>
      <c r="I45" s="973"/>
      <c r="J45" s="967"/>
    </row>
    <row r="46" spans="1:10">
      <c r="A46" s="967"/>
      <c r="B46" s="994">
        <v>1</v>
      </c>
      <c r="C46" s="1705">
        <v>8</v>
      </c>
      <c r="D46" s="1011"/>
      <c r="E46" s="994"/>
      <c r="F46" s="985"/>
      <c r="G46" s="972"/>
      <c r="H46" s="972"/>
      <c r="I46" s="973"/>
      <c r="J46" s="967"/>
    </row>
    <row r="47" spans="1:10">
      <c r="A47" s="967"/>
      <c r="B47" s="1248"/>
      <c r="C47" s="1737"/>
      <c r="D47" s="1250">
        <f>C46*B46</f>
        <v>8</v>
      </c>
      <c r="E47" s="1248" t="s">
        <v>2137</v>
      </c>
      <c r="F47" s="985">
        <v>1</v>
      </c>
      <c r="G47" s="1010">
        <v>15</v>
      </c>
      <c r="H47" s="972"/>
      <c r="I47" s="990" t="s">
        <v>1385</v>
      </c>
      <c r="J47" s="967"/>
    </row>
    <row r="48" spans="1:10">
      <c r="A48" s="967"/>
      <c r="F48" s="985"/>
      <c r="G48" s="1010"/>
      <c r="H48" s="1010">
        <f>G47*F47</f>
        <v>15</v>
      </c>
      <c r="I48" s="973"/>
      <c r="J48" s="967"/>
    </row>
    <row r="49" spans="1:15">
      <c r="A49" s="967"/>
      <c r="B49" s="994"/>
      <c r="C49" s="1011"/>
      <c r="D49" s="1011"/>
      <c r="E49" s="989" t="s">
        <v>2095</v>
      </c>
      <c r="F49" s="985"/>
      <c r="G49" s="972"/>
      <c r="H49" s="972"/>
      <c r="I49" s="973"/>
      <c r="J49" s="967"/>
    </row>
    <row r="50" spans="1:15">
      <c r="A50" s="967"/>
      <c r="B50" s="994">
        <v>1</v>
      </c>
      <c r="C50" s="1705">
        <v>2</v>
      </c>
      <c r="D50" s="1011"/>
      <c r="E50" s="994"/>
      <c r="F50" s="985">
        <v>1</v>
      </c>
      <c r="G50" s="1010">
        <v>11.2</v>
      </c>
      <c r="H50" s="972"/>
      <c r="I50" s="994" t="s">
        <v>1587</v>
      </c>
      <c r="J50" s="967"/>
    </row>
    <row r="51" spans="1:15">
      <c r="A51" s="967"/>
      <c r="B51" s="1248"/>
      <c r="C51" s="1737"/>
      <c r="D51" s="1250">
        <f>C50*B50</f>
        <v>2</v>
      </c>
      <c r="E51" s="1248" t="s">
        <v>2138</v>
      </c>
      <c r="F51" s="985"/>
      <c r="G51" s="1010"/>
      <c r="H51" s="1010">
        <f>G50*F50</f>
        <v>11.2</v>
      </c>
      <c r="I51" s="973"/>
      <c r="J51" s="967"/>
    </row>
    <row r="52" spans="1:15">
      <c r="A52" s="971"/>
      <c r="F52" s="985"/>
      <c r="G52" s="972"/>
      <c r="H52" s="972"/>
      <c r="I52" s="973"/>
      <c r="J52" s="971"/>
      <c r="L52" s="956"/>
      <c r="M52" s="957"/>
      <c r="N52" s="952"/>
      <c r="O52" s="965"/>
    </row>
    <row r="53" spans="1:15">
      <c r="A53" s="967"/>
      <c r="F53" s="985">
        <v>1</v>
      </c>
      <c r="G53" s="1010">
        <v>5.5</v>
      </c>
      <c r="H53" s="972"/>
      <c r="I53" s="994" t="s">
        <v>1384</v>
      </c>
      <c r="J53" s="967"/>
      <c r="L53" s="966"/>
      <c r="M53" s="957"/>
      <c r="N53" s="967"/>
      <c r="O53" s="968"/>
    </row>
    <row r="54" spans="1:15">
      <c r="A54" s="967"/>
      <c r="F54" s="985"/>
      <c r="G54" s="1010"/>
      <c r="H54" s="1010">
        <f>G53*F53</f>
        <v>5.5</v>
      </c>
      <c r="I54" s="998"/>
      <c r="J54" s="967"/>
      <c r="L54" s="956"/>
      <c r="M54" s="957"/>
      <c r="N54" s="967"/>
      <c r="O54" s="962"/>
    </row>
    <row r="55" spans="1:15">
      <c r="A55" s="967"/>
      <c r="F55" s="985"/>
      <c r="G55" s="972"/>
      <c r="H55" s="972"/>
      <c r="I55" s="975"/>
      <c r="J55" s="967"/>
      <c r="L55" s="956"/>
      <c r="M55" s="957"/>
      <c r="N55" s="957"/>
      <c r="O55" s="968"/>
    </row>
    <row r="56" spans="1:15">
      <c r="A56" s="967"/>
      <c r="F56" s="985">
        <v>1</v>
      </c>
      <c r="G56" s="1010">
        <v>4.7</v>
      </c>
      <c r="H56" s="972"/>
      <c r="I56" s="994" t="s">
        <v>1587</v>
      </c>
      <c r="J56" s="967"/>
      <c r="L56" s="956"/>
      <c r="M56" s="967"/>
      <c r="N56" s="967"/>
      <c r="O56" s="967"/>
    </row>
    <row r="57" spans="1:15">
      <c r="A57" s="967"/>
      <c r="F57" s="985"/>
      <c r="G57" s="1010"/>
      <c r="H57" s="1010">
        <f>G56*F56</f>
        <v>4.7</v>
      </c>
      <c r="I57" s="999"/>
      <c r="J57" s="967"/>
      <c r="L57" s="956"/>
      <c r="M57" s="957"/>
      <c r="N57" s="967"/>
      <c r="O57" s="962"/>
    </row>
    <row r="58" spans="1:15">
      <c r="A58" s="967"/>
      <c r="F58" s="973"/>
      <c r="G58" s="974"/>
      <c r="H58" s="975"/>
      <c r="I58" s="999"/>
      <c r="J58" s="967"/>
      <c r="L58" s="956"/>
      <c r="M58" s="957"/>
      <c r="N58" s="957"/>
      <c r="O58" s="968"/>
    </row>
    <row r="59" spans="1:15">
      <c r="A59" s="967"/>
      <c r="F59" s="1248"/>
      <c r="G59" s="1252"/>
      <c r="H59" s="1675">
        <f>SUM(H17:H57)</f>
        <v>100.94</v>
      </c>
      <c r="I59" s="1248" t="s">
        <v>1494</v>
      </c>
      <c r="J59" s="967"/>
      <c r="L59" s="956"/>
      <c r="M59" s="967"/>
      <c r="N59" s="967"/>
      <c r="O59" s="967"/>
    </row>
    <row r="60" spans="1:15">
      <c r="A60" s="967"/>
      <c r="B60" s="973"/>
      <c r="C60" s="974"/>
      <c r="D60" s="975"/>
      <c r="E60" s="985"/>
      <c r="F60" s="985"/>
      <c r="G60" s="1010"/>
      <c r="H60" s="1010"/>
      <c r="I60" s="1016"/>
      <c r="J60" s="967"/>
      <c r="L60" s="956"/>
      <c r="M60" s="967"/>
      <c r="N60" s="967"/>
      <c r="O60" s="967"/>
    </row>
    <row r="61" spans="1:15">
      <c r="A61" s="967"/>
      <c r="B61" s="1248"/>
      <c r="C61" s="1252"/>
      <c r="D61" s="1250"/>
      <c r="E61" s="1248"/>
      <c r="F61" s="985"/>
      <c r="G61" s="972"/>
      <c r="H61" s="972"/>
      <c r="I61" s="985"/>
      <c r="J61" s="967"/>
      <c r="L61" s="956"/>
      <c r="M61" s="967"/>
      <c r="N61" s="967"/>
      <c r="O61" s="967"/>
    </row>
    <row r="62" spans="1:15">
      <c r="A62" s="967"/>
      <c r="B62" s="985"/>
      <c r="C62" s="972"/>
      <c r="D62" s="972"/>
      <c r="E62" s="989"/>
      <c r="F62" s="985"/>
      <c r="G62" s="1010"/>
      <c r="H62" s="972"/>
      <c r="I62" s="994"/>
      <c r="J62" s="967"/>
      <c r="L62" s="956"/>
      <c r="M62" s="967"/>
      <c r="N62" s="967"/>
      <c r="O62" s="967"/>
    </row>
    <row r="63" spans="1:15">
      <c r="A63" s="967"/>
      <c r="B63" s="985"/>
      <c r="C63" s="1010"/>
      <c r="D63" s="1010"/>
      <c r="E63" s="1112"/>
      <c r="F63" s="985"/>
      <c r="G63" s="1010"/>
      <c r="H63" s="1010"/>
      <c r="I63" s="985"/>
      <c r="J63" s="967"/>
      <c r="L63" s="956"/>
      <c r="M63" s="967"/>
      <c r="N63" s="967"/>
      <c r="O63" s="967"/>
    </row>
    <row r="64" spans="1:15">
      <c r="A64" s="967"/>
      <c r="B64" s="985"/>
      <c r="C64" s="972"/>
      <c r="D64" s="972"/>
      <c r="E64" s="989"/>
      <c r="F64" s="985"/>
      <c r="G64" s="985"/>
      <c r="H64" s="985"/>
      <c r="I64" s="985"/>
      <c r="J64" s="967"/>
      <c r="L64" s="956"/>
      <c r="M64" s="967"/>
      <c r="N64" s="967"/>
      <c r="O64" s="967"/>
    </row>
    <row r="65" spans="2:9">
      <c r="B65" s="985"/>
      <c r="C65" s="972"/>
      <c r="D65" s="972"/>
      <c r="E65" s="985"/>
      <c r="F65" s="985"/>
      <c r="G65" s="1010"/>
      <c r="H65" s="972"/>
      <c r="I65" s="994"/>
    </row>
    <row r="66" spans="2:9">
      <c r="B66" s="985"/>
      <c r="C66" s="972"/>
      <c r="D66" s="972"/>
      <c r="E66" s="989"/>
      <c r="F66" s="985"/>
      <c r="G66" s="1012"/>
      <c r="H66" s="1010"/>
      <c r="I66" s="985"/>
    </row>
    <row r="67" spans="2:9">
      <c r="B67" s="1018"/>
      <c r="C67" s="1023"/>
      <c r="D67" s="1023"/>
      <c r="E67" s="1607"/>
      <c r="F67" s="1019"/>
      <c r="G67" s="1051"/>
      <c r="H67" s="1023"/>
      <c r="I67" s="1018"/>
    </row>
    <row r="68" spans="2:9">
      <c r="B68" s="1003" t="s">
        <v>174</v>
      </c>
      <c r="C68" s="1004" t="s">
        <v>175</v>
      </c>
      <c r="D68" s="1005" t="s">
        <v>176</v>
      </c>
      <c r="E68" s="1004" t="s">
        <v>7</v>
      </c>
      <c r="F68" s="1003" t="s">
        <v>174</v>
      </c>
      <c r="G68" s="1004" t="s">
        <v>175</v>
      </c>
      <c r="H68" s="1005" t="s">
        <v>176</v>
      </c>
      <c r="I68" s="1004" t="s">
        <v>7</v>
      </c>
    </row>
    <row r="69" spans="2:9">
      <c r="B69" s="994"/>
      <c r="C69" s="1011"/>
      <c r="D69" s="1011"/>
      <c r="E69" s="989" t="s">
        <v>1299</v>
      </c>
      <c r="F69" s="985">
        <v>1</v>
      </c>
      <c r="G69" s="1010">
        <v>1.5</v>
      </c>
      <c r="H69" s="972"/>
      <c r="I69" s="994" t="s">
        <v>1587</v>
      </c>
    </row>
    <row r="70" spans="2:9">
      <c r="B70" s="994"/>
      <c r="C70" s="1012"/>
      <c r="D70" s="1011"/>
      <c r="E70" s="989" t="s">
        <v>1770</v>
      </c>
      <c r="F70" s="985"/>
      <c r="G70" s="1010"/>
      <c r="H70" s="1010">
        <f>G69*F69</f>
        <v>1.5</v>
      </c>
      <c r="I70" s="973"/>
    </row>
    <row r="71" spans="2:9">
      <c r="B71" s="994">
        <v>1</v>
      </c>
      <c r="C71" s="1705">
        <v>4</v>
      </c>
      <c r="D71" s="1011"/>
      <c r="E71" s="994"/>
      <c r="F71" s="985"/>
      <c r="G71" s="972"/>
      <c r="H71" s="972"/>
      <c r="I71" s="973"/>
    </row>
    <row r="72" spans="2:9">
      <c r="B72" s="1248"/>
      <c r="C72" s="1737"/>
      <c r="D72" s="1250">
        <f>C71*B71</f>
        <v>4</v>
      </c>
      <c r="E72" s="1248" t="s">
        <v>1771</v>
      </c>
      <c r="F72" s="985">
        <v>1</v>
      </c>
      <c r="G72" s="1010">
        <v>15</v>
      </c>
      <c r="H72" s="972"/>
      <c r="I72" s="990" t="s">
        <v>1385</v>
      </c>
    </row>
    <row r="73" spans="2:9">
      <c r="B73" s="1011"/>
      <c r="C73" s="1705"/>
      <c r="D73" s="1012"/>
      <c r="E73" s="994"/>
      <c r="F73" s="985"/>
      <c r="G73" s="1010"/>
      <c r="H73" s="1010">
        <f>G72*F72</f>
        <v>15</v>
      </c>
      <c r="I73" s="973"/>
    </row>
    <row r="74" spans="2:9">
      <c r="B74" s="994"/>
      <c r="C74" s="1012"/>
      <c r="D74" s="1011"/>
      <c r="E74" s="989" t="s">
        <v>1772</v>
      </c>
      <c r="F74" s="985"/>
      <c r="G74" s="972"/>
      <c r="H74" s="972"/>
      <c r="I74" s="973"/>
    </row>
    <row r="75" spans="2:9">
      <c r="B75" s="994">
        <v>1</v>
      </c>
      <c r="C75" s="1705">
        <v>2</v>
      </c>
      <c r="D75" s="1011"/>
      <c r="E75" s="994"/>
      <c r="F75" s="985">
        <v>1</v>
      </c>
      <c r="G75" s="1010">
        <v>11.2</v>
      </c>
      <c r="H75" s="972"/>
      <c r="I75" s="994" t="s">
        <v>1587</v>
      </c>
    </row>
    <row r="76" spans="2:9">
      <c r="B76" s="1248"/>
      <c r="C76" s="1737"/>
      <c r="D76" s="1250">
        <f>C75*B75</f>
        <v>2</v>
      </c>
      <c r="E76" s="1248" t="s">
        <v>1775</v>
      </c>
      <c r="F76" s="985"/>
      <c r="G76" s="1010"/>
      <c r="H76" s="1010">
        <f>G75*F75</f>
        <v>11.2</v>
      </c>
      <c r="I76" s="973"/>
    </row>
    <row r="77" spans="2:9">
      <c r="B77" s="994"/>
      <c r="C77" s="1012"/>
      <c r="D77" s="1012"/>
      <c r="E77" s="989"/>
      <c r="F77" s="985"/>
      <c r="G77" s="972"/>
      <c r="H77" s="972"/>
      <c r="I77" s="973"/>
    </row>
    <row r="78" spans="2:9">
      <c r="B78" s="994"/>
      <c r="C78" s="1012"/>
      <c r="D78" s="1011"/>
      <c r="E78" s="989" t="s">
        <v>1894</v>
      </c>
      <c r="F78" s="985">
        <v>1</v>
      </c>
      <c r="G78" s="1010">
        <v>5.5</v>
      </c>
      <c r="H78" s="972"/>
      <c r="I78" s="994" t="s">
        <v>1384</v>
      </c>
    </row>
    <row r="79" spans="2:9">
      <c r="B79" s="994">
        <v>1</v>
      </c>
      <c r="C79" s="1705">
        <v>2</v>
      </c>
      <c r="D79" s="1011"/>
      <c r="E79" s="994"/>
      <c r="F79" s="985"/>
      <c r="G79" s="1010"/>
      <c r="H79" s="1010">
        <f>G78*F78</f>
        <v>5.5</v>
      </c>
      <c r="I79" s="998"/>
    </row>
    <row r="80" spans="2:9">
      <c r="B80" s="1248"/>
      <c r="C80" s="1737"/>
      <c r="D80" s="1250">
        <f>C79*B79</f>
        <v>2</v>
      </c>
      <c r="E80" s="1248" t="s">
        <v>1895</v>
      </c>
      <c r="F80" s="985"/>
      <c r="G80" s="972"/>
      <c r="H80" s="972"/>
      <c r="I80" s="975"/>
    </row>
    <row r="81" spans="2:9">
      <c r="B81" s="994"/>
      <c r="C81" s="1012"/>
      <c r="D81" s="1012"/>
      <c r="E81" s="994"/>
      <c r="F81" s="985">
        <v>1</v>
      </c>
      <c r="G81" s="1010">
        <v>4.7</v>
      </c>
      <c r="H81" s="972"/>
      <c r="I81" s="994" t="s">
        <v>1587</v>
      </c>
    </row>
    <row r="82" spans="2:9">
      <c r="B82" s="994"/>
      <c r="C82" s="1012"/>
      <c r="D82" s="989"/>
      <c r="E82" s="989" t="s">
        <v>1774</v>
      </c>
      <c r="F82" s="985"/>
      <c r="G82" s="1010"/>
      <c r="H82" s="1010">
        <f>G81*F81</f>
        <v>4.7</v>
      </c>
      <c r="I82" s="999"/>
    </row>
    <row r="83" spans="2:9">
      <c r="B83" s="994">
        <v>1</v>
      </c>
      <c r="C83" s="1705">
        <v>4</v>
      </c>
      <c r="D83" s="1011"/>
      <c r="E83" s="994"/>
      <c r="F83" s="973"/>
      <c r="G83" s="974"/>
      <c r="H83" s="975"/>
      <c r="I83" s="999"/>
    </row>
    <row r="84" spans="2:9">
      <c r="B84" s="1248"/>
      <c r="C84" s="1737"/>
      <c r="D84" s="1250">
        <f>C83*B83</f>
        <v>4</v>
      </c>
      <c r="E84" s="1248" t="s">
        <v>1776</v>
      </c>
      <c r="F84" s="1248"/>
      <c r="G84" s="1252"/>
      <c r="H84" s="1675">
        <v>77.900000000000006</v>
      </c>
      <c r="I84" s="1248" t="s">
        <v>1494</v>
      </c>
    </row>
    <row r="85" spans="2:9">
      <c r="B85" s="985"/>
      <c r="C85" s="1010"/>
      <c r="D85" s="1010"/>
      <c r="E85" s="993"/>
      <c r="F85" s="972"/>
      <c r="G85" s="1024"/>
      <c r="H85" s="1010"/>
      <c r="I85" s="985"/>
    </row>
    <row r="86" spans="2:9">
      <c r="B86" s="994"/>
      <c r="C86" s="1012"/>
      <c r="D86" s="989"/>
      <c r="E86" s="989" t="s">
        <v>1897</v>
      </c>
      <c r="F86" s="985"/>
      <c r="G86" s="972"/>
      <c r="H86" s="972"/>
      <c r="I86" s="989" t="s">
        <v>1154</v>
      </c>
    </row>
    <row r="87" spans="2:9">
      <c r="B87" s="994">
        <v>1</v>
      </c>
      <c r="C87" s="1705">
        <v>2</v>
      </c>
      <c r="D87" s="1011"/>
      <c r="E87" s="994"/>
      <c r="F87" s="985"/>
      <c r="G87" s="972"/>
      <c r="H87" s="972"/>
      <c r="I87" s="989" t="s">
        <v>1442</v>
      </c>
    </row>
    <row r="88" spans="2:9">
      <c r="B88" s="1248"/>
      <c r="C88" s="1737"/>
      <c r="D88" s="1250">
        <f>C87*B87</f>
        <v>2</v>
      </c>
      <c r="E88" s="1248" t="s">
        <v>1896</v>
      </c>
      <c r="F88" s="985"/>
      <c r="G88" s="1010"/>
      <c r="H88" s="1010"/>
      <c r="I88" s="989" t="s">
        <v>1428</v>
      </c>
    </row>
    <row r="89" spans="2:9">
      <c r="B89" s="985"/>
      <c r="C89" s="1010"/>
      <c r="D89" s="1010"/>
      <c r="E89" s="993"/>
      <c r="F89" s="985">
        <v>1</v>
      </c>
      <c r="G89" s="1010">
        <f>'Meas Kit'!H89</f>
        <v>144.57</v>
      </c>
      <c r="H89" s="1010"/>
      <c r="I89" s="994"/>
    </row>
    <row r="90" spans="2:9">
      <c r="B90" s="994"/>
      <c r="C90" s="1012"/>
      <c r="D90" s="989"/>
      <c r="E90" s="989" t="s">
        <v>1901</v>
      </c>
      <c r="F90" s="1248"/>
      <c r="G90" s="1252"/>
      <c r="H90" s="1250">
        <f>G89*F89</f>
        <v>144.57</v>
      </c>
      <c r="I90" s="1248" t="s">
        <v>1429</v>
      </c>
    </row>
    <row r="91" spans="2:9">
      <c r="B91" s="994">
        <v>1</v>
      </c>
      <c r="C91" s="1705">
        <v>5</v>
      </c>
      <c r="D91" s="1011"/>
      <c r="E91" s="994"/>
      <c r="F91" s="985"/>
      <c r="G91" s="1010"/>
      <c r="H91" s="1010"/>
      <c r="I91" s="985"/>
    </row>
    <row r="92" spans="2:9">
      <c r="B92" s="1248"/>
      <c r="C92" s="1737"/>
      <c r="D92" s="1250">
        <f>C91*B91</f>
        <v>5</v>
      </c>
      <c r="E92" s="1248" t="s">
        <v>1900</v>
      </c>
      <c r="F92" s="985"/>
      <c r="G92" s="1010"/>
      <c r="H92" s="1010"/>
      <c r="I92" s="989" t="s">
        <v>1441</v>
      </c>
    </row>
    <row r="93" spans="2:9">
      <c r="B93" s="985"/>
      <c r="C93" s="972"/>
      <c r="D93" s="972"/>
      <c r="E93" s="1112"/>
      <c r="F93" s="985"/>
      <c r="G93" s="972"/>
      <c r="H93" s="972"/>
      <c r="I93" s="989" t="s">
        <v>1443</v>
      </c>
    </row>
    <row r="94" spans="2:9">
      <c r="B94" s="994"/>
      <c r="C94" s="1012"/>
      <c r="D94" s="1011"/>
      <c r="E94" s="989" t="s">
        <v>1777</v>
      </c>
      <c r="F94" s="985">
        <v>1</v>
      </c>
      <c r="G94" s="1010">
        <v>279.20999999999998</v>
      </c>
      <c r="H94" s="1010"/>
      <c r="I94" s="994"/>
    </row>
    <row r="95" spans="2:9">
      <c r="B95" s="994">
        <v>1</v>
      </c>
      <c r="C95" s="1705">
        <v>4</v>
      </c>
      <c r="D95" s="1011"/>
      <c r="E95" s="994"/>
      <c r="F95" s="1248"/>
      <c r="G95" s="1252"/>
      <c r="H95" s="1250">
        <f>G94*F94</f>
        <v>279.20999999999998</v>
      </c>
      <c r="I95" s="1248" t="s">
        <v>1451</v>
      </c>
    </row>
    <row r="96" spans="2:9">
      <c r="B96" s="1248"/>
      <c r="C96" s="1737"/>
      <c r="D96" s="1250">
        <f>C95*B95</f>
        <v>4</v>
      </c>
      <c r="E96" s="1248" t="s">
        <v>1776</v>
      </c>
      <c r="F96" s="985"/>
      <c r="G96" s="974"/>
      <c r="H96" s="975"/>
      <c r="I96" s="988"/>
    </row>
    <row r="97" spans="2:9">
      <c r="B97" s="985"/>
      <c r="C97" s="1010"/>
      <c r="D97" s="972"/>
      <c r="E97" s="993"/>
      <c r="F97" s="985"/>
      <c r="G97" s="1010"/>
      <c r="H97" s="1010"/>
      <c r="I97" s="989" t="s">
        <v>1444</v>
      </c>
    </row>
    <row r="98" spans="2:9">
      <c r="B98" s="994"/>
      <c r="C98" s="1012"/>
      <c r="D98" s="1011"/>
      <c r="E98" s="989" t="s">
        <v>1779</v>
      </c>
      <c r="F98" s="985"/>
      <c r="G98" s="972"/>
      <c r="H98" s="972"/>
      <c r="I98" s="989" t="s">
        <v>1431</v>
      </c>
    </row>
    <row r="99" spans="2:9">
      <c r="B99" s="994">
        <v>1</v>
      </c>
      <c r="C99" s="1705">
        <f>18*3.2</f>
        <v>57.6</v>
      </c>
      <c r="D99" s="1011"/>
      <c r="E99" s="994"/>
      <c r="F99" s="985">
        <v>1</v>
      </c>
      <c r="G99" s="1010">
        <v>144.57</v>
      </c>
      <c r="H99" s="1010"/>
      <c r="I99" s="994"/>
    </row>
    <row r="100" spans="2:9">
      <c r="B100" s="1248"/>
      <c r="C100" s="1737"/>
      <c r="D100" s="1250">
        <f>C99*B99</f>
        <v>57.6</v>
      </c>
      <c r="E100" s="1248" t="s">
        <v>2162</v>
      </c>
      <c r="F100" s="1248"/>
      <c r="G100" s="1252"/>
      <c r="H100" s="1250">
        <f>G99*F99</f>
        <v>144.57</v>
      </c>
      <c r="I100" s="1248" t="s">
        <v>1445</v>
      </c>
    </row>
    <row r="101" spans="2:9">
      <c r="B101" s="994"/>
      <c r="C101" s="994"/>
      <c r="D101" s="994"/>
      <c r="E101" s="994"/>
      <c r="F101" s="972"/>
      <c r="G101" s="1024"/>
      <c r="H101" s="1010"/>
      <c r="I101" s="985"/>
    </row>
    <row r="102" spans="2:9">
      <c r="B102" s="994"/>
      <c r="C102" s="1012"/>
      <c r="D102" s="1011"/>
      <c r="E102" s="989" t="s">
        <v>2124</v>
      </c>
      <c r="F102" s="985"/>
      <c r="G102" s="985"/>
      <c r="H102" s="985"/>
      <c r="I102" s="989" t="s">
        <v>1158</v>
      </c>
    </row>
    <row r="103" spans="2:9">
      <c r="B103" s="994">
        <v>1</v>
      </c>
      <c r="C103" s="1705">
        <v>4</v>
      </c>
      <c r="D103" s="1011"/>
      <c r="E103" s="994"/>
      <c r="F103" s="985"/>
      <c r="G103" s="985"/>
      <c r="H103" s="985"/>
      <c r="I103" s="989" t="s">
        <v>1484</v>
      </c>
    </row>
    <row r="104" spans="2:9">
      <c r="B104" s="1248"/>
      <c r="C104" s="1737"/>
      <c r="D104" s="1250">
        <f>C103*B103</f>
        <v>4</v>
      </c>
      <c r="E104" s="1248" t="s">
        <v>2163</v>
      </c>
      <c r="F104" s="985">
        <v>4</v>
      </c>
      <c r="G104" s="1010">
        <v>1.2</v>
      </c>
      <c r="H104" s="972"/>
      <c r="I104" s="994" t="s">
        <v>1588</v>
      </c>
    </row>
    <row r="105" spans="2:9">
      <c r="B105" s="985">
        <v>2</v>
      </c>
      <c r="C105" s="1010">
        <v>2</v>
      </c>
      <c r="D105" s="972"/>
      <c r="E105" s="994" t="s">
        <v>1587</v>
      </c>
      <c r="F105" s="985"/>
      <c r="G105" s="1010">
        <v>1.6</v>
      </c>
      <c r="H105" s="1010">
        <f>G105*G104*F104</f>
        <v>7.68</v>
      </c>
      <c r="I105" s="985"/>
    </row>
    <row r="106" spans="2:9">
      <c r="B106" s="985"/>
      <c r="C106" s="1010"/>
      <c r="D106" s="1010">
        <f>C105*B105</f>
        <v>4</v>
      </c>
      <c r="E106" s="989"/>
      <c r="F106" s="985"/>
      <c r="G106" s="985"/>
      <c r="H106" s="1010"/>
      <c r="I106" s="985"/>
    </row>
    <row r="107" spans="2:9">
      <c r="B107" s="985"/>
      <c r="C107" s="972"/>
      <c r="D107" s="972"/>
      <c r="E107" s="989"/>
      <c r="F107" s="985">
        <v>8</v>
      </c>
      <c r="G107" s="1010">
        <v>1.4</v>
      </c>
      <c r="H107" s="972"/>
      <c r="I107" s="994" t="s">
        <v>1655</v>
      </c>
    </row>
    <row r="108" spans="2:9">
      <c r="B108" s="985">
        <v>3</v>
      </c>
      <c r="C108" s="1010">
        <v>3.1</v>
      </c>
      <c r="D108" s="972"/>
      <c r="E108" s="1148" t="s">
        <v>1383</v>
      </c>
      <c r="F108" s="985"/>
      <c r="G108" s="1010">
        <v>1.6</v>
      </c>
      <c r="H108" s="1010">
        <f>G108*G107*F107</f>
        <v>17.920000000000002</v>
      </c>
      <c r="I108" s="989"/>
    </row>
    <row r="109" spans="2:9">
      <c r="B109" s="985"/>
      <c r="C109" s="1010"/>
      <c r="D109" s="1010">
        <f>C108*B108</f>
        <v>9.3000000000000007</v>
      </c>
      <c r="E109" s="989"/>
      <c r="F109" s="985"/>
      <c r="G109" s="972"/>
      <c r="H109" s="972"/>
      <c r="I109" s="989"/>
    </row>
    <row r="110" spans="2:9">
      <c r="B110" s="985"/>
      <c r="C110" s="972"/>
      <c r="D110" s="972"/>
      <c r="E110" s="989"/>
      <c r="F110" s="1248"/>
      <c r="G110" s="1252"/>
      <c r="H110" s="1250">
        <f>SUM(H104:H108)</f>
        <v>25.6</v>
      </c>
      <c r="I110" s="1248" t="s">
        <v>1485</v>
      </c>
    </row>
    <row r="111" spans="2:9">
      <c r="B111" s="985">
        <v>3</v>
      </c>
      <c r="C111" s="1010">
        <v>2.4</v>
      </c>
      <c r="D111" s="972"/>
      <c r="E111" s="994" t="s">
        <v>1587</v>
      </c>
      <c r="F111" s="972"/>
      <c r="G111" s="1024"/>
      <c r="H111" s="1010"/>
      <c r="I111" s="985"/>
    </row>
    <row r="112" spans="2:9">
      <c r="B112" s="985"/>
      <c r="C112" s="1010"/>
      <c r="D112" s="1010">
        <f>C111*B111</f>
        <v>7.2</v>
      </c>
      <c r="E112" s="989"/>
      <c r="F112" s="972"/>
      <c r="G112" s="1024"/>
      <c r="H112" s="1010"/>
      <c r="I112" s="985"/>
    </row>
    <row r="113" spans="2:9">
      <c r="B113" s="985"/>
      <c r="C113" s="972"/>
      <c r="D113" s="972"/>
      <c r="E113" s="989"/>
      <c r="F113" s="972"/>
      <c r="G113" s="1024"/>
      <c r="H113" s="1010"/>
      <c r="I113" s="985"/>
    </row>
    <row r="114" spans="2:9">
      <c r="B114" s="985">
        <v>1</v>
      </c>
      <c r="C114" s="1010">
        <v>2.2999999999999998</v>
      </c>
      <c r="D114" s="972"/>
      <c r="E114" s="994" t="s">
        <v>1587</v>
      </c>
      <c r="F114" s="972"/>
      <c r="G114" s="1024"/>
      <c r="H114" s="1010"/>
      <c r="I114" s="985"/>
    </row>
    <row r="115" spans="2:9">
      <c r="B115" s="985"/>
      <c r="C115" s="1010"/>
      <c r="D115" s="1010">
        <f>C114*B114</f>
        <v>2.2999999999999998</v>
      </c>
      <c r="E115" s="989"/>
      <c r="F115" s="972"/>
      <c r="G115" s="1024"/>
      <c r="H115" s="1010"/>
      <c r="I115" s="985"/>
    </row>
    <row r="116" spans="2:9">
      <c r="B116" s="985"/>
      <c r="C116" s="972"/>
      <c r="D116" s="972"/>
      <c r="E116" s="989"/>
      <c r="F116" s="972"/>
      <c r="G116" s="1024"/>
      <c r="H116" s="1010"/>
      <c r="I116" s="985"/>
    </row>
    <row r="117" spans="2:9">
      <c r="B117" s="985">
        <v>1</v>
      </c>
      <c r="C117" s="1010">
        <v>1.6</v>
      </c>
      <c r="D117" s="972"/>
      <c r="E117" s="994" t="s">
        <v>1587</v>
      </c>
      <c r="F117" s="972"/>
      <c r="G117" s="1024"/>
      <c r="H117" s="1010"/>
      <c r="I117" s="985"/>
    </row>
    <row r="118" spans="2:9">
      <c r="B118" s="985"/>
      <c r="C118" s="1010"/>
      <c r="D118" s="1010">
        <f>C117*B117</f>
        <v>1.6</v>
      </c>
      <c r="E118" s="989"/>
      <c r="F118" s="985"/>
      <c r="G118" s="985"/>
      <c r="H118" s="985"/>
      <c r="I118" s="985"/>
    </row>
    <row r="119" spans="2:9">
      <c r="B119" s="985"/>
      <c r="C119" s="1010"/>
      <c r="D119" s="1010"/>
      <c r="E119" s="989"/>
      <c r="F119" s="985"/>
      <c r="G119" s="985"/>
      <c r="H119" s="985"/>
      <c r="I119" s="985"/>
    </row>
    <row r="120" spans="2:9">
      <c r="B120" s="985">
        <v>2</v>
      </c>
      <c r="C120" s="1010">
        <v>5.0999999999999996</v>
      </c>
      <c r="D120" s="972"/>
      <c r="E120" s="1148" t="s">
        <v>107</v>
      </c>
      <c r="F120" s="985"/>
      <c r="G120" s="985"/>
      <c r="H120" s="985"/>
      <c r="I120" s="985"/>
    </row>
    <row r="121" spans="2:9">
      <c r="B121" s="985"/>
      <c r="C121" s="1010"/>
      <c r="D121" s="1010">
        <f>C120*B120</f>
        <v>10.199999999999999</v>
      </c>
      <c r="E121" s="989"/>
      <c r="F121" s="973"/>
      <c r="G121" s="974"/>
      <c r="H121" s="975"/>
      <c r="I121" s="973"/>
    </row>
    <row r="122" spans="2:9">
      <c r="B122" s="985"/>
      <c r="C122" s="972"/>
      <c r="D122" s="972"/>
      <c r="E122" s="989"/>
      <c r="F122" s="973"/>
      <c r="G122" s="974"/>
      <c r="H122" s="975"/>
      <c r="I122" s="973"/>
    </row>
    <row r="123" spans="2:9">
      <c r="B123" s="985">
        <v>1</v>
      </c>
      <c r="C123" s="1010">
        <v>2.4</v>
      </c>
      <c r="D123" s="972"/>
      <c r="E123" s="994" t="s">
        <v>1587</v>
      </c>
      <c r="F123" s="973"/>
      <c r="G123" s="974"/>
      <c r="H123" s="975"/>
      <c r="I123" s="973"/>
    </row>
    <row r="124" spans="2:9">
      <c r="B124" s="985"/>
      <c r="C124" s="1010"/>
      <c r="D124" s="1010">
        <f>C123*B123</f>
        <v>2.4</v>
      </c>
      <c r="E124" s="989"/>
      <c r="F124" s="973"/>
      <c r="G124" s="974"/>
      <c r="H124" s="975"/>
      <c r="I124" s="973"/>
    </row>
    <row r="125" spans="2:9">
      <c r="B125" s="1018"/>
      <c r="C125" s="1019"/>
      <c r="D125" s="1019"/>
      <c r="E125" s="1416"/>
      <c r="F125" s="1001"/>
      <c r="G125" s="1000"/>
      <c r="H125" s="1008"/>
      <c r="I125" s="1009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2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________&amp;R&amp;"-,Bold"&amp;14Client:-___
_________&amp;U    </oddFooter>
  </headerFooter>
  <rowBreaks count="1" manualBreakCount="1">
    <brk id="67" max="9" man="1"/>
  </rowBreak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view="pageBreakPreview" zoomScaleSheetLayoutView="100" workbookViewId="0">
      <selection activeCell="C16" sqref="C16"/>
    </sheetView>
  </sheetViews>
  <sheetFormatPr defaultRowHeight="15.75"/>
  <cols>
    <col min="1" max="1" width="4.7109375" style="1762" customWidth="1"/>
    <col min="2" max="2" width="4.42578125" style="1762" customWidth="1"/>
    <col min="3" max="3" width="27.85546875" style="1762" customWidth="1"/>
    <col min="4" max="4" width="14.7109375" style="1762" customWidth="1"/>
    <col min="5" max="5" width="7.7109375" style="1762" customWidth="1"/>
    <col min="6" max="6" width="11.7109375" style="1762" customWidth="1"/>
    <col min="7" max="7" width="9.140625" style="1762" customWidth="1"/>
    <col min="8" max="8" width="10.42578125" style="1762" customWidth="1"/>
    <col min="9" max="9" width="9.5703125" style="1762" customWidth="1"/>
    <col min="10" max="10" width="6.42578125" style="1762" customWidth="1"/>
    <col min="11" max="11" width="11.140625" style="1762" customWidth="1"/>
    <col min="12" max="12" width="9.7109375" style="1762" customWidth="1"/>
    <col min="13" max="13" width="11.28515625" style="1762" customWidth="1"/>
    <col min="14" max="14" width="11" style="1762" customWidth="1"/>
    <col min="15" max="15" width="5.85546875" style="1762" customWidth="1"/>
    <col min="16" max="16384" width="9.140625" style="1762"/>
  </cols>
  <sheetData>
    <row r="1" spans="1:17">
      <c r="A1" s="1761"/>
      <c r="B1" s="1690" t="s">
        <v>1262</v>
      </c>
      <c r="C1" s="1690"/>
      <c r="D1" s="1690"/>
      <c r="E1" s="1690"/>
      <c r="F1" s="1688"/>
      <c r="G1" s="1768"/>
      <c r="K1" s="1763"/>
      <c r="L1" s="1764"/>
      <c r="M1" s="1764"/>
      <c r="N1" s="1764"/>
      <c r="O1" s="1764"/>
    </row>
    <row r="2" spans="1:17">
      <c r="B2" s="1690" t="s">
        <v>1261</v>
      </c>
      <c r="C2" s="1690"/>
      <c r="D2" s="1690"/>
      <c r="E2" s="1690"/>
      <c r="F2" s="1688"/>
      <c r="G2" s="1768"/>
      <c r="K2" s="1765"/>
      <c r="L2" s="1964"/>
      <c r="M2" s="1964"/>
      <c r="N2" s="1964"/>
      <c r="O2" s="1764"/>
    </row>
    <row r="3" spans="1:17">
      <c r="B3" s="1690" t="s">
        <v>1263</v>
      </c>
      <c r="C3" s="1690"/>
      <c r="D3" s="1690"/>
      <c r="E3" s="1690"/>
      <c r="F3" s="1690"/>
      <c r="K3" s="1767"/>
      <c r="L3" s="1768" t="s">
        <v>2245</v>
      </c>
      <c r="M3" s="1768"/>
      <c r="N3" s="1768"/>
      <c r="O3" s="1768"/>
      <c r="P3" s="1768"/>
      <c r="Q3" s="1768"/>
    </row>
    <row r="4" spans="1:17">
      <c r="B4" s="1690" t="s">
        <v>1264</v>
      </c>
      <c r="C4" s="1690"/>
      <c r="D4" s="1690"/>
      <c r="E4" s="1690"/>
      <c r="F4" s="1688"/>
      <c r="J4" s="1767"/>
      <c r="K4" s="1767"/>
      <c r="L4" s="1767"/>
      <c r="M4" s="1767"/>
      <c r="N4" s="1767"/>
    </row>
    <row r="5" spans="1:17">
      <c r="B5" s="1690" t="s">
        <v>1825</v>
      </c>
      <c r="C5" s="1690"/>
      <c r="D5" s="1690"/>
      <c r="E5" s="1690"/>
      <c r="F5" s="1688"/>
      <c r="J5" s="1767"/>
      <c r="K5" s="1767"/>
      <c r="L5" s="1767"/>
      <c r="M5" s="1767"/>
      <c r="N5" s="1767"/>
    </row>
    <row r="6" spans="1:17">
      <c r="B6" s="1690"/>
      <c r="C6" s="1690"/>
      <c r="D6" s="1690"/>
      <c r="E6" s="1690"/>
      <c r="F6" s="1688"/>
      <c r="J6" s="1767"/>
      <c r="K6" s="1767"/>
      <c r="L6" s="1767"/>
      <c r="M6" s="1767"/>
      <c r="N6" s="1767"/>
    </row>
    <row r="7" spans="1:17">
      <c r="B7" s="1965" t="s">
        <v>72</v>
      </c>
      <c r="C7" s="1965" t="s">
        <v>12</v>
      </c>
      <c r="D7" s="1965" t="s">
        <v>13</v>
      </c>
      <c r="E7" s="1965" t="s">
        <v>1826</v>
      </c>
      <c r="F7" s="1859" t="s">
        <v>185</v>
      </c>
      <c r="G7" s="1965" t="s">
        <v>1827</v>
      </c>
      <c r="H7" s="1965"/>
      <c r="I7" s="1965"/>
      <c r="J7" s="1859"/>
      <c r="K7" s="1859" t="s">
        <v>1828</v>
      </c>
      <c r="L7" s="1859"/>
      <c r="M7" s="1859"/>
      <c r="N7" s="1859"/>
    </row>
    <row r="8" spans="1:17">
      <c r="B8" s="1965"/>
      <c r="C8" s="1965"/>
      <c r="D8" s="1965"/>
      <c r="E8" s="1965"/>
      <c r="F8" s="1859" t="s">
        <v>1687</v>
      </c>
      <c r="G8" s="1859" t="s">
        <v>1829</v>
      </c>
      <c r="H8" s="1859" t="s">
        <v>1830</v>
      </c>
      <c r="I8" s="1859" t="s">
        <v>1831</v>
      </c>
      <c r="J8" s="1859" t="s">
        <v>28</v>
      </c>
      <c r="K8" s="1859" t="s">
        <v>27</v>
      </c>
      <c r="L8" s="1859" t="s">
        <v>29</v>
      </c>
      <c r="M8" s="1859" t="s">
        <v>30</v>
      </c>
      <c r="N8" s="1859" t="s">
        <v>31</v>
      </c>
    </row>
    <row r="9" spans="1:17">
      <c r="B9" s="1784"/>
      <c r="C9" s="1785" t="s">
        <v>1839</v>
      </c>
      <c r="D9" s="1786"/>
      <c r="E9" s="1787"/>
      <c r="F9" s="1788"/>
      <c r="G9" s="1787"/>
      <c r="H9" s="1787"/>
      <c r="I9" s="1787"/>
      <c r="J9" s="1787"/>
      <c r="K9" s="1787"/>
      <c r="L9" s="1788"/>
      <c r="M9" s="1788"/>
      <c r="N9" s="1789"/>
      <c r="Q9" s="1761"/>
    </row>
    <row r="10" spans="1:17">
      <c r="B10" s="1774"/>
      <c r="C10" s="1775" t="s">
        <v>2246</v>
      </c>
      <c r="D10" s="1775"/>
      <c r="E10" s="1790">
        <v>12</v>
      </c>
      <c r="F10" s="1791">
        <v>1.75</v>
      </c>
      <c r="G10" s="1790">
        <v>2</v>
      </c>
      <c r="H10" s="1790">
        <v>2</v>
      </c>
      <c r="I10" s="1790">
        <f t="shared" ref="I10:I12" si="0">H10*G10</f>
        <v>4</v>
      </c>
      <c r="J10" s="1790"/>
      <c r="K10" s="1790"/>
      <c r="L10" s="1791"/>
      <c r="M10" s="1792">
        <f t="shared" ref="M10:M20" si="1">IF(E10=12,I10*F10,"-")</f>
        <v>7</v>
      </c>
      <c r="N10" s="1793"/>
      <c r="Q10" s="1761"/>
    </row>
    <row r="11" spans="1:17">
      <c r="B11" s="1774"/>
      <c r="D11" s="1775"/>
      <c r="E11" s="1790">
        <v>12</v>
      </c>
      <c r="F11" s="1791">
        <v>1.1499999999999999</v>
      </c>
      <c r="G11" s="1790">
        <v>2</v>
      </c>
      <c r="H11" s="1790">
        <v>2</v>
      </c>
      <c r="I11" s="1790">
        <f t="shared" si="0"/>
        <v>4</v>
      </c>
      <c r="J11" s="1790" t="str">
        <f t="shared" ref="J11:J20" si="2">IF(E11=6,I11*F11,"-")</f>
        <v>-</v>
      </c>
      <c r="K11" s="1792" t="str">
        <f t="shared" ref="K11:K20" si="3">IF(E11=8,I11*F11,"-")</f>
        <v>-</v>
      </c>
      <c r="L11" s="1792" t="str">
        <f t="shared" ref="L11:L20" si="4">IF(E11=10,I11*F11,"-")</f>
        <v>-</v>
      </c>
      <c r="M11" s="1792">
        <f t="shared" si="1"/>
        <v>4.5999999999999996</v>
      </c>
      <c r="N11" s="1794" t="str">
        <f t="shared" ref="N11:N20" si="5">IF(E11=14,I11*F11,"-")</f>
        <v>-</v>
      </c>
      <c r="Q11" s="1761"/>
    </row>
    <row r="12" spans="1:17">
      <c r="B12" s="1774"/>
      <c r="C12" s="1795" t="s">
        <v>1840</v>
      </c>
      <c r="D12" s="1795"/>
      <c r="E12" s="1790">
        <v>8</v>
      </c>
      <c r="F12" s="1791">
        <v>0.85</v>
      </c>
      <c r="G12" s="1790">
        <v>2</v>
      </c>
      <c r="H12" s="1790">
        <v>7</v>
      </c>
      <c r="I12" s="1790">
        <f t="shared" si="0"/>
        <v>14</v>
      </c>
      <c r="J12" s="1790" t="str">
        <f t="shared" si="2"/>
        <v>-</v>
      </c>
      <c r="K12" s="1792">
        <f t="shared" si="3"/>
        <v>11.9</v>
      </c>
      <c r="L12" s="1792" t="str">
        <f t="shared" si="4"/>
        <v>-</v>
      </c>
      <c r="M12" s="1792" t="str">
        <f t="shared" si="1"/>
        <v>-</v>
      </c>
      <c r="N12" s="1794" t="str">
        <f t="shared" si="5"/>
        <v>-</v>
      </c>
      <c r="Q12" s="1761"/>
    </row>
    <row r="13" spans="1:17">
      <c r="B13" s="1774"/>
      <c r="C13" s="1775"/>
      <c r="D13" s="1795"/>
      <c r="E13" s="1790"/>
      <c r="F13" s="1791"/>
      <c r="G13" s="1790"/>
      <c r="H13" s="1790"/>
      <c r="I13" s="1790"/>
      <c r="J13" s="1790" t="str">
        <f t="shared" si="2"/>
        <v>-</v>
      </c>
      <c r="K13" s="1792" t="str">
        <f t="shared" si="3"/>
        <v>-</v>
      </c>
      <c r="L13" s="1792" t="str">
        <f t="shared" si="4"/>
        <v>-</v>
      </c>
      <c r="M13" s="1792" t="str">
        <f t="shared" si="1"/>
        <v>-</v>
      </c>
      <c r="N13" s="1794" t="str">
        <f t="shared" si="5"/>
        <v>-</v>
      </c>
      <c r="Q13" s="1761"/>
    </row>
    <row r="14" spans="1:17">
      <c r="B14" s="1774"/>
      <c r="C14" s="1775" t="s">
        <v>1816</v>
      </c>
      <c r="D14" s="1795"/>
      <c r="E14" s="1790">
        <v>12</v>
      </c>
      <c r="F14" s="1791">
        <v>1.75</v>
      </c>
      <c r="G14" s="1790">
        <v>2</v>
      </c>
      <c r="H14" s="1790">
        <v>2</v>
      </c>
      <c r="I14" s="1790">
        <f t="shared" ref="I14:I16" si="6">H14*G14</f>
        <v>4</v>
      </c>
      <c r="J14" s="1790"/>
      <c r="K14" s="1790"/>
      <c r="L14" s="1791"/>
      <c r="M14" s="1792">
        <f t="shared" si="1"/>
        <v>7</v>
      </c>
      <c r="N14" s="1793"/>
      <c r="Q14" s="1761"/>
    </row>
    <row r="15" spans="1:17">
      <c r="B15" s="1774"/>
      <c r="D15" s="1775"/>
      <c r="E15" s="1790">
        <v>12</v>
      </c>
      <c r="F15" s="1791">
        <v>1.25</v>
      </c>
      <c r="G15" s="1790">
        <v>2</v>
      </c>
      <c r="H15" s="1790">
        <v>2</v>
      </c>
      <c r="I15" s="1790">
        <f t="shared" si="6"/>
        <v>4</v>
      </c>
      <c r="J15" s="1790" t="str">
        <f t="shared" ref="J15:J16" si="7">IF(E15=6,I15*F15,"-")</f>
        <v>-</v>
      </c>
      <c r="K15" s="1792" t="str">
        <f t="shared" ref="K15:K16" si="8">IF(E15=8,I15*F15,"-")</f>
        <v>-</v>
      </c>
      <c r="L15" s="1792" t="str">
        <f t="shared" ref="L15:L16" si="9">IF(E15=10,I15*F15,"-")</f>
        <v>-</v>
      </c>
      <c r="M15" s="1792">
        <f t="shared" si="1"/>
        <v>5</v>
      </c>
      <c r="N15" s="1794" t="str">
        <f t="shared" ref="N15:N16" si="10">IF(E15=14,I15*F15,"-")</f>
        <v>-</v>
      </c>
      <c r="Q15" s="1761"/>
    </row>
    <row r="16" spans="1:17">
      <c r="B16" s="1774"/>
      <c r="C16" s="1795" t="s">
        <v>1840</v>
      </c>
      <c r="D16" s="1795"/>
      <c r="E16" s="1790">
        <v>8</v>
      </c>
      <c r="F16" s="1791">
        <v>0.85</v>
      </c>
      <c r="G16" s="1790">
        <v>2</v>
      </c>
      <c r="H16" s="1790">
        <v>7</v>
      </c>
      <c r="I16" s="1790">
        <f t="shared" si="6"/>
        <v>14</v>
      </c>
      <c r="J16" s="1790" t="str">
        <f t="shared" si="7"/>
        <v>-</v>
      </c>
      <c r="K16" s="1792">
        <f t="shared" si="8"/>
        <v>11.9</v>
      </c>
      <c r="L16" s="1792" t="str">
        <f t="shared" si="9"/>
        <v>-</v>
      </c>
      <c r="M16" s="1792" t="str">
        <f t="shared" si="1"/>
        <v>-</v>
      </c>
      <c r="N16" s="1794" t="str">
        <f t="shared" si="10"/>
        <v>-</v>
      </c>
      <c r="Q16" s="1761"/>
    </row>
    <row r="17" spans="2:17">
      <c r="B17" s="1774"/>
      <c r="C17" s="1795"/>
      <c r="D17" s="1795"/>
      <c r="E17" s="1790"/>
      <c r="F17" s="1791"/>
      <c r="G17" s="1790"/>
      <c r="H17" s="1790"/>
      <c r="I17" s="1790"/>
      <c r="J17" s="1790" t="str">
        <f t="shared" si="2"/>
        <v>-</v>
      </c>
      <c r="K17" s="1792" t="str">
        <f t="shared" si="3"/>
        <v>-</v>
      </c>
      <c r="L17" s="1792" t="str">
        <f t="shared" si="4"/>
        <v>-</v>
      </c>
      <c r="M17" s="1792" t="str">
        <f t="shared" si="1"/>
        <v>-</v>
      </c>
      <c r="N17" s="1794" t="str">
        <f t="shared" si="5"/>
        <v>-</v>
      </c>
      <c r="Q17" s="1761"/>
    </row>
    <row r="18" spans="2:17">
      <c r="B18" s="1774"/>
      <c r="C18" s="1775"/>
      <c r="D18" s="1795"/>
      <c r="E18" s="1790"/>
      <c r="F18" s="1791"/>
      <c r="G18" s="1790"/>
      <c r="H18" s="1790"/>
      <c r="I18" s="1790"/>
      <c r="J18" s="1790" t="str">
        <f t="shared" si="2"/>
        <v>-</v>
      </c>
      <c r="K18" s="1792" t="str">
        <f t="shared" si="3"/>
        <v>-</v>
      </c>
      <c r="L18" s="1792" t="str">
        <f t="shared" si="4"/>
        <v>-</v>
      </c>
      <c r="M18" s="1792" t="str">
        <f t="shared" si="1"/>
        <v>-</v>
      </c>
      <c r="N18" s="1794" t="str">
        <f t="shared" si="5"/>
        <v>-</v>
      </c>
      <c r="Q18" s="1761"/>
    </row>
    <row r="19" spans="2:17">
      <c r="B19" s="1774"/>
      <c r="D19" s="1775"/>
      <c r="E19" s="1790"/>
      <c r="F19" s="1791"/>
      <c r="G19" s="1790"/>
      <c r="H19" s="1790"/>
      <c r="I19" s="1790"/>
      <c r="J19" s="1790" t="str">
        <f t="shared" si="2"/>
        <v>-</v>
      </c>
      <c r="K19" s="1792" t="str">
        <f t="shared" si="3"/>
        <v>-</v>
      </c>
      <c r="L19" s="1792" t="str">
        <f t="shared" si="4"/>
        <v>-</v>
      </c>
      <c r="M19" s="1792" t="str">
        <f t="shared" si="1"/>
        <v>-</v>
      </c>
      <c r="N19" s="1794" t="str">
        <f t="shared" si="5"/>
        <v>-</v>
      </c>
      <c r="Q19" s="1761"/>
    </row>
    <row r="20" spans="2:17">
      <c r="B20" s="1774"/>
      <c r="C20" s="1775"/>
      <c r="D20" s="1775"/>
      <c r="E20" s="1790"/>
      <c r="F20" s="1791"/>
      <c r="G20" s="1790"/>
      <c r="H20" s="1790"/>
      <c r="I20" s="1790"/>
      <c r="J20" s="1790" t="str">
        <f t="shared" si="2"/>
        <v>-</v>
      </c>
      <c r="K20" s="1792" t="str">
        <f t="shared" si="3"/>
        <v>-</v>
      </c>
      <c r="L20" s="1792" t="str">
        <f t="shared" si="4"/>
        <v>-</v>
      </c>
      <c r="M20" s="1792" t="str">
        <f t="shared" si="1"/>
        <v>-</v>
      </c>
      <c r="N20" s="1794" t="str">
        <f t="shared" si="5"/>
        <v>-</v>
      </c>
      <c r="Q20" s="1761"/>
    </row>
    <row r="21" spans="2:17">
      <c r="B21" s="1774"/>
      <c r="C21" s="1775"/>
      <c r="D21" s="1775"/>
      <c r="E21" s="1790"/>
      <c r="F21" s="1791"/>
      <c r="G21" s="1790"/>
      <c r="H21" s="1790"/>
      <c r="I21" s="1790"/>
      <c r="J21" s="1790"/>
      <c r="K21" s="1792"/>
      <c r="L21" s="1792"/>
      <c r="M21" s="1792"/>
      <c r="N21" s="1794"/>
      <c r="Q21" s="1761"/>
    </row>
    <row r="22" spans="2:17">
      <c r="B22" s="1774"/>
      <c r="C22" s="1775"/>
      <c r="D22" s="1795"/>
      <c r="E22" s="1790"/>
      <c r="F22" s="1791"/>
      <c r="G22" s="1790"/>
      <c r="H22" s="1790"/>
      <c r="I22" s="1790"/>
      <c r="J22" s="1790" t="str">
        <f t="shared" ref="J22:J24" si="11">IF(E22=6,I22*F22,"-")</f>
        <v>-</v>
      </c>
      <c r="K22" s="1792" t="str">
        <f t="shared" ref="K22:K24" si="12">IF(E22=8,I22*F22,"-")</f>
        <v>-</v>
      </c>
      <c r="L22" s="1792" t="str">
        <f t="shared" ref="L22:L24" si="13">IF(E22=10,I22*F22,"-")</f>
        <v>-</v>
      </c>
      <c r="M22" s="1792" t="str">
        <f t="shared" ref="M22:M24" si="14">IF(E22=12,I22*F22,"-")</f>
        <v>-</v>
      </c>
      <c r="N22" s="1794" t="str">
        <f t="shared" ref="N22:N24" si="15">IF(E22=14,I22*F22,"-")</f>
        <v>-</v>
      </c>
      <c r="Q22" s="1761"/>
    </row>
    <row r="23" spans="2:17">
      <c r="B23" s="1774"/>
      <c r="D23" s="1775"/>
      <c r="E23" s="1790"/>
      <c r="F23" s="1791"/>
      <c r="G23" s="1790"/>
      <c r="H23" s="1790"/>
      <c r="I23" s="1790"/>
      <c r="J23" s="1790" t="str">
        <f t="shared" si="11"/>
        <v>-</v>
      </c>
      <c r="K23" s="1792" t="str">
        <f t="shared" si="12"/>
        <v>-</v>
      </c>
      <c r="L23" s="1792" t="str">
        <f t="shared" si="13"/>
        <v>-</v>
      </c>
      <c r="M23" s="1792" t="str">
        <f t="shared" si="14"/>
        <v>-</v>
      </c>
      <c r="N23" s="1794" t="str">
        <f t="shared" si="15"/>
        <v>-</v>
      </c>
      <c r="Q23" s="1761"/>
    </row>
    <row r="24" spans="2:17">
      <c r="B24" s="1774"/>
      <c r="C24" s="1775"/>
      <c r="D24" s="1775"/>
      <c r="E24" s="1790"/>
      <c r="F24" s="1791"/>
      <c r="G24" s="1790"/>
      <c r="H24" s="1790"/>
      <c r="I24" s="1790"/>
      <c r="J24" s="1790" t="str">
        <f t="shared" si="11"/>
        <v>-</v>
      </c>
      <c r="K24" s="1792" t="str">
        <f t="shared" si="12"/>
        <v>-</v>
      </c>
      <c r="L24" s="1792" t="str">
        <f t="shared" si="13"/>
        <v>-</v>
      </c>
      <c r="M24" s="1792" t="str">
        <f t="shared" si="14"/>
        <v>-</v>
      </c>
      <c r="N24" s="1794" t="str">
        <f t="shared" si="15"/>
        <v>-</v>
      </c>
      <c r="Q24" s="1761"/>
    </row>
    <row r="25" spans="2:17">
      <c r="B25" s="1774"/>
      <c r="C25" s="1775"/>
      <c r="D25" s="1775"/>
      <c r="E25" s="1790"/>
      <c r="F25" s="1791"/>
      <c r="G25" s="1790"/>
      <c r="H25" s="1790"/>
      <c r="I25" s="1790"/>
      <c r="J25" s="1790"/>
      <c r="K25" s="1792"/>
      <c r="L25" s="1792"/>
      <c r="M25" s="1792"/>
      <c r="N25" s="1794"/>
      <c r="Q25" s="1761"/>
    </row>
    <row r="26" spans="2:17">
      <c r="B26" s="1774"/>
      <c r="C26" s="1775"/>
      <c r="D26" s="1795"/>
      <c r="E26" s="1790"/>
      <c r="F26" s="1791"/>
      <c r="G26" s="1790"/>
      <c r="H26" s="1790"/>
      <c r="I26" s="1790"/>
      <c r="J26" s="1790" t="str">
        <f t="shared" ref="J26:J28" si="16">IF(E26=6,I26*F26,"-")</f>
        <v>-</v>
      </c>
      <c r="K26" s="1792" t="str">
        <f t="shared" ref="K26:K28" si="17">IF(E26=8,I26*F26,"-")</f>
        <v>-</v>
      </c>
      <c r="L26" s="1792" t="str">
        <f t="shared" ref="L26:L28" si="18">IF(E26=10,I26*F26,"-")</f>
        <v>-</v>
      </c>
      <c r="M26" s="1792" t="str">
        <f t="shared" ref="M26:M28" si="19">IF(E26=12,I26*F26,"-")</f>
        <v>-</v>
      </c>
      <c r="N26" s="1794" t="str">
        <f t="shared" ref="N26:N28" si="20">IF(E26=14,I26*F26,"-")</f>
        <v>-</v>
      </c>
      <c r="Q26" s="1761"/>
    </row>
    <row r="27" spans="2:17">
      <c r="B27" s="1774"/>
      <c r="D27" s="1775"/>
      <c r="E27" s="1790"/>
      <c r="F27" s="1791"/>
      <c r="G27" s="1790"/>
      <c r="H27" s="1790"/>
      <c r="I27" s="1790"/>
      <c r="J27" s="1790" t="str">
        <f t="shared" si="16"/>
        <v>-</v>
      </c>
      <c r="K27" s="1792" t="str">
        <f t="shared" si="17"/>
        <v>-</v>
      </c>
      <c r="L27" s="1792" t="str">
        <f t="shared" si="18"/>
        <v>-</v>
      </c>
      <c r="M27" s="1792" t="str">
        <f t="shared" si="19"/>
        <v>-</v>
      </c>
      <c r="N27" s="1794" t="str">
        <f t="shared" si="20"/>
        <v>-</v>
      </c>
      <c r="Q27" s="1761"/>
    </row>
    <row r="28" spans="2:17">
      <c r="B28" s="1774"/>
      <c r="C28" s="1775"/>
      <c r="D28" s="1775"/>
      <c r="E28" s="1790"/>
      <c r="F28" s="1791"/>
      <c r="G28" s="1790"/>
      <c r="H28" s="1790"/>
      <c r="I28" s="1790"/>
      <c r="J28" s="1790" t="str">
        <f t="shared" si="16"/>
        <v>-</v>
      </c>
      <c r="K28" s="1792" t="str">
        <f t="shared" si="17"/>
        <v>-</v>
      </c>
      <c r="L28" s="1792" t="str">
        <f t="shared" si="18"/>
        <v>-</v>
      </c>
      <c r="M28" s="1792" t="str">
        <f t="shared" si="19"/>
        <v>-</v>
      </c>
      <c r="N28" s="1794" t="str">
        <f t="shared" si="20"/>
        <v>-</v>
      </c>
      <c r="Q28" s="1761"/>
    </row>
    <row r="29" spans="2:17">
      <c r="B29" s="1774"/>
      <c r="C29" s="1775"/>
      <c r="D29" s="1775"/>
      <c r="E29" s="1790"/>
      <c r="F29" s="1791"/>
      <c r="G29" s="1790"/>
      <c r="H29" s="1790"/>
      <c r="I29" s="1790"/>
      <c r="J29" s="1790"/>
      <c r="K29" s="1792"/>
      <c r="L29" s="1792"/>
      <c r="M29" s="1792"/>
      <c r="N29" s="1777"/>
      <c r="Q29" s="1761"/>
    </row>
    <row r="30" spans="2:17">
      <c r="B30" s="1774"/>
      <c r="C30" s="1775"/>
      <c r="D30" s="1795"/>
      <c r="E30" s="1790"/>
      <c r="F30" s="1791"/>
      <c r="G30" s="1790"/>
      <c r="H30" s="1790"/>
      <c r="I30" s="1790"/>
      <c r="J30" s="1790" t="str">
        <f t="shared" ref="J30:J32" si="21">IF(E30=6,I30*F30,"-")</f>
        <v>-</v>
      </c>
      <c r="K30" s="1792" t="str">
        <f t="shared" ref="K30:K32" si="22">IF(E30=8,I30*F30,"-")</f>
        <v>-</v>
      </c>
      <c r="L30" s="1792" t="str">
        <f t="shared" ref="L30:L32" si="23">IF(E30=10,I30*F30,"-")</f>
        <v>-</v>
      </c>
      <c r="M30" s="1792" t="str">
        <f t="shared" ref="M30:M32" si="24">IF(E30=12,I30*F30,"-")</f>
        <v>-</v>
      </c>
      <c r="N30" s="1794" t="str">
        <f t="shared" ref="N30:N32" si="25">IF(E30=14,I30*F30,"-")</f>
        <v>-</v>
      </c>
      <c r="Q30" s="1761"/>
    </row>
    <row r="31" spans="2:17">
      <c r="B31" s="1774"/>
      <c r="D31" s="1775"/>
      <c r="E31" s="1790"/>
      <c r="F31" s="1791"/>
      <c r="G31" s="1790"/>
      <c r="H31" s="1790"/>
      <c r="I31" s="1790"/>
      <c r="J31" s="1790" t="str">
        <f t="shared" si="21"/>
        <v>-</v>
      </c>
      <c r="K31" s="1792" t="str">
        <f t="shared" si="22"/>
        <v>-</v>
      </c>
      <c r="L31" s="1792" t="str">
        <f t="shared" si="23"/>
        <v>-</v>
      </c>
      <c r="M31" s="1792" t="str">
        <f t="shared" si="24"/>
        <v>-</v>
      </c>
      <c r="N31" s="1794" t="str">
        <f t="shared" si="25"/>
        <v>-</v>
      </c>
      <c r="Q31" s="1761"/>
    </row>
    <row r="32" spans="2:17">
      <c r="B32" s="1774"/>
      <c r="C32" s="1775"/>
      <c r="D32" s="1775"/>
      <c r="E32" s="1790"/>
      <c r="F32" s="1791"/>
      <c r="G32" s="1790"/>
      <c r="H32" s="1790"/>
      <c r="I32" s="1790"/>
      <c r="J32" s="1790" t="str">
        <f t="shared" si="21"/>
        <v>-</v>
      </c>
      <c r="K32" s="1792" t="str">
        <f t="shared" si="22"/>
        <v>-</v>
      </c>
      <c r="L32" s="1792" t="str">
        <f t="shared" si="23"/>
        <v>-</v>
      </c>
      <c r="M32" s="1792" t="str">
        <f t="shared" si="24"/>
        <v>-</v>
      </c>
      <c r="N32" s="1794" t="str">
        <f t="shared" si="25"/>
        <v>-</v>
      </c>
      <c r="Q32" s="1761"/>
    </row>
    <row r="33" spans="2:18">
      <c r="B33" s="1961" t="s">
        <v>1832</v>
      </c>
      <c r="C33" s="1962"/>
      <c r="D33" s="1962"/>
      <c r="E33" s="1962"/>
      <c r="F33" s="1962"/>
      <c r="G33" s="1962"/>
      <c r="H33" s="1962"/>
      <c r="I33" s="1963"/>
      <c r="J33" s="1778"/>
      <c r="K33" s="1779">
        <f>SUM(K9:K32)</f>
        <v>23.8</v>
      </c>
      <c r="L33" s="1779">
        <f>SUM(L9:L32)</f>
        <v>0</v>
      </c>
      <c r="M33" s="1779">
        <f>SUM(M9:M32)</f>
        <v>23.6</v>
      </c>
      <c r="N33" s="1779">
        <f>SUM(N9:N32)</f>
        <v>0</v>
      </c>
      <c r="Q33" s="1761"/>
    </row>
    <row r="34" spans="2:18">
      <c r="B34" s="1961" t="s">
        <v>1833</v>
      </c>
      <c r="C34" s="1962"/>
      <c r="D34" s="1962"/>
      <c r="E34" s="1962"/>
      <c r="F34" s="1962"/>
      <c r="G34" s="1962"/>
      <c r="H34" s="1962"/>
      <c r="I34" s="1963"/>
      <c r="J34" s="1780"/>
      <c r="K34" s="1781" t="s">
        <v>1834</v>
      </c>
      <c r="L34" s="1781" t="s">
        <v>1835</v>
      </c>
      <c r="M34" s="1781" t="s">
        <v>1836</v>
      </c>
      <c r="N34" s="1781" t="s">
        <v>1837</v>
      </c>
      <c r="Q34" s="1761"/>
    </row>
    <row r="35" spans="2:18">
      <c r="B35" s="1961" t="s">
        <v>1838</v>
      </c>
      <c r="C35" s="1962"/>
      <c r="D35" s="1962"/>
      <c r="E35" s="1962"/>
      <c r="F35" s="1962"/>
      <c r="G35" s="1962"/>
      <c r="H35" s="1962"/>
      <c r="I35" s="1963"/>
      <c r="J35" s="1782"/>
      <c r="K35" s="1783">
        <f>K33*K34</f>
        <v>9.4</v>
      </c>
      <c r="L35" s="1783">
        <f>L33*L34</f>
        <v>0</v>
      </c>
      <c r="M35" s="1783">
        <f>M33*M34</f>
        <v>20.96</v>
      </c>
      <c r="N35" s="1783">
        <f>N33*N34</f>
        <v>0</v>
      </c>
      <c r="Q35" s="1761"/>
    </row>
    <row r="36" spans="2:18">
      <c r="B36" s="1763"/>
      <c r="C36" s="1763"/>
      <c r="D36" s="1763"/>
      <c r="E36" s="1763"/>
      <c r="F36" s="1763"/>
      <c r="G36" s="1763"/>
      <c r="H36" s="1763"/>
      <c r="I36" s="1763"/>
      <c r="J36" s="1802"/>
      <c r="K36" s="1803"/>
      <c r="L36" s="1803"/>
      <c r="M36" s="1803"/>
      <c r="N36" s="1803"/>
      <c r="Q36" s="1761"/>
    </row>
    <row r="37" spans="2:18">
      <c r="P37" s="1761"/>
      <c r="Q37" s="1761"/>
      <c r="R37" s="1761"/>
    </row>
    <row r="38" spans="2:18">
      <c r="P38" s="1761"/>
      <c r="Q38" s="1761"/>
      <c r="R38" s="1761"/>
    </row>
    <row r="39" spans="2:18">
      <c r="P39" s="1761"/>
      <c r="Q39" s="1761"/>
      <c r="R39" s="1761"/>
    </row>
    <row r="40" spans="2:18">
      <c r="P40" s="1761"/>
      <c r="Q40" s="1761"/>
      <c r="R40" s="1761"/>
    </row>
    <row r="41" spans="2:18">
      <c r="P41" s="1761"/>
      <c r="Q41" s="1761"/>
      <c r="R41" s="1761"/>
    </row>
    <row r="42" spans="2:18">
      <c r="P42" s="1761"/>
      <c r="Q42" s="1761"/>
      <c r="R42" s="1761"/>
    </row>
    <row r="43" spans="2:18">
      <c r="P43" s="1761"/>
      <c r="Q43" s="1761"/>
      <c r="R43" s="1761"/>
    </row>
    <row r="44" spans="2:18">
      <c r="P44" s="1761"/>
      <c r="Q44" s="1761"/>
      <c r="R44" s="1761"/>
    </row>
  </sheetData>
  <mergeCells count="9">
    <mergeCell ref="B33:I33"/>
    <mergeCell ref="B34:I34"/>
    <mergeCell ref="B35:I35"/>
    <mergeCell ref="L2:N2"/>
    <mergeCell ref="B7:B8"/>
    <mergeCell ref="C7:C8"/>
    <mergeCell ref="D7:D8"/>
    <mergeCell ref="E7:E8"/>
    <mergeCell ref="G7:I7"/>
  </mergeCells>
  <pageMargins left="0.3" right="0.3" top="0.75" bottom="0.5" header="0.55000000000000004" footer="0.3"/>
  <pageSetup scale="83" orientation="landscape" r:id="rId1"/>
  <headerFooter>
    <oddHeader>Page &amp;P of &amp;N</oddHeader>
    <oddFooter xml:space="preserve">&amp;LContructor: - &amp;USelam D.
Office Engineer&amp;CConsultant: - &amp;U______________&amp;RClient: -___________________    </oddFooter>
  </headerFooter>
  <colBreaks count="1" manualBreakCount="1">
    <brk id="17" max="244" man="1"/>
  </colBreak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rgb="FF00B0F0"/>
  </sheetPr>
  <dimension ref="B1:G34"/>
  <sheetViews>
    <sheetView view="pageBreakPreview" zoomScale="78" zoomScaleNormal="78" zoomScaleSheetLayoutView="78" workbookViewId="0">
      <selection activeCell="B7" sqref="B7:G7"/>
    </sheetView>
  </sheetViews>
  <sheetFormatPr defaultRowHeight="18.75"/>
  <cols>
    <col min="1" max="1" width="6.42578125" style="1193" customWidth="1"/>
    <col min="2" max="2" width="7.85546875" style="1193" customWidth="1"/>
    <col min="3" max="3" width="43.28515625" style="1193" customWidth="1"/>
    <col min="4" max="4" width="20" style="932" customWidth="1"/>
    <col min="5" max="5" width="14.85546875" style="932" bestFit="1" customWidth="1"/>
    <col min="6" max="6" width="13.5703125" style="932" bestFit="1" customWidth="1"/>
    <col min="7" max="7" width="14.85546875" style="932" bestFit="1" customWidth="1"/>
    <col min="8" max="8" width="2.85546875" style="1193" customWidth="1"/>
    <col min="9" max="16384" width="9.140625" style="1193"/>
  </cols>
  <sheetData>
    <row r="1" spans="2:7" s="932" customFormat="1">
      <c r="B1" s="2106"/>
      <c r="C1" s="2106"/>
      <c r="D1" s="2106"/>
      <c r="E1" s="2106"/>
      <c r="F1" s="2106"/>
      <c r="G1" s="2106"/>
    </row>
    <row r="2" spans="2:7" s="932" customFormat="1">
      <c r="B2" s="2073" t="s">
        <v>179</v>
      </c>
      <c r="C2" s="2073"/>
    </row>
    <row r="3" spans="2:7" s="932" customFormat="1">
      <c r="B3" s="2073" t="s">
        <v>156</v>
      </c>
      <c r="C3" s="2073"/>
    </row>
    <row r="4" spans="2:7" s="932" customFormat="1">
      <c r="B4" s="2073" t="s">
        <v>157</v>
      </c>
      <c r="C4" s="2073"/>
    </row>
    <row r="5" spans="2:7" s="932" customFormat="1">
      <c r="B5" s="2073" t="s">
        <v>158</v>
      </c>
      <c r="C5" s="2073"/>
      <c r="D5" s="2073"/>
      <c r="E5" s="933"/>
      <c r="F5" s="933"/>
    </row>
    <row r="7" spans="2:7">
      <c r="B7" s="2074" t="s">
        <v>2247</v>
      </c>
      <c r="C7" s="2074"/>
      <c r="D7" s="2074"/>
      <c r="E7" s="2074"/>
      <c r="F7" s="2074"/>
      <c r="G7" s="2074"/>
    </row>
    <row r="9" spans="2:7" s="932" customFormat="1" ht="20.25" customHeight="1">
      <c r="B9" s="1967" t="s">
        <v>1348</v>
      </c>
      <c r="C9" s="1979" t="s">
        <v>1352</v>
      </c>
      <c r="D9" s="1967" t="s">
        <v>1350</v>
      </c>
      <c r="E9" s="2043" t="s">
        <v>1183</v>
      </c>
      <c r="F9" s="2044"/>
      <c r="G9" s="2045"/>
    </row>
    <row r="10" spans="2:7" s="932" customFormat="1" ht="19.5" customHeight="1">
      <c r="B10" s="1968"/>
      <c r="C10" s="1980"/>
      <c r="D10" s="1968"/>
      <c r="E10" s="1172" t="s">
        <v>154</v>
      </c>
      <c r="F10" s="1173" t="s">
        <v>155</v>
      </c>
      <c r="G10" s="1173" t="s">
        <v>1181</v>
      </c>
    </row>
    <row r="11" spans="2:7" s="932" customFormat="1">
      <c r="B11" s="2080"/>
      <c r="C11" s="2081"/>
      <c r="D11" s="2081"/>
      <c r="E11" s="2081"/>
      <c r="F11" s="2081"/>
      <c r="G11" s="2082"/>
    </row>
    <row r="12" spans="2:7">
      <c r="B12" s="1118"/>
      <c r="C12" s="1119" t="s">
        <v>68</v>
      </c>
      <c r="D12" s="1098"/>
      <c r="E12" s="1098"/>
      <c r="F12" s="1098"/>
      <c r="G12" s="1099"/>
    </row>
    <row r="13" spans="2:7">
      <c r="B13" s="2080"/>
      <c r="C13" s="2081"/>
      <c r="D13" s="2081"/>
      <c r="E13" s="2081"/>
      <c r="F13" s="2081"/>
      <c r="G13" s="2082"/>
    </row>
    <row r="14" spans="2:7">
      <c r="B14" s="1120">
        <v>1</v>
      </c>
      <c r="C14" s="1098" t="s">
        <v>130</v>
      </c>
      <c r="D14" s="1098">
        <v>53013.4</v>
      </c>
      <c r="E14" s="1098">
        <f>'Meas Sto'!K17</f>
        <v>19493.650000000001</v>
      </c>
      <c r="F14" s="1260">
        <f>'Meas Sto'!L17</f>
        <v>9913.4</v>
      </c>
      <c r="G14" s="1099">
        <f>F14+E14</f>
        <v>29407.05</v>
      </c>
    </row>
    <row r="15" spans="2:7">
      <c r="B15" s="1120">
        <v>2</v>
      </c>
      <c r="C15" s="1098" t="s">
        <v>131</v>
      </c>
      <c r="D15" s="1098">
        <v>94381.36</v>
      </c>
      <c r="E15" s="1098">
        <f>'Meas Sto'!K31</f>
        <v>80492.320000000007</v>
      </c>
      <c r="F15" s="1098">
        <f>'Meas Sto'!L31</f>
        <v>0</v>
      </c>
      <c r="G15" s="1099">
        <f>F15+E15</f>
        <v>80492.320000000007</v>
      </c>
    </row>
    <row r="16" spans="2:7">
      <c r="B16" s="1120">
        <v>3</v>
      </c>
      <c r="C16" s="1098" t="s">
        <v>132</v>
      </c>
      <c r="D16" s="1098">
        <v>73500</v>
      </c>
      <c r="E16" s="1098">
        <f>'Meas Sto'!K35</f>
        <v>25250</v>
      </c>
      <c r="F16" s="1098">
        <f>'Meas Sto'!L35</f>
        <v>0</v>
      </c>
      <c r="G16" s="1099">
        <f>F16+E16</f>
        <v>25250</v>
      </c>
    </row>
    <row r="17" spans="2:7">
      <c r="B17" s="2083"/>
      <c r="C17" s="2084"/>
      <c r="D17" s="2084"/>
      <c r="E17" s="2084"/>
      <c r="F17" s="2084"/>
      <c r="G17" s="2085"/>
    </row>
    <row r="18" spans="2:7">
      <c r="B18" s="1966" t="s">
        <v>129</v>
      </c>
      <c r="C18" s="1966"/>
      <c r="D18" s="1066">
        <f>SUM(D14:D16)</f>
        <v>220894.76</v>
      </c>
      <c r="E18" s="1066">
        <f>SUM(E14:E16)</f>
        <v>125235.97</v>
      </c>
      <c r="F18" s="1066">
        <f>SUM(F14:F16)</f>
        <v>9913.4</v>
      </c>
      <c r="G18" s="1066">
        <f>SUM(G14:G16)</f>
        <v>135149.37</v>
      </c>
    </row>
    <row r="19" spans="2:7">
      <c r="B19" s="2083"/>
      <c r="C19" s="2084"/>
      <c r="D19" s="2084"/>
      <c r="E19" s="2084"/>
      <c r="F19" s="2084"/>
      <c r="G19" s="2085"/>
    </row>
    <row r="20" spans="2:7">
      <c r="B20" s="1118"/>
      <c r="C20" s="1119" t="s">
        <v>69</v>
      </c>
      <c r="D20" s="1098"/>
      <c r="E20" s="1098"/>
      <c r="F20" s="1098"/>
      <c r="G20" s="1099"/>
    </row>
    <row r="21" spans="2:7">
      <c r="B21" s="2083"/>
      <c r="C21" s="2084"/>
      <c r="D21" s="2084"/>
      <c r="E21" s="2084"/>
      <c r="F21" s="2084"/>
      <c r="G21" s="2085"/>
    </row>
    <row r="22" spans="2:7">
      <c r="B22" s="1120">
        <v>1</v>
      </c>
      <c r="C22" s="1098" t="s">
        <v>131</v>
      </c>
      <c r="D22" s="1098">
        <v>83514.36</v>
      </c>
      <c r="E22" s="1098">
        <f>'Meas Sto'!K49</f>
        <v>61913.2</v>
      </c>
      <c r="F22" s="1098">
        <f>'Meas Sto'!L49</f>
        <v>0</v>
      </c>
      <c r="G22" s="1099">
        <f t="shared" ref="G22:G27" si="0">F22+E22</f>
        <v>61913.2</v>
      </c>
    </row>
    <row r="23" spans="2:7">
      <c r="B23" s="1120">
        <v>2</v>
      </c>
      <c r="C23" s="1098" t="s">
        <v>133</v>
      </c>
      <c r="D23" s="1098">
        <v>66072.800000000003</v>
      </c>
      <c r="E23" s="1098">
        <f>'Meas Sto'!K53</f>
        <v>79254.399999999994</v>
      </c>
      <c r="F23" s="1260">
        <f>'Meas Sto'!L53</f>
        <v>3100.8</v>
      </c>
      <c r="G23" s="1099">
        <f t="shared" si="0"/>
        <v>82355.199999999997</v>
      </c>
    </row>
    <row r="24" spans="2:7">
      <c r="B24" s="1120">
        <v>3</v>
      </c>
      <c r="C24" s="1098" t="s">
        <v>134</v>
      </c>
      <c r="D24" s="1098">
        <v>35946.6</v>
      </c>
      <c r="E24" s="1098">
        <f>'Meas Sto'!K59</f>
        <v>22859.599999999999</v>
      </c>
      <c r="F24" s="1260">
        <f>'Meas Sto'!L59</f>
        <v>1520</v>
      </c>
      <c r="G24" s="1099">
        <f t="shared" si="0"/>
        <v>24379.599999999999</v>
      </c>
    </row>
    <row r="25" spans="2:7">
      <c r="B25" s="1120">
        <v>4</v>
      </c>
      <c r="C25" s="1098" t="s">
        <v>135</v>
      </c>
      <c r="D25" s="1098">
        <v>38784</v>
      </c>
      <c r="E25" s="1098">
        <f>'Meas Sto'!K66</f>
        <v>8493.2099999999991</v>
      </c>
      <c r="F25" s="1098">
        <f>'Meas Sto'!L66</f>
        <v>0</v>
      </c>
      <c r="G25" s="1099">
        <f t="shared" si="0"/>
        <v>8493.2099999999991</v>
      </c>
    </row>
    <row r="26" spans="2:7">
      <c r="B26" s="1120">
        <v>5</v>
      </c>
      <c r="C26" s="1098" t="s">
        <v>618</v>
      </c>
      <c r="D26" s="1098">
        <v>16458</v>
      </c>
      <c r="E26" s="1098">
        <f>'Meas Sto'!K74</f>
        <v>16458</v>
      </c>
      <c r="F26" s="1098">
        <f>'Meas Sto'!L74</f>
        <v>0</v>
      </c>
      <c r="G26" s="1099">
        <f t="shared" si="0"/>
        <v>16458</v>
      </c>
    </row>
    <row r="27" spans="2:7">
      <c r="B27" s="1120">
        <v>6</v>
      </c>
      <c r="C27" s="1098" t="s">
        <v>150</v>
      </c>
      <c r="D27" s="1098">
        <v>181950</v>
      </c>
      <c r="E27" s="1098">
        <f>'Meas Sto'!K84</f>
        <v>89907.1</v>
      </c>
      <c r="F27" s="1260">
        <f>'Meas Sto'!L84</f>
        <v>2280</v>
      </c>
      <c r="G27" s="1099">
        <f t="shared" si="0"/>
        <v>92187.1</v>
      </c>
    </row>
    <row r="28" spans="2:7">
      <c r="B28" s="1120">
        <v>7</v>
      </c>
      <c r="C28" s="1098" t="s">
        <v>1128</v>
      </c>
      <c r="D28" s="1098">
        <v>19100</v>
      </c>
      <c r="E28" s="1098"/>
      <c r="F28" s="1098"/>
      <c r="G28" s="1099"/>
    </row>
    <row r="29" spans="2:7">
      <c r="B29" s="1120">
        <v>8</v>
      </c>
      <c r="C29" s="1098" t="s">
        <v>1127</v>
      </c>
      <c r="D29" s="1098">
        <v>34672.04</v>
      </c>
      <c r="E29" s="1098"/>
      <c r="F29" s="1676">
        <f>'Meas Sto'!L90</f>
        <v>0</v>
      </c>
      <c r="G29" s="1099"/>
    </row>
    <row r="30" spans="2:7">
      <c r="B30" s="1120">
        <v>9</v>
      </c>
      <c r="C30" s="1098" t="s">
        <v>1126</v>
      </c>
      <c r="D30" s="1098">
        <v>28325</v>
      </c>
      <c r="E30" s="1098"/>
      <c r="F30" s="1098"/>
      <c r="G30" s="1099"/>
    </row>
    <row r="31" spans="2:7">
      <c r="B31" s="1120">
        <v>10</v>
      </c>
      <c r="C31" s="1098" t="s">
        <v>1125</v>
      </c>
      <c r="D31" s="1098">
        <v>26625</v>
      </c>
      <c r="E31" s="1098"/>
      <c r="F31" s="1098"/>
      <c r="G31" s="1099"/>
    </row>
    <row r="32" spans="2:7">
      <c r="B32" s="2083"/>
      <c r="C32" s="2084"/>
      <c r="D32" s="2084"/>
      <c r="E32" s="2084"/>
      <c r="F32" s="2084"/>
      <c r="G32" s="2085"/>
    </row>
    <row r="33" spans="2:7">
      <c r="B33" s="1966" t="s">
        <v>128</v>
      </c>
      <c r="C33" s="1966"/>
      <c r="D33" s="1066">
        <f>SUM(D22:D31)</f>
        <v>531447.80000000005</v>
      </c>
      <c r="E33" s="1066">
        <f>SUM(E22:E31)</f>
        <v>278885.51</v>
      </c>
      <c r="F33" s="1066">
        <f>SUM(F22:F31)</f>
        <v>6900.8</v>
      </c>
      <c r="G33" s="1066">
        <f>SUM(G22:G31)</f>
        <v>285786.31</v>
      </c>
    </row>
    <row r="34" spans="2:7">
      <c r="B34" s="1966" t="s">
        <v>1380</v>
      </c>
      <c r="C34" s="1966"/>
      <c r="D34" s="1066">
        <f>D18+D33</f>
        <v>752342.56</v>
      </c>
      <c r="E34" s="1066">
        <f>E18+E33</f>
        <v>404121.48</v>
      </c>
      <c r="F34" s="1066">
        <f>F18+F33</f>
        <v>16814.2</v>
      </c>
      <c r="G34" s="1066">
        <f>G18+G33</f>
        <v>420935.67999999999</v>
      </c>
    </row>
  </sheetData>
  <mergeCells count="19">
    <mergeCell ref="B32:G32"/>
    <mergeCell ref="B33:C33"/>
    <mergeCell ref="B34:C34"/>
    <mergeCell ref="B11:G11"/>
    <mergeCell ref="B13:G13"/>
    <mergeCell ref="B17:G17"/>
    <mergeCell ref="B18:C18"/>
    <mergeCell ref="B19:G19"/>
    <mergeCell ref="B21:G21"/>
    <mergeCell ref="E9:G9"/>
    <mergeCell ref="B9:B10"/>
    <mergeCell ref="C9:C10"/>
    <mergeCell ref="D9:D10"/>
    <mergeCell ref="B1:G1"/>
    <mergeCell ref="B2:C2"/>
    <mergeCell ref="B3:C3"/>
    <mergeCell ref="B4:C4"/>
    <mergeCell ref="B7:G7"/>
    <mergeCell ref="B5:D5"/>
  </mergeCells>
  <printOptions horizontalCentered="1"/>
  <pageMargins left="0.24" right="0.19" top="0.83" bottom="0.75" header="0.3" footer="0.3"/>
  <pageSetup paperSize="9" scale="80" orientation="portrait" r:id="rId1"/>
  <headerFooter>
    <oddHeader>Page &amp;P of &amp;N</oddHeader>
    <oddFooter>&amp;LContractor: - &amp;USelam D.
Office Engineer&amp;CConsultant: - ______________&amp;RClient: - _________________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B1:O90"/>
  <sheetViews>
    <sheetView view="pageBreakPreview" zoomScale="86" zoomScaleNormal="86" zoomScaleSheetLayoutView="86" workbookViewId="0">
      <selection activeCell="B5" sqref="B5:M5"/>
    </sheetView>
  </sheetViews>
  <sheetFormatPr defaultRowHeight="15.75"/>
  <cols>
    <col min="1" max="1" width="4" style="1393" customWidth="1"/>
    <col min="2" max="2" width="7.85546875" style="1393" customWidth="1"/>
    <col min="3" max="3" width="40.28515625" style="1393" customWidth="1"/>
    <col min="4" max="4" width="7.28515625" style="1409" customWidth="1"/>
    <col min="5" max="5" width="12.42578125" style="1461" customWidth="1"/>
    <col min="6" max="7" width="11.7109375" style="1461" customWidth="1"/>
    <col min="8" max="8" width="11.28515625" style="1461" customWidth="1"/>
    <col min="9" max="9" width="12.140625" style="1461" bestFit="1" customWidth="1"/>
    <col min="10" max="10" width="13.42578125" style="1461" bestFit="1" customWidth="1"/>
    <col min="11" max="11" width="14.5703125" style="1461" bestFit="1" customWidth="1"/>
    <col min="12" max="12" width="13" style="1461" bestFit="1" customWidth="1"/>
    <col min="13" max="13" width="14.5703125" style="1461" bestFit="1" customWidth="1"/>
    <col min="14" max="15" width="12.7109375" style="1461" hidden="1" customWidth="1"/>
    <col min="16" max="16" width="3.28515625" style="1393" customWidth="1"/>
    <col min="17" max="16384" width="9.140625" style="1393"/>
  </cols>
  <sheetData>
    <row r="1" spans="2:15">
      <c r="B1" s="2110" t="s">
        <v>179</v>
      </c>
      <c r="C1" s="2110"/>
      <c r="D1" s="1523"/>
      <c r="E1" s="1466"/>
      <c r="F1" s="1466"/>
      <c r="G1" s="1466"/>
      <c r="H1" s="1466"/>
      <c r="I1" s="1466"/>
      <c r="J1" s="1466"/>
      <c r="K1" s="1466"/>
      <c r="L1" s="1466"/>
      <c r="M1" s="1466"/>
      <c r="N1" s="1466"/>
      <c r="O1" s="1466"/>
    </row>
    <row r="2" spans="2:15">
      <c r="B2" s="2110" t="s">
        <v>156</v>
      </c>
      <c r="C2" s="2110"/>
      <c r="D2" s="1523"/>
      <c r="E2" s="1466"/>
      <c r="F2" s="1466"/>
      <c r="G2" s="1466"/>
      <c r="H2" s="1466"/>
      <c r="I2" s="1466"/>
      <c r="J2" s="1466"/>
      <c r="K2" s="1466"/>
      <c r="L2" s="1466"/>
      <c r="M2" s="1466"/>
      <c r="N2" s="1466"/>
      <c r="O2" s="1466"/>
    </row>
    <row r="3" spans="2:15">
      <c r="B3" s="2110" t="s">
        <v>157</v>
      </c>
      <c r="C3" s="2110"/>
      <c r="D3" s="1523"/>
      <c r="E3" s="1466"/>
      <c r="F3" s="1466"/>
      <c r="G3" s="1466"/>
      <c r="H3" s="1466"/>
      <c r="I3" s="1466"/>
      <c r="J3" s="1466"/>
      <c r="K3" s="1466"/>
      <c r="L3" s="1466"/>
      <c r="M3" s="1466"/>
      <c r="N3" s="1466"/>
      <c r="O3" s="1466"/>
    </row>
    <row r="4" spans="2:15" ht="18.75">
      <c r="B4" s="2110" t="s">
        <v>158</v>
      </c>
      <c r="C4" s="2110"/>
      <c r="D4" s="927"/>
      <c r="E4" s="1459"/>
      <c r="F4" s="1455"/>
      <c r="G4" s="1466"/>
      <c r="H4" s="1466"/>
      <c r="I4" s="1466"/>
      <c r="J4" s="1466"/>
      <c r="K4" s="1466"/>
      <c r="L4" s="1466"/>
      <c r="M4" s="1466"/>
      <c r="N4" s="1466"/>
      <c r="O4" s="1466"/>
    </row>
    <row r="5" spans="2:15">
      <c r="B5" s="2111" t="s">
        <v>2248</v>
      </c>
      <c r="C5" s="2111"/>
      <c r="D5" s="2111"/>
      <c r="E5" s="2111"/>
      <c r="F5" s="2111"/>
      <c r="G5" s="2111"/>
      <c r="H5" s="2111"/>
      <c r="I5" s="2111"/>
      <c r="J5" s="2111"/>
      <c r="K5" s="2111"/>
      <c r="L5" s="2111"/>
      <c r="M5" s="2111"/>
      <c r="N5" s="1466"/>
      <c r="O5" s="1466"/>
    </row>
    <row r="6" spans="2:15">
      <c r="B6" s="927"/>
      <c r="C6" s="927"/>
      <c r="D6" s="927"/>
      <c r="E6" s="927"/>
      <c r="F6" s="927"/>
      <c r="G6" s="927"/>
      <c r="H6" s="927"/>
      <c r="I6" s="927"/>
      <c r="J6" s="927"/>
      <c r="K6" s="927"/>
      <c r="L6" s="927"/>
      <c r="M6" s="927"/>
      <c r="N6" s="927"/>
      <c r="O6" s="927"/>
    </row>
    <row r="7" spans="2:15" s="1263" customFormat="1">
      <c r="B7" s="2059" t="s">
        <v>95</v>
      </c>
      <c r="C7" s="2057" t="s">
        <v>94</v>
      </c>
      <c r="D7" s="2057" t="s">
        <v>93</v>
      </c>
      <c r="E7" s="2055" t="s">
        <v>661</v>
      </c>
      <c r="F7" s="2057" t="s">
        <v>244</v>
      </c>
      <c r="G7" s="2057"/>
      <c r="H7" s="2057"/>
      <c r="I7" s="2057" t="s">
        <v>92</v>
      </c>
      <c r="J7" s="2055" t="s">
        <v>659</v>
      </c>
      <c r="K7" s="2057" t="s">
        <v>223</v>
      </c>
      <c r="L7" s="2057"/>
      <c r="M7" s="2058"/>
    </row>
    <row r="8" spans="2:15" s="1263" customFormat="1" ht="31.5">
      <c r="B8" s="2060"/>
      <c r="C8" s="2061"/>
      <c r="D8" s="2061"/>
      <c r="E8" s="2056"/>
      <c r="F8" s="1462" t="s">
        <v>242</v>
      </c>
      <c r="G8" s="1462" t="s">
        <v>243</v>
      </c>
      <c r="H8" s="1463" t="s">
        <v>444</v>
      </c>
      <c r="I8" s="2061"/>
      <c r="J8" s="2056"/>
      <c r="K8" s="1462" t="s">
        <v>154</v>
      </c>
      <c r="L8" s="1462" t="s">
        <v>155</v>
      </c>
      <c r="M8" s="1269" t="s">
        <v>660</v>
      </c>
    </row>
    <row r="9" spans="2:15">
      <c r="B9" s="1397"/>
      <c r="C9" s="1271" t="s">
        <v>68</v>
      </c>
      <c r="D9" s="1398"/>
      <c r="E9" s="1294"/>
      <c r="F9" s="1294"/>
      <c r="G9" s="1294"/>
      <c r="H9" s="1294"/>
      <c r="I9" s="1294"/>
      <c r="J9" s="1294"/>
      <c r="K9" s="1294"/>
      <c r="L9" s="1294"/>
      <c r="M9" s="1295"/>
      <c r="N9" s="1524"/>
      <c r="O9" s="1371"/>
    </row>
    <row r="10" spans="2:15">
      <c r="B10" s="1399"/>
      <c r="C10" s="1501" t="s">
        <v>45</v>
      </c>
      <c r="D10" s="1289"/>
      <c r="E10" s="1280"/>
      <c r="F10" s="1280"/>
      <c r="G10" s="1280"/>
      <c r="H10" s="1280"/>
      <c r="I10" s="1280"/>
      <c r="J10" s="1280"/>
      <c r="K10" s="1280"/>
      <c r="L10" s="1280"/>
      <c r="M10" s="1296"/>
      <c r="N10" s="1525"/>
      <c r="O10" s="1365"/>
    </row>
    <row r="11" spans="2:15" ht="18.75">
      <c r="B11" s="1399">
        <v>1.1000000000000001</v>
      </c>
      <c r="C11" s="1400" t="s">
        <v>368</v>
      </c>
      <c r="D11" s="1289" t="s">
        <v>457</v>
      </c>
      <c r="E11" s="1280">
        <v>144.5</v>
      </c>
      <c r="F11" s="1280">
        <v>144.5</v>
      </c>
      <c r="G11" s="1280"/>
      <c r="H11" s="1280">
        <f t="shared" ref="H11:H16" si="0">F11+G11</f>
        <v>144.5</v>
      </c>
      <c r="I11" s="1280">
        <v>6</v>
      </c>
      <c r="J11" s="1280">
        <f t="shared" ref="J11:J16" si="1">I11*E11</f>
        <v>867</v>
      </c>
      <c r="K11" s="1280">
        <f t="shared" ref="K11:K16" si="2">I11*F11</f>
        <v>867</v>
      </c>
      <c r="L11" s="1280">
        <f t="shared" ref="L11:L73" si="3">I11*G11</f>
        <v>0</v>
      </c>
      <c r="M11" s="1296">
        <f t="shared" ref="M11:M16" si="4">L11+K11</f>
        <v>867</v>
      </c>
      <c r="N11" s="1525">
        <v>867</v>
      </c>
      <c r="O11" s="1365">
        <v>0</v>
      </c>
    </row>
    <row r="12" spans="2:15" ht="18.75">
      <c r="B12" s="1399">
        <v>1.2</v>
      </c>
      <c r="C12" s="1400" t="s">
        <v>325</v>
      </c>
      <c r="D12" s="1289" t="s">
        <v>458</v>
      </c>
      <c r="E12" s="1280">
        <v>115.5</v>
      </c>
      <c r="F12" s="1280">
        <v>124.27</v>
      </c>
      <c r="G12" s="1280"/>
      <c r="H12" s="1280">
        <f t="shared" si="0"/>
        <v>124.27</v>
      </c>
      <c r="I12" s="1280">
        <v>50</v>
      </c>
      <c r="J12" s="1280">
        <f t="shared" si="1"/>
        <v>5775</v>
      </c>
      <c r="K12" s="1280">
        <f t="shared" si="2"/>
        <v>6213.5</v>
      </c>
      <c r="L12" s="1280">
        <f t="shared" si="3"/>
        <v>0</v>
      </c>
      <c r="M12" s="1296">
        <f t="shared" si="4"/>
        <v>6213.5</v>
      </c>
      <c r="N12" s="1525">
        <v>5775</v>
      </c>
      <c r="O12" s="1365">
        <v>0</v>
      </c>
    </row>
    <row r="13" spans="2:15" ht="18.75">
      <c r="B13" s="1399">
        <v>1.4</v>
      </c>
      <c r="C13" s="1400" t="s">
        <v>160</v>
      </c>
      <c r="D13" s="1289" t="s">
        <v>458</v>
      </c>
      <c r="E13" s="1280">
        <v>38.5</v>
      </c>
      <c r="F13" s="1280">
        <v>22.75</v>
      </c>
      <c r="G13" s="1280"/>
      <c r="H13" s="1280">
        <f t="shared" si="0"/>
        <v>22.75</v>
      </c>
      <c r="I13" s="1280">
        <v>40</v>
      </c>
      <c r="J13" s="1280">
        <f t="shared" si="1"/>
        <v>1540</v>
      </c>
      <c r="K13" s="1280">
        <f t="shared" si="2"/>
        <v>910</v>
      </c>
      <c r="L13" s="1280">
        <f t="shared" si="3"/>
        <v>0</v>
      </c>
      <c r="M13" s="1296">
        <f t="shared" si="4"/>
        <v>910</v>
      </c>
      <c r="N13" s="1525">
        <v>1540</v>
      </c>
      <c r="O13" s="1365">
        <v>0</v>
      </c>
    </row>
    <row r="14" spans="2:15" ht="18.75">
      <c r="B14" s="1399">
        <v>1.5</v>
      </c>
      <c r="C14" s="1400" t="s">
        <v>326</v>
      </c>
      <c r="D14" s="1289" t="s">
        <v>458</v>
      </c>
      <c r="E14" s="1280">
        <v>205</v>
      </c>
      <c r="F14" s="1280">
        <v>26.09</v>
      </c>
      <c r="G14" s="1280"/>
      <c r="H14" s="1280">
        <f t="shared" si="0"/>
        <v>26.09</v>
      </c>
      <c r="I14" s="1280">
        <v>100</v>
      </c>
      <c r="J14" s="1280">
        <f t="shared" si="1"/>
        <v>20500</v>
      </c>
      <c r="K14" s="1280">
        <f t="shared" si="2"/>
        <v>2609</v>
      </c>
      <c r="L14" s="1280">
        <f t="shared" si="3"/>
        <v>0</v>
      </c>
      <c r="M14" s="1296">
        <f t="shared" si="4"/>
        <v>2609</v>
      </c>
      <c r="N14" s="1525">
        <v>20500</v>
      </c>
      <c r="O14" s="1365">
        <v>0</v>
      </c>
    </row>
    <row r="15" spans="2:15" ht="18.75">
      <c r="B15" s="1399">
        <v>1.6</v>
      </c>
      <c r="C15" s="1400" t="s">
        <v>323</v>
      </c>
      <c r="D15" s="1289" t="s">
        <v>458</v>
      </c>
      <c r="E15" s="1280">
        <v>197.35</v>
      </c>
      <c r="F15" s="1280">
        <v>48.75</v>
      </c>
      <c r="G15" s="1401">
        <f>H11*0.3+H12+H13-F15</f>
        <v>141.62</v>
      </c>
      <c r="H15" s="1280">
        <f t="shared" si="0"/>
        <v>190.37</v>
      </c>
      <c r="I15" s="1280">
        <v>70</v>
      </c>
      <c r="J15" s="1280">
        <f t="shared" si="1"/>
        <v>13814.5</v>
      </c>
      <c r="K15" s="1280">
        <f t="shared" si="2"/>
        <v>3412.5</v>
      </c>
      <c r="L15" s="1280">
        <f t="shared" si="3"/>
        <v>9913.4</v>
      </c>
      <c r="M15" s="1296">
        <f t="shared" si="4"/>
        <v>13325.9</v>
      </c>
      <c r="N15" s="1525">
        <v>13814.5</v>
      </c>
      <c r="O15" s="1365">
        <v>0</v>
      </c>
    </row>
    <row r="16" spans="2:15" ht="19.5" thickBot="1">
      <c r="B16" s="1402">
        <v>1.7</v>
      </c>
      <c r="C16" s="1403" t="s">
        <v>369</v>
      </c>
      <c r="D16" s="1404" t="s">
        <v>457</v>
      </c>
      <c r="E16" s="1325">
        <v>73.14</v>
      </c>
      <c r="F16" s="1325">
        <v>64.489999999999995</v>
      </c>
      <c r="G16" s="1325"/>
      <c r="H16" s="1325">
        <f t="shared" si="0"/>
        <v>64.489999999999995</v>
      </c>
      <c r="I16" s="1325">
        <v>85</v>
      </c>
      <c r="J16" s="1325">
        <f t="shared" si="1"/>
        <v>6216.9</v>
      </c>
      <c r="K16" s="1325">
        <f t="shared" si="2"/>
        <v>5481.65</v>
      </c>
      <c r="L16" s="1325">
        <f t="shared" si="3"/>
        <v>0</v>
      </c>
      <c r="M16" s="1327">
        <f t="shared" si="4"/>
        <v>5481.65</v>
      </c>
      <c r="N16" s="1526">
        <v>6216.9</v>
      </c>
      <c r="O16" s="1368">
        <v>0</v>
      </c>
    </row>
    <row r="17" spans="2:15" s="1529" customFormat="1" ht="17.25" thickTop="1" thickBot="1">
      <c r="B17" s="1927" t="s">
        <v>46</v>
      </c>
      <c r="C17" s="1928"/>
      <c r="D17" s="1928"/>
      <c r="E17" s="1928"/>
      <c r="F17" s="1928"/>
      <c r="G17" s="1928"/>
      <c r="H17" s="1928"/>
      <c r="I17" s="2077"/>
      <c r="J17" s="1281">
        <f>SUM(J11:J16)</f>
        <v>48713.4</v>
      </c>
      <c r="K17" s="1281">
        <f>SUM(K11:K16)</f>
        <v>19493.650000000001</v>
      </c>
      <c r="L17" s="1281">
        <f>SUM(L11:L16)</f>
        <v>9913.4</v>
      </c>
      <c r="M17" s="1282">
        <f>SUM(M11:M16)</f>
        <v>29407.05</v>
      </c>
      <c r="N17" s="1527">
        <v>53013.4</v>
      </c>
      <c r="O17" s="1528">
        <v>0</v>
      </c>
    </row>
    <row r="18" spans="2:15" ht="16.5" thickTop="1">
      <c r="B18" s="1397"/>
      <c r="C18" s="1504" t="s">
        <v>47</v>
      </c>
      <c r="D18" s="1398"/>
      <c r="E18" s="1294"/>
      <c r="F18" s="1294"/>
      <c r="G18" s="1294"/>
      <c r="H18" s="1294"/>
      <c r="I18" s="1294"/>
      <c r="J18" s="1294"/>
      <c r="K18" s="1294"/>
      <c r="L18" s="1294"/>
      <c r="M18" s="1295"/>
      <c r="N18" s="1525"/>
      <c r="O18" s="1365"/>
    </row>
    <row r="19" spans="2:15">
      <c r="B19" s="1399">
        <v>2.1</v>
      </c>
      <c r="C19" s="1400" t="s">
        <v>394</v>
      </c>
      <c r="D19" s="1289"/>
      <c r="E19" s="1280"/>
      <c r="F19" s="1280"/>
      <c r="G19" s="1280"/>
      <c r="H19" s="1280"/>
      <c r="I19" s="1280"/>
      <c r="J19" s="1280"/>
      <c r="K19" s="1280"/>
      <c r="L19" s="1280"/>
      <c r="M19" s="1296"/>
      <c r="N19" s="1525"/>
      <c r="O19" s="1365"/>
    </row>
    <row r="20" spans="2:15" ht="18.75">
      <c r="B20" s="1405"/>
      <c r="C20" s="1291" t="s">
        <v>90</v>
      </c>
      <c r="D20" s="1289" t="s">
        <v>457</v>
      </c>
      <c r="E20" s="1280">
        <v>35</v>
      </c>
      <c r="F20" s="1280">
        <v>25.25</v>
      </c>
      <c r="G20" s="1280"/>
      <c r="H20" s="1280">
        <f t="shared" ref="H20:H30" si="5">F20+G20</f>
        <v>25.25</v>
      </c>
      <c r="I20" s="1280">
        <v>100</v>
      </c>
      <c r="J20" s="1280">
        <f t="shared" ref="J20:J73" si="6">I20*E20</f>
        <v>3500</v>
      </c>
      <c r="K20" s="1280">
        <f t="shared" ref="K20:K30" si="7">I20*F20</f>
        <v>2525</v>
      </c>
      <c r="L20" s="1280">
        <f t="shared" si="3"/>
        <v>0</v>
      </c>
      <c r="M20" s="1296">
        <f t="shared" ref="M20:M73" si="8">L20+K20</f>
        <v>2525</v>
      </c>
      <c r="N20" s="1525">
        <v>3500</v>
      </c>
      <c r="O20" s="1365">
        <v>0</v>
      </c>
    </row>
    <row r="21" spans="2:15" ht="18.75">
      <c r="B21" s="1399">
        <v>2.2000000000000002</v>
      </c>
      <c r="C21" s="1400" t="s">
        <v>459</v>
      </c>
      <c r="D21" s="1289" t="s">
        <v>457</v>
      </c>
      <c r="E21" s="1280">
        <v>73.14</v>
      </c>
      <c r="F21" s="1280">
        <v>64.489999999999995</v>
      </c>
      <c r="G21" s="1280"/>
      <c r="H21" s="1280">
        <f t="shared" si="5"/>
        <v>64.489999999999995</v>
      </c>
      <c r="I21" s="1280">
        <v>350</v>
      </c>
      <c r="J21" s="1280">
        <f t="shared" si="6"/>
        <v>25599</v>
      </c>
      <c r="K21" s="1280">
        <f t="shared" si="7"/>
        <v>22571.5</v>
      </c>
      <c r="L21" s="1280">
        <f t="shared" si="3"/>
        <v>0</v>
      </c>
      <c r="M21" s="1296">
        <f t="shared" si="8"/>
        <v>22571.5</v>
      </c>
      <c r="N21" s="1525">
        <v>25599</v>
      </c>
      <c r="O21" s="1365">
        <v>0</v>
      </c>
    </row>
    <row r="22" spans="2:15">
      <c r="B22" s="1399">
        <v>2.2999999999999998</v>
      </c>
      <c r="C22" s="1400" t="s">
        <v>372</v>
      </c>
      <c r="D22" s="1289"/>
      <c r="E22" s="1280"/>
      <c r="F22" s="1280"/>
      <c r="G22" s="1280"/>
      <c r="H22" s="1280"/>
      <c r="I22" s="1280"/>
      <c r="J22" s="1280"/>
      <c r="K22" s="1280"/>
      <c r="L22" s="1280"/>
      <c r="M22" s="1296"/>
      <c r="N22" s="1525"/>
      <c r="O22" s="1365"/>
    </row>
    <row r="23" spans="2:15" ht="18.75">
      <c r="B23" s="1399"/>
      <c r="C23" s="1291" t="s">
        <v>88</v>
      </c>
      <c r="D23" s="1289" t="s">
        <v>458</v>
      </c>
      <c r="E23" s="1280">
        <v>7.55</v>
      </c>
      <c r="F23" s="1280">
        <v>5.3</v>
      </c>
      <c r="G23" s="1280"/>
      <c r="H23" s="1280">
        <f t="shared" si="5"/>
        <v>5.3</v>
      </c>
      <c r="I23" s="1280">
        <v>2900</v>
      </c>
      <c r="J23" s="1280">
        <f t="shared" si="6"/>
        <v>21895</v>
      </c>
      <c r="K23" s="1280">
        <f t="shared" si="7"/>
        <v>15370</v>
      </c>
      <c r="L23" s="1280">
        <f t="shared" si="3"/>
        <v>0</v>
      </c>
      <c r="M23" s="1296">
        <f t="shared" si="8"/>
        <v>15370</v>
      </c>
      <c r="N23" s="1525">
        <v>21895</v>
      </c>
      <c r="O23" s="1365">
        <v>0</v>
      </c>
    </row>
    <row r="24" spans="2:15">
      <c r="B24" s="1399">
        <v>2.4</v>
      </c>
      <c r="C24" s="1400" t="s">
        <v>370</v>
      </c>
      <c r="D24" s="1289"/>
      <c r="E24" s="1280"/>
      <c r="F24" s="1280"/>
      <c r="G24" s="1280"/>
      <c r="H24" s="1280"/>
      <c r="I24" s="1280"/>
      <c r="J24" s="1280"/>
      <c r="K24" s="1280"/>
      <c r="L24" s="1280"/>
      <c r="M24" s="1296"/>
      <c r="N24" s="1525">
        <v>0</v>
      </c>
      <c r="O24" s="1365">
        <v>0</v>
      </c>
    </row>
    <row r="25" spans="2:15" ht="19.5" thickBot="1">
      <c r="B25" s="1405"/>
      <c r="C25" s="1291" t="s">
        <v>88</v>
      </c>
      <c r="D25" s="1289" t="s">
        <v>457</v>
      </c>
      <c r="E25" s="1280">
        <v>44.4</v>
      </c>
      <c r="F25" s="1280">
        <v>41.8</v>
      </c>
      <c r="G25" s="1280"/>
      <c r="H25" s="1280">
        <f t="shared" si="5"/>
        <v>41.8</v>
      </c>
      <c r="I25" s="1280">
        <v>120</v>
      </c>
      <c r="J25" s="1280">
        <f t="shared" si="6"/>
        <v>5328</v>
      </c>
      <c r="K25" s="1280">
        <f t="shared" si="7"/>
        <v>5016</v>
      </c>
      <c r="L25" s="1280">
        <f t="shared" si="3"/>
        <v>0</v>
      </c>
      <c r="M25" s="1296">
        <f t="shared" si="8"/>
        <v>5016</v>
      </c>
      <c r="N25" s="1525">
        <v>5328</v>
      </c>
      <c r="O25" s="1365">
        <v>0</v>
      </c>
    </row>
    <row r="26" spans="2:15" ht="16.5" thickTop="1">
      <c r="B26" s="1399">
        <v>2.5</v>
      </c>
      <c r="C26" s="1400" t="s">
        <v>333</v>
      </c>
      <c r="D26" s="1289"/>
      <c r="E26" s="1280"/>
      <c r="F26" s="1280"/>
      <c r="G26" s="1280"/>
      <c r="H26" s="1280"/>
      <c r="I26" s="1280"/>
      <c r="J26" s="1280"/>
      <c r="K26" s="1280"/>
      <c r="L26" s="1280"/>
      <c r="M26" s="1296"/>
      <c r="N26" s="1530">
        <v>0</v>
      </c>
      <c r="O26" s="1531">
        <v>0</v>
      </c>
    </row>
    <row r="27" spans="2:15">
      <c r="B27" s="1399"/>
      <c r="C27" s="1090" t="s">
        <v>79</v>
      </c>
      <c r="D27" s="1289" t="s">
        <v>75</v>
      </c>
      <c r="E27" s="1280">
        <v>343.41</v>
      </c>
      <c r="F27" s="1280">
        <v>469.12</v>
      </c>
      <c r="G27" s="1280"/>
      <c r="H27" s="1280">
        <f t="shared" si="5"/>
        <v>469.12</v>
      </c>
      <c r="I27" s="1280">
        <v>38</v>
      </c>
      <c r="J27" s="1280">
        <f t="shared" si="6"/>
        <v>13049.58</v>
      </c>
      <c r="K27" s="1280">
        <f t="shared" si="7"/>
        <v>17826.560000000001</v>
      </c>
      <c r="L27" s="1280">
        <f t="shared" si="3"/>
        <v>0</v>
      </c>
      <c r="M27" s="1296">
        <f t="shared" si="8"/>
        <v>17826.560000000001</v>
      </c>
      <c r="N27" s="1525">
        <v>13049.58</v>
      </c>
      <c r="O27" s="1365">
        <v>0</v>
      </c>
    </row>
    <row r="28" spans="2:15" hidden="1">
      <c r="B28" s="1399"/>
      <c r="C28" s="1090" t="s">
        <v>78</v>
      </c>
      <c r="D28" s="1289" t="s">
        <v>75</v>
      </c>
      <c r="E28" s="1280">
        <v>471.81</v>
      </c>
      <c r="F28" s="1280">
        <v>0</v>
      </c>
      <c r="G28" s="1280"/>
      <c r="H28" s="1280">
        <f t="shared" si="5"/>
        <v>0</v>
      </c>
      <c r="I28" s="1280">
        <v>38</v>
      </c>
      <c r="J28" s="1280">
        <f t="shared" si="6"/>
        <v>17928.78</v>
      </c>
      <c r="K28" s="1280">
        <f t="shared" si="7"/>
        <v>0</v>
      </c>
      <c r="L28" s="1280">
        <f t="shared" si="3"/>
        <v>0</v>
      </c>
      <c r="M28" s="1296">
        <f t="shared" si="8"/>
        <v>0</v>
      </c>
      <c r="N28" s="1525">
        <v>17928.78</v>
      </c>
      <c r="O28" s="1365">
        <v>0</v>
      </c>
    </row>
    <row r="29" spans="2:15">
      <c r="B29" s="1399"/>
      <c r="C29" s="1090" t="s">
        <v>77</v>
      </c>
      <c r="D29" s="1289" t="s">
        <v>75</v>
      </c>
      <c r="E29" s="1280">
        <v>0</v>
      </c>
      <c r="F29" s="1280">
        <v>431.27</v>
      </c>
      <c r="G29" s="1280"/>
      <c r="H29" s="1280">
        <f t="shared" si="5"/>
        <v>431.27</v>
      </c>
      <c r="I29" s="1280">
        <v>38</v>
      </c>
      <c r="J29" s="1280">
        <f t="shared" si="6"/>
        <v>0</v>
      </c>
      <c r="K29" s="1280">
        <f t="shared" si="7"/>
        <v>16388.259999999998</v>
      </c>
      <c r="L29" s="1280">
        <f t="shared" si="3"/>
        <v>0</v>
      </c>
      <c r="M29" s="1296">
        <f t="shared" si="8"/>
        <v>16388.259999999998</v>
      </c>
      <c r="N29" s="1525">
        <v>0</v>
      </c>
      <c r="O29" s="1365">
        <v>0</v>
      </c>
    </row>
    <row r="30" spans="2:15" ht="16.5" thickBot="1">
      <c r="B30" s="1402">
        <v>2.6</v>
      </c>
      <c r="C30" s="1403" t="s">
        <v>398</v>
      </c>
      <c r="D30" s="1404" t="s">
        <v>74</v>
      </c>
      <c r="E30" s="1325">
        <v>70.400000000000006</v>
      </c>
      <c r="F30" s="1325">
        <v>53</v>
      </c>
      <c r="G30" s="1325"/>
      <c r="H30" s="1325">
        <f t="shared" si="5"/>
        <v>53</v>
      </c>
      <c r="I30" s="1325">
        <v>15</v>
      </c>
      <c r="J30" s="1325">
        <f t="shared" si="6"/>
        <v>1056</v>
      </c>
      <c r="K30" s="1325">
        <f t="shared" si="7"/>
        <v>795</v>
      </c>
      <c r="L30" s="1325">
        <f t="shared" si="3"/>
        <v>0</v>
      </c>
      <c r="M30" s="1327">
        <f t="shared" si="8"/>
        <v>795</v>
      </c>
      <c r="N30" s="1525">
        <v>1056</v>
      </c>
      <c r="O30" s="1365">
        <v>0</v>
      </c>
    </row>
    <row r="31" spans="2:15" ht="17.25" thickTop="1" thickBot="1">
      <c r="B31" s="1987" t="s">
        <v>46</v>
      </c>
      <c r="C31" s="1988"/>
      <c r="D31" s="1988"/>
      <c r="E31" s="1988"/>
      <c r="F31" s="1988"/>
      <c r="G31" s="1988"/>
      <c r="H31" s="1988"/>
      <c r="I31" s="2109"/>
      <c r="J31" s="1281">
        <f>SUM(J20:J30)</f>
        <v>88356.36</v>
      </c>
      <c r="K31" s="1281">
        <f>SUM(K20:K30)</f>
        <v>80492.320000000007</v>
      </c>
      <c r="L31" s="1281">
        <f>SUM(L20:L30)</f>
        <v>0</v>
      </c>
      <c r="M31" s="1282">
        <f>SUM(M20:M30)</f>
        <v>80492.320000000007</v>
      </c>
      <c r="N31" s="1532">
        <v>94381.36</v>
      </c>
      <c r="O31" s="1533">
        <v>0</v>
      </c>
    </row>
    <row r="32" spans="2:15" ht="16.5" thickTop="1">
      <c r="B32" s="1397"/>
      <c r="C32" s="1504" t="s">
        <v>85</v>
      </c>
      <c r="D32" s="1398"/>
      <c r="E32" s="1294"/>
      <c r="F32" s="1294"/>
      <c r="G32" s="1294"/>
      <c r="H32" s="1294"/>
      <c r="I32" s="1294"/>
      <c r="J32" s="1294"/>
      <c r="K32" s="1294"/>
      <c r="L32" s="1294"/>
      <c r="M32" s="1295"/>
      <c r="N32" s="1525"/>
      <c r="O32" s="1365"/>
    </row>
    <row r="33" spans="2:15" ht="19.5" thickBot="1">
      <c r="B33" s="1399">
        <v>3.1</v>
      </c>
      <c r="C33" s="1400" t="s">
        <v>374</v>
      </c>
      <c r="D33" s="1289" t="s">
        <v>458</v>
      </c>
      <c r="E33" s="1280">
        <v>35</v>
      </c>
      <c r="F33" s="1280">
        <v>25.25</v>
      </c>
      <c r="G33" s="1280"/>
      <c r="H33" s="1280">
        <f>F33+G33</f>
        <v>25.25</v>
      </c>
      <c r="I33" s="1280">
        <v>1000</v>
      </c>
      <c r="J33" s="1280">
        <f t="shared" si="6"/>
        <v>35000</v>
      </c>
      <c r="K33" s="1280">
        <f>I33*F33</f>
        <v>25250</v>
      </c>
      <c r="L33" s="1280">
        <f t="shared" si="3"/>
        <v>0</v>
      </c>
      <c r="M33" s="1296">
        <f t="shared" si="8"/>
        <v>25250</v>
      </c>
      <c r="N33" s="1525">
        <v>35000</v>
      </c>
      <c r="O33" s="1365">
        <v>0</v>
      </c>
    </row>
    <row r="34" spans="2:15" ht="19.5" hidden="1" thickBot="1">
      <c r="B34" s="1402">
        <v>3.2</v>
      </c>
      <c r="C34" s="1407" t="s">
        <v>399</v>
      </c>
      <c r="D34" s="1404" t="s">
        <v>458</v>
      </c>
      <c r="E34" s="1325">
        <v>35</v>
      </c>
      <c r="F34" s="1325">
        <v>0</v>
      </c>
      <c r="G34" s="1325"/>
      <c r="H34" s="1325">
        <f>F34+G34</f>
        <v>0</v>
      </c>
      <c r="I34" s="1325">
        <v>1100</v>
      </c>
      <c r="J34" s="1325">
        <f t="shared" si="6"/>
        <v>38500</v>
      </c>
      <c r="K34" s="1325">
        <f>I34*F34</f>
        <v>0</v>
      </c>
      <c r="L34" s="1325">
        <f t="shared" si="3"/>
        <v>0</v>
      </c>
      <c r="M34" s="1327">
        <f t="shared" si="8"/>
        <v>0</v>
      </c>
      <c r="N34" s="1526">
        <v>38500</v>
      </c>
      <c r="O34" s="1368">
        <v>0</v>
      </c>
    </row>
    <row r="35" spans="2:15" ht="17.25" thickTop="1" thickBot="1">
      <c r="B35" s="1987" t="s">
        <v>46</v>
      </c>
      <c r="C35" s="1988"/>
      <c r="D35" s="1988"/>
      <c r="E35" s="1988"/>
      <c r="F35" s="1988"/>
      <c r="G35" s="1988"/>
      <c r="H35" s="1988"/>
      <c r="I35" s="2109"/>
      <c r="J35" s="1281">
        <f>SUM(J33:J34)</f>
        <v>73500</v>
      </c>
      <c r="K35" s="1281">
        <f>SUM(K33:K34)</f>
        <v>25250</v>
      </c>
      <c r="L35" s="1281">
        <f>SUM(L33:L34)</f>
        <v>0</v>
      </c>
      <c r="M35" s="1282">
        <f>SUM(M33:M34)</f>
        <v>25250</v>
      </c>
      <c r="N35" s="1532">
        <v>73500</v>
      </c>
      <c r="O35" s="1533">
        <v>0</v>
      </c>
    </row>
    <row r="36" spans="2:15" ht="16.5" thickTop="1">
      <c r="B36" s="1397"/>
      <c r="C36" s="1499" t="s">
        <v>84</v>
      </c>
      <c r="D36" s="1398"/>
      <c r="E36" s="1294"/>
      <c r="F36" s="1294"/>
      <c r="G36" s="1294"/>
      <c r="H36" s="1294"/>
      <c r="I36" s="1294"/>
      <c r="J36" s="1294"/>
      <c r="K36" s="1294"/>
      <c r="L36" s="1294"/>
      <c r="M36" s="1295"/>
      <c r="N36" s="1525"/>
      <c r="O36" s="1365"/>
    </row>
    <row r="37" spans="2:15">
      <c r="B37" s="1399"/>
      <c r="C37" s="1534" t="s">
        <v>48</v>
      </c>
      <c r="D37" s="1280"/>
      <c r="E37" s="1280"/>
      <c r="F37" s="1280"/>
      <c r="G37" s="1280"/>
      <c r="H37" s="1280"/>
      <c r="I37" s="1280"/>
      <c r="J37" s="1280"/>
      <c r="K37" s="1280"/>
      <c r="L37" s="1280"/>
      <c r="M37" s="1296"/>
      <c r="N37" s="1525"/>
      <c r="O37" s="1365"/>
    </row>
    <row r="38" spans="2:15">
      <c r="B38" s="1535">
        <v>1.1000000000000001</v>
      </c>
      <c r="C38" s="1536" t="s">
        <v>331</v>
      </c>
      <c r="D38" s="1280"/>
      <c r="E38" s="1280"/>
      <c r="F38" s="1280"/>
      <c r="G38" s="1280"/>
      <c r="H38" s="1280"/>
      <c r="I38" s="1280"/>
      <c r="J38" s="1280"/>
      <c r="K38" s="1280"/>
      <c r="L38" s="1280"/>
      <c r="M38" s="1296"/>
      <c r="N38" s="1525"/>
      <c r="O38" s="1365"/>
    </row>
    <row r="39" spans="2:15" ht="18.75">
      <c r="B39" s="1535"/>
      <c r="C39" s="1536" t="s">
        <v>82</v>
      </c>
      <c r="D39" s="1280" t="s">
        <v>458</v>
      </c>
      <c r="E39" s="1280">
        <v>2.4</v>
      </c>
      <c r="F39" s="1280">
        <v>1.08</v>
      </c>
      <c r="G39" s="1280"/>
      <c r="H39" s="1280">
        <f>F39+G39</f>
        <v>1.08</v>
      </c>
      <c r="I39" s="1280">
        <v>2900</v>
      </c>
      <c r="J39" s="1280">
        <f t="shared" si="6"/>
        <v>6960</v>
      </c>
      <c r="K39" s="1280">
        <f>I39*F39</f>
        <v>3132</v>
      </c>
      <c r="L39" s="1280">
        <f t="shared" si="3"/>
        <v>0</v>
      </c>
      <c r="M39" s="1296">
        <f t="shared" si="8"/>
        <v>3132</v>
      </c>
      <c r="N39" s="1525">
        <v>6960</v>
      </c>
      <c r="O39" s="1365">
        <v>0</v>
      </c>
    </row>
    <row r="40" spans="2:15" ht="18.75">
      <c r="B40" s="1399"/>
      <c r="C40" s="1291" t="s">
        <v>81</v>
      </c>
      <c r="D40" s="1280" t="s">
        <v>458</v>
      </c>
      <c r="E40" s="1280">
        <v>9.99</v>
      </c>
      <c r="F40" s="1280">
        <v>6.42</v>
      </c>
      <c r="G40" s="1280"/>
      <c r="H40" s="1280">
        <f t="shared" ref="H40:H48" si="9">F40+G40</f>
        <v>6.42</v>
      </c>
      <c r="I40" s="1280">
        <v>2900</v>
      </c>
      <c r="J40" s="1280">
        <f t="shared" si="6"/>
        <v>28971</v>
      </c>
      <c r="K40" s="1280">
        <f t="shared" ref="K40:K48" si="10">I40*F40</f>
        <v>18618</v>
      </c>
      <c r="L40" s="1280">
        <f t="shared" si="3"/>
        <v>0</v>
      </c>
      <c r="M40" s="1296">
        <f t="shared" si="8"/>
        <v>18618</v>
      </c>
      <c r="N40" s="1525">
        <v>28971</v>
      </c>
      <c r="O40" s="1365">
        <v>0</v>
      </c>
    </row>
    <row r="41" spans="2:15">
      <c r="B41" s="1399">
        <v>1.2</v>
      </c>
      <c r="C41" s="1400" t="s">
        <v>370</v>
      </c>
      <c r="D41" s="1280"/>
      <c r="E41" s="1280"/>
      <c r="F41" s="1280"/>
      <c r="G41" s="1280"/>
      <c r="H41" s="1280"/>
      <c r="I41" s="1280"/>
      <c r="J41" s="1280"/>
      <c r="K41" s="1280"/>
      <c r="L41" s="1280"/>
      <c r="M41" s="1296"/>
      <c r="N41" s="1525">
        <v>0</v>
      </c>
      <c r="O41" s="1365">
        <v>0</v>
      </c>
    </row>
    <row r="42" spans="2:15" ht="18.75">
      <c r="B42" s="1399"/>
      <c r="C42" s="1291" t="s">
        <v>82</v>
      </c>
      <c r="D42" s="1280" t="s">
        <v>457</v>
      </c>
      <c r="E42" s="1280">
        <v>26.4</v>
      </c>
      <c r="F42" s="1280">
        <v>21.6</v>
      </c>
      <c r="G42" s="1280"/>
      <c r="H42" s="1280">
        <f t="shared" si="9"/>
        <v>21.6</v>
      </c>
      <c r="I42" s="1280">
        <v>100</v>
      </c>
      <c r="J42" s="1280">
        <f t="shared" si="6"/>
        <v>2640</v>
      </c>
      <c r="K42" s="1280">
        <f t="shared" si="10"/>
        <v>2160</v>
      </c>
      <c r="L42" s="1280">
        <f t="shared" si="3"/>
        <v>0</v>
      </c>
      <c r="M42" s="1296">
        <f t="shared" si="8"/>
        <v>2160</v>
      </c>
      <c r="N42" s="1525">
        <v>2640</v>
      </c>
      <c r="O42" s="1365">
        <v>0</v>
      </c>
    </row>
    <row r="43" spans="2:15" ht="18.75">
      <c r="B43" s="1399"/>
      <c r="C43" s="1291" t="s">
        <v>81</v>
      </c>
      <c r="D43" s="1280" t="s">
        <v>457</v>
      </c>
      <c r="E43" s="1280"/>
      <c r="F43" s="1280">
        <v>79.680000000000007</v>
      </c>
      <c r="G43" s="1280"/>
      <c r="H43" s="1280">
        <f t="shared" si="9"/>
        <v>79.680000000000007</v>
      </c>
      <c r="I43" s="1280">
        <v>100</v>
      </c>
      <c r="J43" s="1280">
        <f t="shared" si="6"/>
        <v>0</v>
      </c>
      <c r="K43" s="1280">
        <f t="shared" si="10"/>
        <v>7968</v>
      </c>
      <c r="L43" s="1280">
        <f t="shared" si="3"/>
        <v>0</v>
      </c>
      <c r="M43" s="1296">
        <f t="shared" si="8"/>
        <v>7968</v>
      </c>
      <c r="N43" s="1525">
        <v>0</v>
      </c>
      <c r="O43" s="1365">
        <v>0</v>
      </c>
    </row>
    <row r="44" spans="2:15">
      <c r="B44" s="1399">
        <v>1.3</v>
      </c>
      <c r="C44" s="1400" t="s">
        <v>338</v>
      </c>
      <c r="D44" s="1280"/>
      <c r="E44" s="1280"/>
      <c r="F44" s="1280"/>
      <c r="G44" s="1280"/>
      <c r="H44" s="1280"/>
      <c r="I44" s="1280"/>
      <c r="J44" s="1280"/>
      <c r="K44" s="1280"/>
      <c r="L44" s="1280"/>
      <c r="M44" s="1296"/>
      <c r="N44" s="1525">
        <v>0</v>
      </c>
      <c r="O44" s="1365">
        <v>0</v>
      </c>
    </row>
    <row r="45" spans="2:15" hidden="1">
      <c r="B45" s="1399"/>
      <c r="C45" s="1090" t="s">
        <v>79</v>
      </c>
      <c r="D45" s="1280" t="s">
        <v>75</v>
      </c>
      <c r="E45" s="1280"/>
      <c r="F45" s="1280">
        <v>0</v>
      </c>
      <c r="G45" s="1280"/>
      <c r="H45" s="1280">
        <f t="shared" si="9"/>
        <v>0</v>
      </c>
      <c r="I45" s="1280"/>
      <c r="J45" s="1280">
        <f t="shared" si="6"/>
        <v>0</v>
      </c>
      <c r="K45" s="1280">
        <f t="shared" si="10"/>
        <v>0</v>
      </c>
      <c r="L45" s="1280">
        <f t="shared" si="3"/>
        <v>0</v>
      </c>
      <c r="M45" s="1296">
        <f t="shared" si="8"/>
        <v>0</v>
      </c>
      <c r="N45" s="1525">
        <v>0</v>
      </c>
      <c r="O45" s="1365">
        <v>0</v>
      </c>
    </row>
    <row r="46" spans="2:15">
      <c r="B46" s="1399"/>
      <c r="C46" s="1090" t="s">
        <v>78</v>
      </c>
      <c r="D46" s="1280" t="s">
        <v>75</v>
      </c>
      <c r="E46" s="1280">
        <v>696.41</v>
      </c>
      <c r="F46" s="1280">
        <v>536.80999999999995</v>
      </c>
      <c r="G46" s="1280"/>
      <c r="H46" s="1280">
        <f t="shared" si="9"/>
        <v>536.80999999999995</v>
      </c>
      <c r="I46" s="1280">
        <v>38</v>
      </c>
      <c r="J46" s="1280">
        <f t="shared" si="6"/>
        <v>26463.58</v>
      </c>
      <c r="K46" s="1280">
        <f t="shared" si="10"/>
        <v>20398.78</v>
      </c>
      <c r="L46" s="1280">
        <f t="shared" si="3"/>
        <v>0</v>
      </c>
      <c r="M46" s="1296">
        <f t="shared" si="8"/>
        <v>20398.78</v>
      </c>
      <c r="N46" s="1525">
        <v>26463.58</v>
      </c>
      <c r="O46" s="1365">
        <v>0</v>
      </c>
    </row>
    <row r="47" spans="2:15" ht="16.5" thickBot="1">
      <c r="B47" s="1399"/>
      <c r="C47" s="1090" t="s">
        <v>77</v>
      </c>
      <c r="D47" s="1280" t="s">
        <v>75</v>
      </c>
      <c r="E47" s="1280">
        <v>276.31</v>
      </c>
      <c r="F47" s="1280">
        <v>253.59</v>
      </c>
      <c r="G47" s="1280"/>
      <c r="H47" s="1280">
        <f t="shared" si="9"/>
        <v>253.59</v>
      </c>
      <c r="I47" s="1280">
        <v>38</v>
      </c>
      <c r="J47" s="1280">
        <f t="shared" si="6"/>
        <v>10499.78</v>
      </c>
      <c r="K47" s="1280">
        <f t="shared" si="10"/>
        <v>9636.42</v>
      </c>
      <c r="L47" s="1280">
        <f t="shared" si="3"/>
        <v>0</v>
      </c>
      <c r="M47" s="1296">
        <f t="shared" si="8"/>
        <v>9636.42</v>
      </c>
      <c r="N47" s="1525">
        <v>10499.78</v>
      </c>
      <c r="O47" s="1365">
        <v>0</v>
      </c>
    </row>
    <row r="48" spans="2:15" ht="16.5" hidden="1" thickBot="1">
      <c r="B48" s="1402"/>
      <c r="C48" s="1407" t="s">
        <v>76</v>
      </c>
      <c r="D48" s="1404" t="s">
        <v>75</v>
      </c>
      <c r="E48" s="1325">
        <v>0</v>
      </c>
      <c r="F48" s="1325">
        <v>0</v>
      </c>
      <c r="G48" s="1325"/>
      <c r="H48" s="1325">
        <f t="shared" si="9"/>
        <v>0</v>
      </c>
      <c r="I48" s="1325">
        <v>38</v>
      </c>
      <c r="J48" s="1325">
        <f t="shared" si="6"/>
        <v>0</v>
      </c>
      <c r="K48" s="1325">
        <f t="shared" si="10"/>
        <v>0</v>
      </c>
      <c r="L48" s="1325">
        <f t="shared" si="3"/>
        <v>0</v>
      </c>
      <c r="M48" s="1327">
        <f t="shared" si="8"/>
        <v>0</v>
      </c>
      <c r="N48" s="1526">
        <v>0</v>
      </c>
      <c r="O48" s="1368">
        <v>0</v>
      </c>
    </row>
    <row r="49" spans="2:15" ht="17.25" thickTop="1" thickBot="1">
      <c r="B49" s="1987" t="s">
        <v>46</v>
      </c>
      <c r="C49" s="1988"/>
      <c r="D49" s="1988"/>
      <c r="E49" s="1988"/>
      <c r="F49" s="1988"/>
      <c r="G49" s="1988"/>
      <c r="H49" s="1988"/>
      <c r="I49" s="2109"/>
      <c r="J49" s="1281">
        <f>SUM(J39:J48)</f>
        <v>75534.36</v>
      </c>
      <c r="K49" s="1281">
        <f>SUM(K39:K48)</f>
        <v>61913.2</v>
      </c>
      <c r="L49" s="1281">
        <f>SUM(L39:L48)</f>
        <v>0</v>
      </c>
      <c r="M49" s="1282">
        <f>SUM(M39:M48)</f>
        <v>61913.2</v>
      </c>
      <c r="N49" s="1532">
        <v>83514.36</v>
      </c>
      <c r="O49" s="1533">
        <v>0</v>
      </c>
    </row>
    <row r="50" spans="2:15" ht="17.25" thickTop="1" thickBot="1">
      <c r="B50" s="1397"/>
      <c r="C50" s="1485" t="s">
        <v>208</v>
      </c>
      <c r="D50" s="1398"/>
      <c r="E50" s="1398"/>
      <c r="F50" s="1294"/>
      <c r="G50" s="1294"/>
      <c r="H50" s="1294"/>
      <c r="I50" s="1294"/>
      <c r="J50" s="1294">
        <f t="shared" si="6"/>
        <v>0</v>
      </c>
      <c r="K50" s="1294"/>
      <c r="L50" s="1294"/>
      <c r="M50" s="1295"/>
      <c r="N50" s="1537"/>
      <c r="O50" s="1538"/>
    </row>
    <row r="51" spans="2:15" ht="20.25" thickTop="1" thickBot="1">
      <c r="B51" s="1399"/>
      <c r="C51" s="1291" t="s">
        <v>210</v>
      </c>
      <c r="D51" s="1289" t="s">
        <v>457</v>
      </c>
      <c r="E51" s="1280">
        <v>171.04</v>
      </c>
      <c r="F51" s="1280">
        <v>208.54</v>
      </c>
      <c r="G51" s="1401">
        <f>'TOS Sto'!D15</f>
        <v>9.69</v>
      </c>
      <c r="H51" s="1280">
        <f>F51+G51</f>
        <v>218.23</v>
      </c>
      <c r="I51" s="1280">
        <v>320</v>
      </c>
      <c r="J51" s="1280">
        <f t="shared" si="6"/>
        <v>54732.800000000003</v>
      </c>
      <c r="K51" s="1280">
        <f>I51*F51</f>
        <v>66732.800000000003</v>
      </c>
      <c r="L51" s="1280">
        <f t="shared" si="3"/>
        <v>3100.8</v>
      </c>
      <c r="M51" s="1296">
        <f t="shared" si="8"/>
        <v>69833.600000000006</v>
      </c>
      <c r="N51" s="1537"/>
      <c r="O51" s="1538"/>
    </row>
    <row r="52" spans="2:15" ht="20.25" thickTop="1" thickBot="1">
      <c r="B52" s="1402"/>
      <c r="C52" s="1509" t="s">
        <v>211</v>
      </c>
      <c r="D52" s="1404" t="s">
        <v>457</v>
      </c>
      <c r="E52" s="1325">
        <v>40.5</v>
      </c>
      <c r="F52" s="1325">
        <v>44.72</v>
      </c>
      <c r="G52" s="1325"/>
      <c r="H52" s="1325">
        <f>F52+G52</f>
        <v>44.72</v>
      </c>
      <c r="I52" s="1325">
        <v>280</v>
      </c>
      <c r="J52" s="1325">
        <f t="shared" si="6"/>
        <v>11340</v>
      </c>
      <c r="K52" s="1325">
        <f>I52*F52</f>
        <v>12521.6</v>
      </c>
      <c r="L52" s="1325">
        <f t="shared" si="3"/>
        <v>0</v>
      </c>
      <c r="M52" s="1327">
        <f t="shared" si="8"/>
        <v>12521.6</v>
      </c>
      <c r="N52" s="1537"/>
      <c r="O52" s="1538"/>
    </row>
    <row r="53" spans="2:15" ht="17.25" thickTop="1" thickBot="1">
      <c r="B53" s="1987" t="s">
        <v>46</v>
      </c>
      <c r="C53" s="1988"/>
      <c r="D53" s="1988"/>
      <c r="E53" s="1988"/>
      <c r="F53" s="1988"/>
      <c r="G53" s="1988"/>
      <c r="H53" s="1988"/>
      <c r="I53" s="2109"/>
      <c r="J53" s="1281">
        <f>SUM(J51:J52)</f>
        <v>66072.800000000003</v>
      </c>
      <c r="K53" s="1281">
        <f>SUM(K51:K52)</f>
        <v>79254.399999999994</v>
      </c>
      <c r="L53" s="1281">
        <f>SUM(L51:L52)</f>
        <v>3100.8</v>
      </c>
      <c r="M53" s="1282">
        <f>SUM(M51:M52)</f>
        <v>82355.199999999997</v>
      </c>
      <c r="N53" s="1537"/>
      <c r="O53" s="1538"/>
    </row>
    <row r="54" spans="2:15" ht="16.5" thickTop="1">
      <c r="B54" s="1397"/>
      <c r="C54" s="1485" t="s">
        <v>191</v>
      </c>
      <c r="D54" s="1398"/>
      <c r="E54" s="1398"/>
      <c r="F54" s="1294"/>
      <c r="G54" s="1294"/>
      <c r="H54" s="1294"/>
      <c r="I54" s="1294"/>
      <c r="J54" s="1294"/>
      <c r="K54" s="1294"/>
      <c r="L54" s="1294"/>
      <c r="M54" s="1295"/>
      <c r="N54" s="1539"/>
      <c r="O54" s="1540"/>
    </row>
    <row r="55" spans="2:15" ht="18.75">
      <c r="B55" s="1399">
        <v>3.1</v>
      </c>
      <c r="C55" s="1090" t="s">
        <v>192</v>
      </c>
      <c r="D55" s="1289" t="s">
        <v>457</v>
      </c>
      <c r="E55" s="1280">
        <v>106.26</v>
      </c>
      <c r="F55" s="1280">
        <v>85.4</v>
      </c>
      <c r="G55" s="1280"/>
      <c r="H55" s="1280">
        <f>F55+G55</f>
        <v>85.4</v>
      </c>
      <c r="I55" s="1280">
        <v>230</v>
      </c>
      <c r="J55" s="1280">
        <f t="shared" si="6"/>
        <v>24439.8</v>
      </c>
      <c r="K55" s="1280">
        <f>I55*F55</f>
        <v>19642</v>
      </c>
      <c r="L55" s="1280">
        <f t="shared" si="3"/>
        <v>0</v>
      </c>
      <c r="M55" s="1296">
        <f t="shared" si="8"/>
        <v>19642</v>
      </c>
      <c r="N55" s="1526"/>
      <c r="O55" s="1368"/>
    </row>
    <row r="56" spans="2:15">
      <c r="B56" s="1399">
        <v>3.2</v>
      </c>
      <c r="C56" s="1090" t="s">
        <v>545</v>
      </c>
      <c r="D56" s="1289" t="s">
        <v>222</v>
      </c>
      <c r="E56" s="1280">
        <v>26.76</v>
      </c>
      <c r="F56" s="1280">
        <v>9.1199999999999992</v>
      </c>
      <c r="G56" s="1280"/>
      <c r="H56" s="1280">
        <f>F56+G56</f>
        <v>9.1199999999999992</v>
      </c>
      <c r="I56" s="1280">
        <v>130</v>
      </c>
      <c r="J56" s="1280">
        <f t="shared" si="6"/>
        <v>3478.8</v>
      </c>
      <c r="K56" s="1280">
        <f>I56*F56</f>
        <v>1185.5999999999999</v>
      </c>
      <c r="L56" s="1280">
        <f t="shared" si="3"/>
        <v>0</v>
      </c>
      <c r="M56" s="1296">
        <f t="shared" si="8"/>
        <v>1185.5999999999999</v>
      </c>
      <c r="N56" s="1526"/>
      <c r="O56" s="1368"/>
    </row>
    <row r="57" spans="2:15">
      <c r="B57" s="1399">
        <v>3.3</v>
      </c>
      <c r="C57" s="1090" t="s">
        <v>546</v>
      </c>
      <c r="D57" s="1289" t="s">
        <v>74</v>
      </c>
      <c r="E57" s="1280">
        <v>44.6</v>
      </c>
      <c r="F57" s="1280">
        <v>25.4</v>
      </c>
      <c r="G57" s="1280"/>
      <c r="H57" s="1280">
        <f>F57+G57</f>
        <v>25.4</v>
      </c>
      <c r="I57" s="1280">
        <v>80</v>
      </c>
      <c r="J57" s="1280">
        <f t="shared" si="6"/>
        <v>3568</v>
      </c>
      <c r="K57" s="1280">
        <f>I57*F57</f>
        <v>2032</v>
      </c>
      <c r="L57" s="1280">
        <f t="shared" si="3"/>
        <v>0</v>
      </c>
      <c r="M57" s="1296">
        <f t="shared" si="8"/>
        <v>2032</v>
      </c>
      <c r="N57" s="1526"/>
      <c r="O57" s="1368"/>
    </row>
    <row r="58" spans="2:15" s="1263" customFormat="1">
      <c r="B58" s="1323">
        <v>3.4</v>
      </c>
      <c r="C58" s="1414" t="s">
        <v>1265</v>
      </c>
      <c r="D58" s="1325" t="s">
        <v>189</v>
      </c>
      <c r="E58" s="1325">
        <v>44.6</v>
      </c>
      <c r="F58" s="1325">
        <v>0</v>
      </c>
      <c r="G58" s="1325">
        <v>15.2</v>
      </c>
      <c r="H58" s="1325">
        <f>F58+G58</f>
        <v>15.2</v>
      </c>
      <c r="I58" s="1325">
        <v>100</v>
      </c>
      <c r="J58" s="1325">
        <f>I58*E58</f>
        <v>4460</v>
      </c>
      <c r="K58" s="1325">
        <f>I58*F58</f>
        <v>0</v>
      </c>
      <c r="L58" s="1325">
        <f>I58*G58</f>
        <v>1520</v>
      </c>
      <c r="M58" s="1327">
        <f>L58+K58</f>
        <v>1520</v>
      </c>
    </row>
    <row r="59" spans="2:15" ht="16.5" thickBot="1">
      <c r="B59" s="1987" t="s">
        <v>46</v>
      </c>
      <c r="C59" s="1988"/>
      <c r="D59" s="1988"/>
      <c r="E59" s="1988"/>
      <c r="F59" s="1988"/>
      <c r="G59" s="1988"/>
      <c r="H59" s="1988"/>
      <c r="I59" s="2109"/>
      <c r="J59" s="1281">
        <f>SUM(J55:J58)</f>
        <v>35946.6</v>
      </c>
      <c r="K59" s="1281">
        <f>SUM(K55:K58)</f>
        <v>22859.599999999999</v>
      </c>
      <c r="L59" s="1281">
        <f>SUM(L55:L58)</f>
        <v>1520</v>
      </c>
      <c r="M59" s="1282">
        <f>SUM(M55:M58)</f>
        <v>24379.599999999999</v>
      </c>
      <c r="N59" s="1541">
        <f>SUM(N55)</f>
        <v>0</v>
      </c>
      <c r="O59" s="1542">
        <f>SUM(O55)</f>
        <v>0</v>
      </c>
    </row>
    <row r="60" spans="2:15" ht="16.5" thickTop="1">
      <c r="B60" s="1397"/>
      <c r="C60" s="1485" t="s">
        <v>164</v>
      </c>
      <c r="D60" s="1398"/>
      <c r="E60" s="1294"/>
      <c r="F60" s="1294"/>
      <c r="G60" s="1294"/>
      <c r="H60" s="1294"/>
      <c r="I60" s="1294"/>
      <c r="J60" s="1294"/>
      <c r="K60" s="1294"/>
      <c r="L60" s="1294"/>
      <c r="M60" s="1295"/>
      <c r="N60" s="1543"/>
      <c r="O60" s="1544"/>
    </row>
    <row r="61" spans="2:15">
      <c r="B61" s="1399">
        <v>4.0999999999999996</v>
      </c>
      <c r="C61" s="1291" t="s">
        <v>166</v>
      </c>
      <c r="D61" s="1289"/>
      <c r="E61" s="1280"/>
      <c r="F61" s="1280"/>
      <c r="G61" s="1280"/>
      <c r="H61" s="1280"/>
      <c r="I61" s="1280"/>
      <c r="J61" s="1280"/>
      <c r="K61" s="1280"/>
      <c r="L61" s="1280"/>
      <c r="M61" s="1296"/>
      <c r="N61" s="1545"/>
      <c r="O61" s="1367"/>
    </row>
    <row r="62" spans="2:15">
      <c r="B62" s="1405"/>
      <c r="C62" s="1291" t="s">
        <v>167</v>
      </c>
      <c r="D62" s="1289" t="s">
        <v>74</v>
      </c>
      <c r="E62" s="1280">
        <v>226</v>
      </c>
      <c r="F62" s="1280">
        <v>127.08</v>
      </c>
      <c r="G62" s="1280"/>
      <c r="H62" s="1280">
        <f>F62+G62</f>
        <v>127.08</v>
      </c>
      <c r="I62" s="1280">
        <v>22</v>
      </c>
      <c r="J62" s="1280">
        <f t="shared" si="6"/>
        <v>4972</v>
      </c>
      <c r="K62" s="1280">
        <f>I62*F62</f>
        <v>2795.76</v>
      </c>
      <c r="L62" s="1280">
        <f t="shared" si="3"/>
        <v>0</v>
      </c>
      <c r="M62" s="1296">
        <f t="shared" si="8"/>
        <v>2795.76</v>
      </c>
      <c r="N62" s="1526">
        <v>7436</v>
      </c>
      <c r="O62" s="1368">
        <v>0</v>
      </c>
    </row>
    <row r="63" spans="2:15">
      <c r="B63" s="1399"/>
      <c r="C63" s="1291" t="s">
        <v>168</v>
      </c>
      <c r="D63" s="1289" t="s">
        <v>74</v>
      </c>
      <c r="E63" s="1280">
        <v>201</v>
      </c>
      <c r="F63" s="1280">
        <v>74.63</v>
      </c>
      <c r="G63" s="1280"/>
      <c r="H63" s="1280">
        <f>F63+G63</f>
        <v>74.63</v>
      </c>
      <c r="I63" s="1280">
        <v>15</v>
      </c>
      <c r="J63" s="1280">
        <f t="shared" si="6"/>
        <v>3015</v>
      </c>
      <c r="K63" s="1280">
        <f>I63*F63</f>
        <v>1119.45</v>
      </c>
      <c r="L63" s="1280">
        <f t="shared" si="3"/>
        <v>0</v>
      </c>
      <c r="M63" s="1296">
        <f t="shared" si="8"/>
        <v>1119.45</v>
      </c>
      <c r="N63" s="1526">
        <v>4290</v>
      </c>
      <c r="O63" s="1368">
        <v>0</v>
      </c>
    </row>
    <row r="64" spans="2:15">
      <c r="B64" s="1399"/>
      <c r="C64" s="1291" t="s">
        <v>169</v>
      </c>
      <c r="D64" s="1289" t="s">
        <v>74</v>
      </c>
      <c r="E64" s="1280">
        <v>316</v>
      </c>
      <c r="F64" s="1280">
        <v>112</v>
      </c>
      <c r="G64" s="1280"/>
      <c r="H64" s="1280">
        <f>F64+G64</f>
        <v>112</v>
      </c>
      <c r="I64" s="1280">
        <v>32</v>
      </c>
      <c r="J64" s="1280">
        <f t="shared" si="6"/>
        <v>10112</v>
      </c>
      <c r="K64" s="1280">
        <f>I64*F64</f>
        <v>3584</v>
      </c>
      <c r="L64" s="1280">
        <f t="shared" si="3"/>
        <v>0</v>
      </c>
      <c r="M64" s="1296">
        <f t="shared" si="8"/>
        <v>3584</v>
      </c>
      <c r="N64" s="1526">
        <v>9216</v>
      </c>
      <c r="O64" s="1368">
        <v>0</v>
      </c>
    </row>
    <row r="65" spans="2:15" ht="16.5" thickBot="1">
      <c r="B65" s="1402">
        <v>4.2</v>
      </c>
      <c r="C65" s="1509" t="s">
        <v>375</v>
      </c>
      <c r="D65" s="1404" t="s">
        <v>74</v>
      </c>
      <c r="E65" s="1325">
        <v>39</v>
      </c>
      <c r="F65" s="1325">
        <v>14.2</v>
      </c>
      <c r="G65" s="1325"/>
      <c r="H65" s="1325">
        <f>F65+G65</f>
        <v>14.2</v>
      </c>
      <c r="I65" s="1325">
        <v>70</v>
      </c>
      <c r="J65" s="1325">
        <f t="shared" si="6"/>
        <v>2730</v>
      </c>
      <c r="K65" s="1325">
        <f>I65*F65</f>
        <v>994</v>
      </c>
      <c r="L65" s="1325">
        <f t="shared" si="3"/>
        <v>0</v>
      </c>
      <c r="M65" s="1327">
        <f t="shared" si="8"/>
        <v>994</v>
      </c>
      <c r="N65" s="1526">
        <v>4480</v>
      </c>
      <c r="O65" s="1368">
        <v>0</v>
      </c>
    </row>
    <row r="66" spans="2:15" ht="17.25" thickTop="1" thickBot="1">
      <c r="B66" s="1987" t="s">
        <v>46</v>
      </c>
      <c r="C66" s="1988"/>
      <c r="D66" s="1988"/>
      <c r="E66" s="1988"/>
      <c r="F66" s="1988"/>
      <c r="G66" s="1988"/>
      <c r="H66" s="1988"/>
      <c r="I66" s="2109"/>
      <c r="J66" s="1281">
        <f>SUM(J62:J65)</f>
        <v>20829</v>
      </c>
      <c r="K66" s="1281">
        <f>SUM(K62:K65)</f>
        <v>8493.2099999999991</v>
      </c>
      <c r="L66" s="1281">
        <f>SUM(L62:L65)</f>
        <v>0</v>
      </c>
      <c r="M66" s="1282">
        <f>SUM(M62:M65)</f>
        <v>8493.2099999999991</v>
      </c>
      <c r="N66" s="1532">
        <v>25422</v>
      </c>
      <c r="O66" s="1533">
        <v>0</v>
      </c>
    </row>
    <row r="67" spans="2:15" ht="16.5" thickTop="1">
      <c r="B67" s="1510"/>
      <c r="C67" s="1485" t="s">
        <v>563</v>
      </c>
      <c r="D67" s="1398"/>
      <c r="E67" s="1398"/>
      <c r="F67" s="1294"/>
      <c r="G67" s="1294"/>
      <c r="H67" s="1294"/>
      <c r="I67" s="1294"/>
      <c r="J67" s="1294"/>
      <c r="K67" s="1294"/>
      <c r="L67" s="1294"/>
      <c r="M67" s="1295"/>
    </row>
    <row r="68" spans="2:15">
      <c r="B68" s="1287">
        <v>5.0999999999999996</v>
      </c>
      <c r="C68" s="1291" t="s">
        <v>601</v>
      </c>
      <c r="D68" s="1289"/>
      <c r="E68" s="1289"/>
      <c r="F68" s="1280"/>
      <c r="G68" s="1280"/>
      <c r="H68" s="1280"/>
      <c r="I68" s="1280"/>
      <c r="J68" s="1280"/>
      <c r="K68" s="1280"/>
      <c r="L68" s="1280"/>
      <c r="M68" s="1296"/>
    </row>
    <row r="69" spans="2:15">
      <c r="B69" s="1287"/>
      <c r="C69" s="1291" t="s">
        <v>583</v>
      </c>
      <c r="D69" s="1280" t="s">
        <v>603</v>
      </c>
      <c r="E69" s="1280">
        <v>1</v>
      </c>
      <c r="F69" s="1280">
        <v>1</v>
      </c>
      <c r="G69" s="1280"/>
      <c r="H69" s="1280">
        <f>F69+G69</f>
        <v>1</v>
      </c>
      <c r="I69" s="1280">
        <v>2340</v>
      </c>
      <c r="J69" s="1280">
        <f t="shared" si="6"/>
        <v>2340</v>
      </c>
      <c r="K69" s="1280">
        <f>I69*F69</f>
        <v>2340</v>
      </c>
      <c r="L69" s="1280">
        <f t="shared" si="3"/>
        <v>0</v>
      </c>
      <c r="M69" s="1296">
        <f t="shared" si="8"/>
        <v>2340</v>
      </c>
    </row>
    <row r="70" spans="2:15">
      <c r="B70" s="1287"/>
      <c r="C70" s="1291" t="s">
        <v>585</v>
      </c>
      <c r="D70" s="1280" t="s">
        <v>603</v>
      </c>
      <c r="E70" s="1280">
        <v>1</v>
      </c>
      <c r="F70" s="1280">
        <v>1</v>
      </c>
      <c r="G70" s="1280"/>
      <c r="H70" s="1280">
        <f>F70+G70</f>
        <v>1</v>
      </c>
      <c r="I70" s="1280">
        <v>1170</v>
      </c>
      <c r="J70" s="1280">
        <f t="shared" si="6"/>
        <v>1170</v>
      </c>
      <c r="K70" s="1280">
        <f>I70*F70</f>
        <v>1170</v>
      </c>
      <c r="L70" s="1280">
        <f t="shared" si="3"/>
        <v>0</v>
      </c>
      <c r="M70" s="1296">
        <f t="shared" si="8"/>
        <v>1170</v>
      </c>
    </row>
    <row r="71" spans="2:15">
      <c r="B71" s="1287"/>
      <c r="C71" s="1291" t="s">
        <v>586</v>
      </c>
      <c r="D71" s="1280" t="s">
        <v>603</v>
      </c>
      <c r="E71" s="1280">
        <v>2</v>
      </c>
      <c r="F71" s="1280">
        <v>2</v>
      </c>
      <c r="G71" s="1280"/>
      <c r="H71" s="1280">
        <f>F71+G71</f>
        <v>2</v>
      </c>
      <c r="I71" s="1280">
        <v>1560</v>
      </c>
      <c r="J71" s="1280">
        <f t="shared" si="6"/>
        <v>3120</v>
      </c>
      <c r="K71" s="1280">
        <f>I71*F71</f>
        <v>3120</v>
      </c>
      <c r="L71" s="1280">
        <f t="shared" si="3"/>
        <v>0</v>
      </c>
      <c r="M71" s="1296">
        <f t="shared" si="8"/>
        <v>3120</v>
      </c>
    </row>
    <row r="72" spans="2:15">
      <c r="B72" s="1287">
        <v>5.2</v>
      </c>
      <c r="C72" s="1291" t="s">
        <v>610</v>
      </c>
      <c r="D72" s="1280"/>
      <c r="E72" s="1280"/>
      <c r="F72" s="1280">
        <v>0</v>
      </c>
      <c r="G72" s="1280"/>
      <c r="H72" s="1280"/>
      <c r="I72" s="1280"/>
      <c r="J72" s="1280"/>
      <c r="K72" s="1280"/>
      <c r="L72" s="1280"/>
      <c r="M72" s="1296"/>
    </row>
    <row r="73" spans="2:15">
      <c r="B73" s="1511"/>
      <c r="C73" s="1486" t="s">
        <v>584</v>
      </c>
      <c r="D73" s="1325" t="s">
        <v>603</v>
      </c>
      <c r="E73" s="1325">
        <v>1</v>
      </c>
      <c r="F73" s="1325">
        <v>1</v>
      </c>
      <c r="G73" s="1325"/>
      <c r="H73" s="1325">
        <f>F73+G73</f>
        <v>1</v>
      </c>
      <c r="I73" s="1325">
        <v>9828</v>
      </c>
      <c r="J73" s="1325">
        <f t="shared" si="6"/>
        <v>9828</v>
      </c>
      <c r="K73" s="1325">
        <f>I73*F73</f>
        <v>9828</v>
      </c>
      <c r="L73" s="1325">
        <f t="shared" si="3"/>
        <v>0</v>
      </c>
      <c r="M73" s="1327">
        <f t="shared" si="8"/>
        <v>9828</v>
      </c>
    </row>
    <row r="74" spans="2:15">
      <c r="B74" s="1990" t="s">
        <v>46</v>
      </c>
      <c r="C74" s="1991"/>
      <c r="D74" s="1991"/>
      <c r="E74" s="1991"/>
      <c r="F74" s="1991"/>
      <c r="G74" s="1991"/>
      <c r="H74" s="1991"/>
      <c r="I74" s="2078"/>
      <c r="J74" s="1281">
        <f>SUM(J69:J73)</f>
        <v>16458</v>
      </c>
      <c r="K74" s="1281">
        <f>SUM(K69:K73)</f>
        <v>16458</v>
      </c>
      <c r="L74" s="1281">
        <f>SUM(L69:L73)</f>
        <v>0</v>
      </c>
      <c r="M74" s="1282">
        <f>SUM(M69:M73)</f>
        <v>16458</v>
      </c>
    </row>
    <row r="75" spans="2:15">
      <c r="B75" s="1397"/>
      <c r="C75" s="1504" t="s">
        <v>213</v>
      </c>
      <c r="D75" s="1398"/>
      <c r="E75" s="1294"/>
      <c r="F75" s="1294"/>
      <c r="G75" s="1546"/>
      <c r="H75" s="1294"/>
      <c r="I75" s="1398"/>
      <c r="J75" s="1294"/>
      <c r="K75" s="1294"/>
      <c r="L75" s="1294"/>
      <c r="M75" s="1295"/>
    </row>
    <row r="76" spans="2:15" ht="31.5">
      <c r="B76" s="1399">
        <v>6.1</v>
      </c>
      <c r="C76" s="1489" t="s">
        <v>1439</v>
      </c>
      <c r="D76" s="1289" t="s">
        <v>457</v>
      </c>
      <c r="E76" s="1280">
        <v>169.32</v>
      </c>
      <c r="F76" s="1280">
        <v>125.34</v>
      </c>
      <c r="G76" s="1280"/>
      <c r="H76" s="1280">
        <f t="shared" ref="H76:H83" si="11">F76+G76</f>
        <v>125.34</v>
      </c>
      <c r="I76" s="1280">
        <v>90</v>
      </c>
      <c r="J76" s="1280">
        <f t="shared" ref="J76:J81" si="12">I76*E76</f>
        <v>15238.8</v>
      </c>
      <c r="K76" s="1280">
        <f>I76*F76</f>
        <v>11280.6</v>
      </c>
      <c r="L76" s="1280">
        <f t="shared" ref="L76:L82" si="13">I76*G76</f>
        <v>0</v>
      </c>
      <c r="M76" s="1296">
        <f t="shared" ref="M76:M82" si="14">L76+K76</f>
        <v>11280.6</v>
      </c>
    </row>
    <row r="77" spans="2:15" ht="18.75">
      <c r="B77" s="1399">
        <v>6.2</v>
      </c>
      <c r="C77" s="1489" t="s">
        <v>339</v>
      </c>
      <c r="D77" s="1289" t="s">
        <v>457</v>
      </c>
      <c r="E77" s="1280">
        <v>229.98</v>
      </c>
      <c r="F77" s="1280">
        <v>246.6</v>
      </c>
      <c r="G77" s="1280"/>
      <c r="H77" s="1280">
        <f t="shared" si="11"/>
        <v>246.6</v>
      </c>
      <c r="I77" s="1280">
        <v>100</v>
      </c>
      <c r="J77" s="1280">
        <f t="shared" si="12"/>
        <v>22998</v>
      </c>
      <c r="K77" s="1280">
        <f>I77*F77</f>
        <v>24660</v>
      </c>
      <c r="L77" s="1280">
        <f t="shared" si="13"/>
        <v>0</v>
      </c>
      <c r="M77" s="1296">
        <f t="shared" si="14"/>
        <v>24660</v>
      </c>
    </row>
    <row r="78" spans="2:15">
      <c r="B78" s="1399">
        <v>6.3</v>
      </c>
      <c r="C78" s="1489" t="s">
        <v>1718</v>
      </c>
      <c r="D78" s="1289" t="s">
        <v>222</v>
      </c>
      <c r="E78" s="1280">
        <v>73.14</v>
      </c>
      <c r="F78" s="1289">
        <v>61.03</v>
      </c>
      <c r="G78" s="1280"/>
      <c r="H78" s="1280">
        <f t="shared" si="11"/>
        <v>61.03</v>
      </c>
      <c r="I78" s="1280">
        <v>230</v>
      </c>
      <c r="J78" s="1280">
        <f t="shared" si="12"/>
        <v>16822.2</v>
      </c>
      <c r="K78" s="1280">
        <f>I78*F78</f>
        <v>14036.9</v>
      </c>
      <c r="L78" s="1280">
        <f t="shared" si="13"/>
        <v>0</v>
      </c>
      <c r="M78" s="1296">
        <f t="shared" si="14"/>
        <v>14036.9</v>
      </c>
    </row>
    <row r="79" spans="2:15" s="1263" customFormat="1">
      <c r="B79" s="1278">
        <v>6.5</v>
      </c>
      <c r="C79" s="1293" t="s">
        <v>1184</v>
      </c>
      <c r="D79" s="1280" t="s">
        <v>222</v>
      </c>
      <c r="E79" s="1280">
        <v>288</v>
      </c>
      <c r="F79" s="1280">
        <v>73.5</v>
      </c>
      <c r="G79" s="1280"/>
      <c r="H79" s="1280">
        <f t="shared" si="11"/>
        <v>73.5</v>
      </c>
      <c r="I79" s="1280">
        <v>300</v>
      </c>
      <c r="J79" s="1280">
        <f t="shared" si="12"/>
        <v>86400</v>
      </c>
      <c r="K79" s="1280">
        <f>F79*I79</f>
        <v>22050</v>
      </c>
      <c r="L79" s="1280">
        <f t="shared" si="13"/>
        <v>0</v>
      </c>
      <c r="M79" s="1296">
        <f t="shared" si="14"/>
        <v>22050</v>
      </c>
    </row>
    <row r="80" spans="2:15" s="1263" customFormat="1">
      <c r="B80" s="1278">
        <v>6.6</v>
      </c>
      <c r="C80" s="1293" t="s">
        <v>1717</v>
      </c>
      <c r="D80" s="1280" t="s">
        <v>189</v>
      </c>
      <c r="E80" s="1280">
        <v>60</v>
      </c>
      <c r="F80" s="1280">
        <v>6.5</v>
      </c>
      <c r="G80" s="1280"/>
      <c r="H80" s="1280">
        <f t="shared" si="11"/>
        <v>6.5</v>
      </c>
      <c r="I80" s="1280">
        <v>100</v>
      </c>
      <c r="J80" s="1280">
        <f t="shared" si="12"/>
        <v>6000</v>
      </c>
      <c r="K80" s="1280">
        <f>F80*I80</f>
        <v>650</v>
      </c>
      <c r="L80" s="1280">
        <f t="shared" si="13"/>
        <v>0</v>
      </c>
      <c r="M80" s="1296">
        <f t="shared" si="14"/>
        <v>650</v>
      </c>
    </row>
    <row r="81" spans="2:13" s="1263" customFormat="1">
      <c r="B81" s="1278">
        <v>6.7</v>
      </c>
      <c r="C81" s="1293" t="s">
        <v>1237</v>
      </c>
      <c r="D81" s="1280" t="s">
        <v>74</v>
      </c>
      <c r="E81" s="1280">
        <v>12</v>
      </c>
      <c r="F81" s="1280">
        <v>1.2</v>
      </c>
      <c r="G81" s="1280"/>
      <c r="H81" s="1280">
        <f t="shared" si="11"/>
        <v>1.2</v>
      </c>
      <c r="I81" s="1280">
        <v>150</v>
      </c>
      <c r="J81" s="1280">
        <f t="shared" si="12"/>
        <v>1800</v>
      </c>
      <c r="K81" s="1280">
        <f>F81*I81</f>
        <v>180</v>
      </c>
      <c r="L81" s="1280">
        <f t="shared" si="13"/>
        <v>0</v>
      </c>
      <c r="M81" s="1296">
        <f t="shared" si="14"/>
        <v>180</v>
      </c>
    </row>
    <row r="82" spans="2:13">
      <c r="B82" s="1402">
        <v>6.9</v>
      </c>
      <c r="C82" s="1490" t="s">
        <v>1716</v>
      </c>
      <c r="D82" s="1404" t="s">
        <v>706</v>
      </c>
      <c r="E82" s="1325">
        <v>24.3</v>
      </c>
      <c r="F82" s="1325">
        <v>53.28</v>
      </c>
      <c r="G82" s="1325"/>
      <c r="H82" s="1325">
        <f t="shared" si="11"/>
        <v>53.28</v>
      </c>
      <c r="I82" s="1325">
        <v>320</v>
      </c>
      <c r="J82" s="1325">
        <f>I82*E82</f>
        <v>7776</v>
      </c>
      <c r="K82" s="1325">
        <f>F82*I82</f>
        <v>17049.599999999999</v>
      </c>
      <c r="L82" s="1325">
        <f t="shared" si="13"/>
        <v>0</v>
      </c>
      <c r="M82" s="1327">
        <f t="shared" si="14"/>
        <v>17049.599999999999</v>
      </c>
    </row>
    <row r="83" spans="2:13" s="1263" customFormat="1">
      <c r="B83" s="1278">
        <v>6.1</v>
      </c>
      <c r="C83" s="1293" t="s">
        <v>1715</v>
      </c>
      <c r="D83" s="1280" t="s">
        <v>189</v>
      </c>
      <c r="E83" s="1280">
        <v>21.9</v>
      </c>
      <c r="F83" s="1280"/>
      <c r="G83" s="1280">
        <f>'TOS Sto'!D32</f>
        <v>22.8</v>
      </c>
      <c r="H83" s="1325">
        <f t="shared" si="11"/>
        <v>22.8</v>
      </c>
      <c r="I83" s="1325">
        <v>100</v>
      </c>
      <c r="J83" s="1325">
        <f>I83*E83</f>
        <v>2190</v>
      </c>
      <c r="K83" s="1325">
        <f>F83*I83</f>
        <v>0</v>
      </c>
      <c r="L83" s="1325">
        <f>I83*G83</f>
        <v>2280</v>
      </c>
      <c r="M83" s="1327">
        <f>L83+K83</f>
        <v>2280</v>
      </c>
    </row>
    <row r="84" spans="2:13">
      <c r="B84" s="1987" t="s">
        <v>46</v>
      </c>
      <c r="C84" s="1988"/>
      <c r="D84" s="1988"/>
      <c r="E84" s="1988"/>
      <c r="F84" s="1988"/>
      <c r="G84" s="1988"/>
      <c r="H84" s="1988"/>
      <c r="I84" s="2109"/>
      <c r="J84" s="1281">
        <f>SUM(J76:J83)</f>
        <v>159225</v>
      </c>
      <c r="K84" s="1281">
        <f>SUM(K76:K83)</f>
        <v>89907.1</v>
      </c>
      <c r="L84" s="1281">
        <f>SUM(L76:L83)</f>
        <v>2280</v>
      </c>
      <c r="M84" s="1282">
        <f>SUM(M76:M83)</f>
        <v>92187.1</v>
      </c>
    </row>
    <row r="85" spans="2:13">
      <c r="B85" s="1397"/>
      <c r="C85" s="1504" t="s">
        <v>1154</v>
      </c>
      <c r="D85" s="1398"/>
      <c r="E85" s="1294"/>
      <c r="F85" s="1294"/>
      <c r="G85" s="1546"/>
      <c r="H85" s="1294"/>
      <c r="I85" s="1398"/>
      <c r="J85" s="1294"/>
      <c r="K85" s="1294"/>
      <c r="L85" s="1294"/>
      <c r="M85" s="1295"/>
    </row>
    <row r="86" spans="2:13" ht="31.5">
      <c r="B86" s="1402">
        <v>7.1</v>
      </c>
      <c r="C86" s="1490" t="s">
        <v>1201</v>
      </c>
      <c r="D86" s="1404" t="s">
        <v>73</v>
      </c>
      <c r="E86" s="1325">
        <v>664</v>
      </c>
      <c r="F86" s="1325"/>
      <c r="G86" s="1325">
        <f>'TOS Sto'!D38</f>
        <v>0</v>
      </c>
      <c r="H86" s="1325">
        <f>F86+G86</f>
        <v>0</v>
      </c>
      <c r="I86" s="1325">
        <v>26</v>
      </c>
      <c r="J86" s="1325">
        <f>I86*E86</f>
        <v>17264</v>
      </c>
      <c r="K86" s="1325">
        <f>F86*I86</f>
        <v>0</v>
      </c>
      <c r="L86" s="1325">
        <f>I86*G86</f>
        <v>0</v>
      </c>
      <c r="M86" s="1327">
        <f>L86+K86</f>
        <v>0</v>
      </c>
    </row>
    <row r="87" spans="2:13" hidden="1">
      <c r="B87" s="1402">
        <v>7.2</v>
      </c>
      <c r="C87" s="1490" t="s">
        <v>1465</v>
      </c>
      <c r="D87" s="1404" t="s">
        <v>73</v>
      </c>
      <c r="E87" s="1325">
        <v>73.14</v>
      </c>
      <c r="F87" s="1325"/>
      <c r="G87" s="1325"/>
      <c r="H87" s="1325">
        <f>F87+G87</f>
        <v>0</v>
      </c>
      <c r="I87" s="1325">
        <v>26</v>
      </c>
      <c r="J87" s="1325">
        <f>I87*E87</f>
        <v>1901.64</v>
      </c>
      <c r="K87" s="1325">
        <f>F87*I87</f>
        <v>0</v>
      </c>
      <c r="L87" s="1325">
        <f>I87*G87</f>
        <v>0</v>
      </c>
      <c r="M87" s="1327">
        <f>L87+K87</f>
        <v>0</v>
      </c>
    </row>
    <row r="88" spans="2:13" hidden="1">
      <c r="B88" s="1402">
        <v>7.3</v>
      </c>
      <c r="C88" s="1490" t="s">
        <v>1466</v>
      </c>
      <c r="D88" s="1404" t="s">
        <v>73</v>
      </c>
      <c r="E88" s="1325">
        <v>398.4</v>
      </c>
      <c r="F88" s="1325"/>
      <c r="G88" s="1325"/>
      <c r="H88" s="1325">
        <f>F88+G88</f>
        <v>0</v>
      </c>
      <c r="I88" s="1325">
        <v>26</v>
      </c>
      <c r="J88" s="1325">
        <f>I88*E88</f>
        <v>10358.4</v>
      </c>
      <c r="K88" s="1325">
        <f>F88*I88</f>
        <v>0</v>
      </c>
      <c r="L88" s="1325">
        <f>I88*G88</f>
        <v>0</v>
      </c>
      <c r="M88" s="1327">
        <f>L88+K88</f>
        <v>0</v>
      </c>
    </row>
    <row r="89" spans="2:13">
      <c r="B89" s="1402">
        <v>7.4</v>
      </c>
      <c r="C89" s="1490" t="s">
        <v>1157</v>
      </c>
      <c r="D89" s="1404" t="s">
        <v>73</v>
      </c>
      <c r="E89" s="1325">
        <v>198</v>
      </c>
      <c r="F89" s="1325"/>
      <c r="G89" s="1325">
        <f>'TOS Sto'!D43</f>
        <v>0</v>
      </c>
      <c r="H89" s="1325">
        <f>F89+G89</f>
        <v>0</v>
      </c>
      <c r="I89" s="1325">
        <v>26</v>
      </c>
      <c r="J89" s="1325">
        <f>I89*E89</f>
        <v>5148</v>
      </c>
      <c r="K89" s="1325">
        <f>F89*I89</f>
        <v>0</v>
      </c>
      <c r="L89" s="1325">
        <f>I89*G89</f>
        <v>0</v>
      </c>
      <c r="M89" s="1327">
        <f>L89+K89</f>
        <v>0</v>
      </c>
    </row>
    <row r="90" spans="2:13">
      <c r="B90" s="1987" t="s">
        <v>46</v>
      </c>
      <c r="C90" s="1988"/>
      <c r="D90" s="1988"/>
      <c r="E90" s="1988"/>
      <c r="F90" s="1988"/>
      <c r="G90" s="1988"/>
      <c r="H90" s="1988"/>
      <c r="I90" s="2109"/>
      <c r="J90" s="1281">
        <f>SUM(J86:J89)</f>
        <v>34672.04</v>
      </c>
      <c r="K90" s="1281">
        <f>SUM(K86:K89)</f>
        <v>0</v>
      </c>
      <c r="L90" s="1281">
        <f>SUM(L86:L89)</f>
        <v>0</v>
      </c>
      <c r="M90" s="1281">
        <f>SUM(M86:M89)</f>
        <v>0</v>
      </c>
    </row>
  </sheetData>
  <mergeCells count="23">
    <mergeCell ref="B59:I59"/>
    <mergeCell ref="B53:I53"/>
    <mergeCell ref="B1:C1"/>
    <mergeCell ref="B2:C2"/>
    <mergeCell ref="B3:C3"/>
    <mergeCell ref="B4:C4"/>
    <mergeCell ref="B5:M5"/>
    <mergeCell ref="B90:I90"/>
    <mergeCell ref="K7:M7"/>
    <mergeCell ref="B7:B8"/>
    <mergeCell ref="C7:C8"/>
    <mergeCell ref="D7:D8"/>
    <mergeCell ref="E7:E8"/>
    <mergeCell ref="B49:I49"/>
    <mergeCell ref="F7:H7"/>
    <mergeCell ref="I7:I8"/>
    <mergeCell ref="J7:J8"/>
    <mergeCell ref="B35:I35"/>
    <mergeCell ref="B31:I31"/>
    <mergeCell ref="B17:I17"/>
    <mergeCell ref="B84:I84"/>
    <mergeCell ref="B74:I74"/>
    <mergeCell ref="B66:I66"/>
  </mergeCells>
  <printOptions horizontalCentered="1"/>
  <pageMargins left="0.27" right="0" top="0.5" bottom="0.7" header="0.48" footer="0.12"/>
  <pageSetup paperSize="9" scale="80" orientation="landscape" r:id="rId1"/>
  <headerFooter>
    <oddHeader>Page &amp;P of &amp;N</oddHeader>
    <oddFooter>&amp;LContractor: - &amp;USelam D.
Office Engineer&amp;CConsultant: - ______________&amp;RClient: - _______________</oddFooter>
  </headerFooter>
  <rowBreaks count="2" manualBreakCount="2">
    <brk id="35" max="15" man="1"/>
    <brk id="59" max="16383" man="1"/>
  </rowBreak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3" zoomScale="60" zoomScaleNormal="100" workbookViewId="0">
      <selection activeCell="N67" sqref="N67"/>
    </sheetView>
  </sheetViews>
  <sheetFormatPr defaultRowHeight="15"/>
  <cols>
    <col min="3" max="3" width="14.5703125" customWidth="1"/>
    <col min="4" max="4" width="52" customWidth="1"/>
    <col min="8" max="8" width="43.42578125" customWidth="1"/>
  </cols>
  <sheetData>
    <row r="1" spans="1:8" ht="18.75">
      <c r="A1" s="2062" t="s">
        <v>890</v>
      </c>
      <c r="B1" s="2062"/>
      <c r="C1" s="2062"/>
      <c r="D1" s="2062"/>
      <c r="E1" s="2062"/>
      <c r="F1" s="2062"/>
      <c r="G1" s="2062"/>
      <c r="H1" s="2062"/>
    </row>
    <row r="2" spans="1:8" ht="15.75">
      <c r="A2" s="2049" t="s">
        <v>194</v>
      </c>
      <c r="B2" s="2049"/>
      <c r="C2" s="2049"/>
      <c r="D2" s="2049"/>
      <c r="E2" s="219"/>
      <c r="F2" s="452"/>
      <c r="G2" s="332"/>
      <c r="H2" s="219"/>
    </row>
    <row r="3" spans="1:8" ht="15.75">
      <c r="A3" s="2049" t="s">
        <v>195</v>
      </c>
      <c r="B3" s="2049"/>
      <c r="C3" s="2049"/>
      <c r="D3" s="2049"/>
      <c r="E3" s="237"/>
      <c r="F3" s="237"/>
      <c r="G3" s="2063"/>
      <c r="H3" s="2063"/>
    </row>
    <row r="4" spans="1:8" ht="15.75">
      <c r="A4" s="2049" t="s">
        <v>196</v>
      </c>
      <c r="B4" s="2049"/>
      <c r="C4" s="2049"/>
      <c r="D4" s="2049"/>
      <c r="E4" s="237"/>
      <c r="F4" s="237"/>
      <c r="G4" s="237" t="s">
        <v>3</v>
      </c>
      <c r="H4" s="219" t="s">
        <v>107</v>
      </c>
    </row>
    <row r="5" spans="1:8" ht="15.75">
      <c r="A5" s="2049" t="s">
        <v>197</v>
      </c>
      <c r="B5" s="2049"/>
      <c r="C5" s="2049"/>
      <c r="D5" s="2049"/>
      <c r="E5" s="237"/>
      <c r="F5" s="237"/>
      <c r="G5" s="237" t="s">
        <v>919</v>
      </c>
      <c r="H5" s="219"/>
    </row>
    <row r="6" spans="1:8" ht="15.75">
      <c r="A6" s="2049" t="s">
        <v>70</v>
      </c>
      <c r="B6" s="2049"/>
      <c r="C6" s="2049"/>
      <c r="D6" s="2049"/>
      <c r="E6" s="237"/>
      <c r="F6" s="237"/>
      <c r="G6" s="237"/>
      <c r="H6" s="219"/>
    </row>
    <row r="7" spans="1:8" ht="15.75">
      <c r="A7" s="453"/>
      <c r="B7" s="453"/>
      <c r="C7" s="339"/>
      <c r="D7" s="417"/>
      <c r="E7" s="417"/>
      <c r="F7" s="417"/>
      <c r="G7" s="417"/>
      <c r="H7" s="338"/>
    </row>
    <row r="8" spans="1:8" ht="15.75">
      <c r="A8" s="418" t="s">
        <v>174</v>
      </c>
      <c r="B8" s="341" t="s">
        <v>175</v>
      </c>
      <c r="C8" s="341" t="s">
        <v>176</v>
      </c>
      <c r="D8" s="419" t="s">
        <v>7</v>
      </c>
      <c r="E8" s="418" t="s">
        <v>174</v>
      </c>
      <c r="F8" s="341" t="s">
        <v>175</v>
      </c>
      <c r="G8" s="341" t="s">
        <v>176</v>
      </c>
      <c r="H8" s="534" t="s">
        <v>7</v>
      </c>
    </row>
    <row r="9" spans="1:8" ht="21">
      <c r="A9" s="538"/>
      <c r="B9" s="543"/>
      <c r="C9" s="538"/>
      <c r="D9" s="714" t="s">
        <v>803</v>
      </c>
      <c r="E9" s="539"/>
      <c r="F9" s="393"/>
      <c r="G9" s="393"/>
      <c r="H9" s="540"/>
    </row>
    <row r="10" spans="1:8" ht="18.75">
      <c r="A10" s="685"/>
      <c r="B10" s="798"/>
      <c r="C10" s="685"/>
      <c r="D10" s="687" t="s">
        <v>804</v>
      </c>
      <c r="E10" s="420"/>
      <c r="F10" s="395"/>
      <c r="G10" s="395"/>
      <c r="H10" s="535"/>
    </row>
    <row r="11" spans="1:8" ht="15.75">
      <c r="A11" s="685">
        <v>1</v>
      </c>
      <c r="B11" s="798">
        <v>14.2</v>
      </c>
      <c r="C11" s="685"/>
      <c r="D11" s="546" t="s">
        <v>805</v>
      </c>
      <c r="E11" s="424"/>
      <c r="F11" s="424"/>
      <c r="G11" s="424"/>
      <c r="H11" s="536"/>
    </row>
    <row r="12" spans="1:8" ht="16.5" thickBot="1">
      <c r="A12" s="685"/>
      <c r="B12" s="798">
        <v>0.2</v>
      </c>
      <c r="C12" s="685"/>
      <c r="D12" s="546"/>
      <c r="E12" s="362"/>
      <c r="F12" s="362"/>
      <c r="G12" s="362"/>
      <c r="H12" s="362"/>
    </row>
    <row r="13" spans="1:8" ht="17.25" thickTop="1" thickBot="1">
      <c r="A13" s="685"/>
      <c r="B13" s="798"/>
      <c r="C13" s="681">
        <v>2.84</v>
      </c>
      <c r="D13" s="546"/>
      <c r="E13" s="362"/>
      <c r="F13" s="362"/>
      <c r="G13" s="362"/>
      <c r="H13" s="362"/>
    </row>
    <row r="14" spans="1:8" ht="16.5" thickTop="1">
      <c r="A14" s="685">
        <v>2</v>
      </c>
      <c r="B14" s="798">
        <v>5.6</v>
      </c>
      <c r="C14" s="685"/>
      <c r="D14" s="546"/>
      <c r="E14" s="362"/>
      <c r="F14" s="362"/>
      <c r="G14" s="362"/>
      <c r="H14" s="362"/>
    </row>
    <row r="15" spans="1:8" ht="16.5" thickBot="1">
      <c r="A15" s="685"/>
      <c r="B15" s="798">
        <v>0.2</v>
      </c>
      <c r="C15" s="685"/>
      <c r="D15" s="546"/>
      <c r="E15" s="362"/>
      <c r="F15" s="362"/>
      <c r="G15" s="362"/>
      <c r="H15" s="362"/>
    </row>
    <row r="16" spans="1:8" ht="17.25" thickTop="1" thickBot="1">
      <c r="A16" s="420"/>
      <c r="B16" s="395"/>
      <c r="C16" s="681">
        <v>2.2400000000000002</v>
      </c>
      <c r="D16" s="541"/>
      <c r="E16" s="362"/>
      <c r="F16" s="362"/>
      <c r="G16" s="362"/>
      <c r="H16" s="362"/>
    </row>
    <row r="17" spans="1:8" ht="20.25" thickTop="1" thickBot="1">
      <c r="A17" s="362"/>
      <c r="B17" s="544"/>
      <c r="C17" s="800">
        <v>5.08</v>
      </c>
      <c r="D17" s="708" t="s">
        <v>1024</v>
      </c>
      <c r="E17" s="362"/>
      <c r="F17" s="362"/>
      <c r="G17" s="362"/>
      <c r="H17" s="362"/>
    </row>
    <row r="18" spans="1:8" ht="17.25" thickTop="1" thickBot="1">
      <c r="A18" s="362"/>
      <c r="B18" s="544"/>
      <c r="C18" s="363"/>
      <c r="D18" s="364" t="s">
        <v>806</v>
      </c>
      <c r="E18" s="362"/>
      <c r="F18" s="362"/>
      <c r="G18" s="362"/>
      <c r="H18" s="362"/>
    </row>
    <row r="19" spans="1:8" ht="17.25" thickTop="1" thickBot="1">
      <c r="A19" s="362">
        <v>1</v>
      </c>
      <c r="B19" s="544">
        <v>14.2</v>
      </c>
      <c r="C19" s="681">
        <v>14.2</v>
      </c>
      <c r="D19" s="364" t="s">
        <v>807</v>
      </c>
      <c r="E19" s="362"/>
      <c r="F19" s="362"/>
      <c r="G19" s="362"/>
      <c r="H19" s="422"/>
    </row>
    <row r="20" spans="1:8" ht="17.25" thickTop="1" thickBot="1">
      <c r="A20" s="351"/>
      <c r="B20" s="537"/>
      <c r="C20" s="356"/>
      <c r="D20" s="351"/>
      <c r="E20" s="362"/>
      <c r="F20" s="362"/>
      <c r="G20" s="362"/>
      <c r="H20" s="362"/>
    </row>
    <row r="21" spans="1:8" ht="17.25" thickTop="1" thickBot="1">
      <c r="A21" s="362">
        <v>2</v>
      </c>
      <c r="B21" s="544">
        <v>5.6</v>
      </c>
      <c r="C21" s="681">
        <v>11.2</v>
      </c>
      <c r="D21" s="364"/>
      <c r="E21" s="362"/>
      <c r="F21" s="362"/>
      <c r="G21" s="362"/>
      <c r="H21" s="362"/>
    </row>
    <row r="22" spans="1:8" ht="20.25" thickTop="1" thickBot="1">
      <c r="A22" s="351"/>
      <c r="B22" s="537"/>
      <c r="C22" s="800">
        <v>25.4</v>
      </c>
      <c r="D22" s="708" t="s">
        <v>1023</v>
      </c>
      <c r="E22" s="362"/>
      <c r="F22" s="362"/>
      <c r="G22" s="362"/>
      <c r="H22" s="362"/>
    </row>
    <row r="23" spans="1:8" ht="21" thickTop="1">
      <c r="A23" s="362"/>
      <c r="B23" s="544"/>
      <c r="C23" s="362"/>
      <c r="D23" s="742" t="s">
        <v>808</v>
      </c>
      <c r="E23" s="362"/>
      <c r="F23" s="362"/>
      <c r="G23" s="362"/>
      <c r="H23" s="362"/>
    </row>
    <row r="24" spans="1:8" ht="27" customHeight="1" thickBot="1">
      <c r="A24" s="351"/>
      <c r="B24" s="537"/>
      <c r="C24" s="356"/>
      <c r="D24" s="799" t="s">
        <v>809</v>
      </c>
      <c r="E24" s="362"/>
      <c r="F24" s="362"/>
      <c r="G24" s="362"/>
      <c r="H24" s="422"/>
    </row>
    <row r="25" spans="1:8" ht="17.25" thickTop="1" thickBot="1">
      <c r="A25" s="351">
        <v>1</v>
      </c>
      <c r="B25" s="464">
        <v>14.2</v>
      </c>
      <c r="C25" s="681">
        <v>14.2</v>
      </c>
      <c r="D25" s="364"/>
      <c r="E25" s="362"/>
      <c r="F25" s="362"/>
      <c r="G25" s="362"/>
      <c r="H25" s="362"/>
    </row>
    <row r="26" spans="1:8" ht="20.25" thickTop="1" thickBot="1">
      <c r="A26" s="351"/>
      <c r="B26" s="464"/>
      <c r="C26" s="800">
        <v>14.2</v>
      </c>
      <c r="D26" s="708" t="s">
        <v>1025</v>
      </c>
      <c r="E26" s="362"/>
      <c r="F26" s="362"/>
      <c r="G26" s="362"/>
      <c r="H26" s="362"/>
    </row>
    <row r="27" spans="1:8" ht="21" thickTop="1">
      <c r="A27" s="351"/>
      <c r="B27" s="537"/>
      <c r="C27" s="542"/>
      <c r="D27" s="801" t="s">
        <v>810</v>
      </c>
      <c r="E27" s="362"/>
      <c r="F27" s="362"/>
      <c r="G27" s="362"/>
      <c r="H27" s="362"/>
    </row>
    <row r="28" spans="1:8" ht="18.75">
      <c r="A28" s="362"/>
      <c r="B28" s="422"/>
      <c r="C28" s="362"/>
      <c r="D28" s="737" t="s">
        <v>811</v>
      </c>
      <c r="E28" s="362"/>
      <c r="F28" s="362"/>
      <c r="G28" s="362"/>
      <c r="H28" s="362"/>
    </row>
    <row r="29" spans="1:8" ht="15.75">
      <c r="A29" s="362">
        <v>2</v>
      </c>
      <c r="B29" s="422">
        <v>16.600000000000001</v>
      </c>
      <c r="C29" s="362"/>
      <c r="D29" s="362"/>
      <c r="E29" s="362"/>
      <c r="F29" s="362"/>
      <c r="G29" s="362"/>
      <c r="H29" s="362"/>
    </row>
    <row r="30" spans="1:8" ht="16.5" thickBot="1">
      <c r="A30" s="362"/>
      <c r="B30" s="422">
        <v>1.2</v>
      </c>
      <c r="C30" s="362"/>
      <c r="D30" s="362"/>
      <c r="E30" s="424"/>
      <c r="F30" s="424"/>
      <c r="G30" s="424"/>
      <c r="H30" s="362"/>
    </row>
    <row r="31" spans="1:8" ht="17.25" thickTop="1" thickBot="1">
      <c r="A31" s="362"/>
      <c r="B31" s="422"/>
      <c r="C31" s="681">
        <v>39.840000000000003</v>
      </c>
      <c r="D31" s="362"/>
      <c r="E31" s="424"/>
      <c r="F31" s="424"/>
      <c r="G31" s="424"/>
      <c r="H31" s="362"/>
    </row>
    <row r="32" spans="1:8" ht="16.5" thickTop="1">
      <c r="A32" s="362">
        <v>2</v>
      </c>
      <c r="B32" s="422">
        <v>5.6</v>
      </c>
      <c r="C32" s="362"/>
      <c r="D32" s="362"/>
      <c r="E32" s="424"/>
      <c r="F32" s="424"/>
      <c r="G32" s="424"/>
      <c r="H32" s="362"/>
    </row>
    <row r="33" spans="1:8" ht="16.5" thickBot="1">
      <c r="A33" s="362"/>
      <c r="B33" s="422">
        <v>1.2</v>
      </c>
      <c r="C33" s="362"/>
      <c r="D33" s="362"/>
      <c r="E33" s="424"/>
      <c r="F33" s="424"/>
      <c r="G33" s="424"/>
      <c r="H33" s="362"/>
    </row>
    <row r="34" spans="1:8" ht="17.25" thickTop="1" thickBot="1">
      <c r="A34" s="424"/>
      <c r="B34" s="427"/>
      <c r="C34" s="681">
        <v>13.44</v>
      </c>
      <c r="D34" s="362"/>
      <c r="E34" s="424"/>
      <c r="F34" s="424"/>
      <c r="G34" s="424"/>
      <c r="H34" s="362"/>
    </row>
    <row r="35" spans="1:8" ht="20.25" thickTop="1" thickBot="1">
      <c r="A35" s="362"/>
      <c r="B35" s="422"/>
      <c r="C35" s="800">
        <v>53.28</v>
      </c>
      <c r="D35" s="708" t="s">
        <v>1022</v>
      </c>
      <c r="E35" s="424"/>
      <c r="F35" s="424"/>
      <c r="G35" s="424"/>
      <c r="H35" s="362"/>
    </row>
    <row r="36" spans="1:8" ht="16.5" thickTop="1">
      <c r="A36" s="362"/>
      <c r="B36" s="422"/>
      <c r="C36" s="362"/>
      <c r="D36" s="362"/>
      <c r="E36" s="424"/>
      <c r="F36" s="424"/>
      <c r="G36" s="424"/>
      <c r="H36" s="362"/>
    </row>
    <row r="37" spans="1:8" ht="15.75">
      <c r="A37" s="362"/>
      <c r="B37" s="422"/>
      <c r="C37" s="362"/>
      <c r="D37" s="362"/>
      <c r="E37" s="424"/>
      <c r="F37" s="424"/>
      <c r="G37" s="424"/>
      <c r="H37" s="362"/>
    </row>
    <row r="38" spans="1:8" ht="15.75">
      <c r="A38" s="362"/>
      <c r="B38" s="422"/>
      <c r="C38" s="362"/>
      <c r="D38" s="362"/>
      <c r="E38" s="424"/>
      <c r="F38" s="424"/>
      <c r="G38" s="424"/>
      <c r="H38" s="362"/>
    </row>
    <row r="39" spans="1:8">
      <c r="A39" s="546"/>
      <c r="B39" s="546"/>
      <c r="C39" s="546"/>
      <c r="D39" s="546"/>
      <c r="E39" s="546"/>
      <c r="F39" s="546"/>
      <c r="G39" s="546"/>
      <c r="H39" s="546"/>
    </row>
    <row r="40" spans="1:8">
      <c r="A40" s="546"/>
      <c r="B40" s="546"/>
      <c r="C40" s="546"/>
      <c r="D40" s="546"/>
      <c r="E40" s="546"/>
      <c r="F40" s="546"/>
      <c r="G40" s="546"/>
      <c r="H40" s="546"/>
    </row>
    <row r="41" spans="1:8">
      <c r="A41" s="546"/>
      <c r="B41" s="546"/>
      <c r="C41" s="546"/>
      <c r="D41" s="546"/>
      <c r="E41" s="546"/>
      <c r="F41" s="546"/>
      <c r="G41" s="546"/>
      <c r="H41" s="546"/>
    </row>
    <row r="42" spans="1:8">
      <c r="A42" s="546"/>
      <c r="B42" s="546"/>
      <c r="C42" s="546"/>
      <c r="D42" s="546"/>
      <c r="E42" s="546"/>
      <c r="F42" s="546"/>
      <c r="G42" s="546"/>
      <c r="H42" s="546"/>
    </row>
    <row r="43" spans="1:8">
      <c r="A43" s="546"/>
      <c r="B43" s="546"/>
      <c r="C43" s="546"/>
      <c r="D43" s="546"/>
      <c r="E43" s="546"/>
      <c r="F43" s="546"/>
      <c r="G43" s="546"/>
      <c r="H43" s="546"/>
    </row>
    <row r="44" spans="1:8">
      <c r="A44" s="546"/>
      <c r="B44" s="546"/>
      <c r="C44" s="546"/>
      <c r="D44" s="546"/>
      <c r="E44" s="546"/>
      <c r="F44" s="546"/>
      <c r="G44" s="546"/>
      <c r="H44" s="546"/>
    </row>
    <row r="45" spans="1:8">
      <c r="A45" s="546"/>
      <c r="B45" s="546"/>
      <c r="C45" s="546"/>
      <c r="D45" s="546"/>
      <c r="E45" s="546"/>
      <c r="F45" s="546"/>
      <c r="G45" s="546"/>
      <c r="H45" s="546"/>
    </row>
    <row r="46" spans="1:8">
      <c r="A46" s="546"/>
      <c r="B46" s="546"/>
      <c r="C46" s="546"/>
      <c r="D46" s="546"/>
      <c r="E46" s="546"/>
      <c r="F46" s="546"/>
      <c r="G46" s="546"/>
      <c r="H46" s="546"/>
    </row>
    <row r="47" spans="1:8">
      <c r="A47" s="546"/>
      <c r="B47" s="546"/>
      <c r="C47" s="546"/>
      <c r="D47" s="546"/>
      <c r="E47" s="546"/>
      <c r="F47" s="546"/>
      <c r="G47" s="546"/>
      <c r="H47" s="546"/>
    </row>
    <row r="48" spans="1:8">
      <c r="A48" s="546"/>
      <c r="B48" s="546"/>
      <c r="C48" s="546"/>
      <c r="D48" s="546"/>
      <c r="E48" s="546"/>
      <c r="F48" s="546"/>
      <c r="G48" s="546"/>
      <c r="H48" s="546"/>
    </row>
    <row r="49" spans="1:8">
      <c r="A49" s="546"/>
      <c r="B49" s="546"/>
      <c r="C49" s="546"/>
      <c r="D49" s="546"/>
      <c r="E49" s="546"/>
      <c r="F49" s="546"/>
      <c r="G49" s="546"/>
      <c r="H49" s="546"/>
    </row>
    <row r="50" spans="1:8">
      <c r="A50" s="546"/>
      <c r="B50" s="546"/>
      <c r="C50" s="546"/>
      <c r="D50" s="546"/>
      <c r="E50" s="546"/>
      <c r="F50" s="546"/>
      <c r="G50" s="546"/>
      <c r="H50" s="546"/>
    </row>
    <row r="51" spans="1:8">
      <c r="A51" s="546"/>
      <c r="B51" s="546"/>
      <c r="C51" s="546"/>
      <c r="D51" s="546"/>
      <c r="E51" s="546"/>
      <c r="F51" s="546"/>
      <c r="G51" s="546"/>
      <c r="H51" s="546"/>
    </row>
    <row r="52" spans="1:8">
      <c r="A52" s="546"/>
      <c r="B52" s="546"/>
      <c r="C52" s="546"/>
      <c r="D52" s="546"/>
      <c r="E52" s="546"/>
      <c r="F52" s="546"/>
      <c r="G52" s="546"/>
      <c r="H52" s="546"/>
    </row>
    <row r="53" spans="1:8">
      <c r="A53" s="546"/>
      <c r="B53" s="546"/>
      <c r="C53" s="546"/>
      <c r="D53" s="546"/>
      <c r="E53" s="546"/>
      <c r="F53" s="546"/>
      <c r="G53" s="546"/>
      <c r="H53" s="546"/>
    </row>
    <row r="54" spans="1:8">
      <c r="A54" s="546"/>
      <c r="B54" s="546"/>
      <c r="C54" s="546"/>
      <c r="D54" s="546"/>
      <c r="E54" s="546"/>
      <c r="F54" s="546"/>
      <c r="G54" s="546"/>
      <c r="H54" s="546"/>
    </row>
    <row r="55" spans="1:8">
      <c r="A55" s="546"/>
      <c r="B55" s="546"/>
      <c r="C55" s="546"/>
      <c r="D55" s="546"/>
      <c r="E55" s="546"/>
      <c r="F55" s="546"/>
      <c r="G55" s="546"/>
      <c r="H55" s="546"/>
    </row>
    <row r="56" spans="1:8">
      <c r="A56" s="546"/>
      <c r="B56" s="546"/>
      <c r="C56" s="546"/>
      <c r="D56" s="546"/>
      <c r="E56" s="546"/>
      <c r="F56" s="546"/>
      <c r="G56" s="546"/>
      <c r="H56" s="546"/>
    </row>
    <row r="57" spans="1:8">
      <c r="A57" s="546"/>
      <c r="B57" s="546"/>
      <c r="C57" s="546"/>
      <c r="D57" s="546"/>
      <c r="E57" s="546"/>
      <c r="F57" s="546"/>
      <c r="G57" s="546"/>
      <c r="H57" s="546"/>
    </row>
    <row r="58" spans="1:8">
      <c r="A58" s="546"/>
      <c r="B58" s="546"/>
      <c r="C58" s="546"/>
      <c r="D58" s="546"/>
      <c r="E58" s="546"/>
      <c r="F58" s="546"/>
      <c r="G58" s="546"/>
      <c r="H58" s="546"/>
    </row>
    <row r="59" spans="1:8">
      <c r="A59" s="674"/>
      <c r="B59" s="674"/>
      <c r="C59" s="674"/>
      <c r="D59" s="674"/>
      <c r="E59" s="674"/>
      <c r="F59" s="674"/>
      <c r="G59" s="674"/>
      <c r="H59" s="674"/>
    </row>
    <row r="60" spans="1:8" ht="18.75">
      <c r="A60" s="2041" t="s">
        <v>889</v>
      </c>
      <c r="B60" s="2041"/>
      <c r="C60" s="2041"/>
      <c r="D60" s="2041"/>
      <c r="E60" s="2041"/>
      <c r="F60" s="2041"/>
      <c r="G60" s="2041"/>
      <c r="H60" s="2041"/>
    </row>
    <row r="61" spans="1:8" ht="15.75">
      <c r="A61" s="2040" t="s">
        <v>753</v>
      </c>
      <c r="B61" s="2040"/>
      <c r="C61" s="2040" t="s">
        <v>179</v>
      </c>
      <c r="D61" s="2040"/>
      <c r="E61" s="387"/>
      <c r="F61" s="387"/>
      <c r="G61" s="387"/>
      <c r="H61" s="388"/>
    </row>
    <row r="62" spans="1:8" ht="15.75">
      <c r="A62" s="2040" t="s">
        <v>754</v>
      </c>
      <c r="B62" s="2040"/>
      <c r="C62" s="2040"/>
      <c r="D62" s="2040"/>
      <c r="E62" s="387"/>
      <c r="F62" s="387"/>
      <c r="G62" s="2042"/>
      <c r="H62" s="2042"/>
    </row>
    <row r="63" spans="1:8" ht="15.75">
      <c r="A63" s="2040" t="s">
        <v>755</v>
      </c>
      <c r="B63" s="2040"/>
      <c r="C63" s="2040"/>
      <c r="D63" s="2040"/>
      <c r="E63" s="387"/>
      <c r="F63" s="387"/>
      <c r="G63" s="237" t="s">
        <v>3</v>
      </c>
      <c r="H63" s="219" t="s">
        <v>107</v>
      </c>
    </row>
    <row r="64" spans="1:8" ht="15.75">
      <c r="A64" s="2040" t="s">
        <v>756</v>
      </c>
      <c r="B64" s="2040"/>
      <c r="C64" s="2040"/>
      <c r="D64" s="2040"/>
      <c r="E64" s="387"/>
      <c r="F64" s="387"/>
      <c r="G64" s="387" t="s">
        <v>987</v>
      </c>
      <c r="H64" s="388"/>
    </row>
    <row r="65" spans="1:8" ht="15.75">
      <c r="A65" s="2040" t="s">
        <v>70</v>
      </c>
      <c r="B65" s="2040"/>
      <c r="C65" s="2040"/>
      <c r="D65" s="2040"/>
      <c r="E65" s="387"/>
      <c r="F65" s="387"/>
      <c r="G65" s="387"/>
      <c r="H65" s="388"/>
    </row>
    <row r="66" spans="1:8" ht="15.75">
      <c r="A66" s="340" t="s">
        <v>174</v>
      </c>
      <c r="B66" s="389" t="s">
        <v>175</v>
      </c>
      <c r="C66" s="389" t="s">
        <v>176</v>
      </c>
      <c r="D66" s="341" t="s">
        <v>7</v>
      </c>
      <c r="E66" s="340" t="s">
        <v>174</v>
      </c>
      <c r="F66" s="341" t="s">
        <v>175</v>
      </c>
      <c r="G66" s="341" t="s">
        <v>176</v>
      </c>
      <c r="H66" s="341" t="s">
        <v>7</v>
      </c>
    </row>
    <row r="67" spans="1:8" ht="15.75">
      <c r="A67" s="685"/>
      <c r="B67" s="689"/>
      <c r="C67" s="689"/>
      <c r="D67" s="645" t="s">
        <v>1097</v>
      </c>
      <c r="E67" s="702"/>
      <c r="F67" s="703"/>
      <c r="G67" s="702"/>
      <c r="H67" s="704"/>
    </row>
    <row r="68" spans="1:8" ht="15.75">
      <c r="A68" s="685"/>
      <c r="B68" s="689"/>
      <c r="C68" s="689"/>
      <c r="D68" s="645" t="s">
        <v>1098</v>
      </c>
      <c r="E68" s="685"/>
      <c r="F68" s="689"/>
      <c r="G68" s="685"/>
      <c r="H68" s="645"/>
    </row>
    <row r="69" spans="1:8" ht="15.75">
      <c r="A69" s="685"/>
      <c r="B69" s="689"/>
      <c r="C69" s="689"/>
      <c r="D69" s="645" t="s">
        <v>1099</v>
      </c>
      <c r="E69" s="685"/>
      <c r="F69" s="689"/>
      <c r="G69" s="689"/>
      <c r="H69" s="645"/>
    </row>
    <row r="70" spans="1:8" ht="15.75">
      <c r="A70" s="351">
        <v>1</v>
      </c>
      <c r="B70" s="689">
        <v>144.5</v>
      </c>
      <c r="C70" s="912"/>
      <c r="D70" s="900" t="s">
        <v>1096</v>
      </c>
      <c r="E70" s="685"/>
      <c r="F70" s="689"/>
      <c r="G70" s="689"/>
      <c r="H70" s="645"/>
    </row>
    <row r="71" spans="1:8" ht="15.75">
      <c r="A71" s="685"/>
      <c r="B71" s="689">
        <v>0.3</v>
      </c>
      <c r="C71" s="685">
        <v>43.35</v>
      </c>
      <c r="D71" s="911"/>
      <c r="E71" s="685"/>
      <c r="F71" s="689"/>
      <c r="G71" s="689"/>
      <c r="H71" s="645"/>
    </row>
    <row r="72" spans="1:8" ht="15.75">
      <c r="A72" s="546"/>
      <c r="B72" s="546"/>
      <c r="C72" s="546">
        <v>127.925</v>
      </c>
      <c r="D72" s="900" t="s">
        <v>1072</v>
      </c>
      <c r="E72" s="685"/>
      <c r="F72" s="689"/>
      <c r="G72" s="689"/>
      <c r="H72" s="645"/>
    </row>
    <row r="73" spans="1:8" ht="15.75">
      <c r="A73" s="546"/>
      <c r="B73" s="546"/>
      <c r="C73" s="546">
        <v>46.5</v>
      </c>
      <c r="D73" s="900" t="s">
        <v>1073</v>
      </c>
      <c r="E73" s="351"/>
      <c r="F73" s="689"/>
      <c r="G73" s="705"/>
      <c r="H73" s="645"/>
    </row>
    <row r="74" spans="1:8" ht="15.75">
      <c r="A74" s="900"/>
      <c r="B74" s="384"/>
      <c r="C74" s="630">
        <v>217.77500000000001</v>
      </c>
      <c r="D74" s="645" t="s">
        <v>1109</v>
      </c>
      <c r="E74" s="685"/>
      <c r="F74" s="689"/>
      <c r="G74" s="689"/>
      <c r="H74" s="645"/>
    </row>
    <row r="75" spans="1:8" ht="16.5" thickBot="1">
      <c r="A75" s="685"/>
      <c r="B75" s="689"/>
      <c r="C75" s="354">
        <f>'Meas Sto'!F15</f>
        <v>48.75</v>
      </c>
      <c r="D75" s="900" t="s">
        <v>1102</v>
      </c>
      <c r="E75" s="685"/>
      <c r="F75" s="689"/>
      <c r="G75" s="689"/>
      <c r="H75" s="645"/>
    </row>
    <row r="76" spans="1:8" ht="36.75" customHeight="1" thickTop="1" thickBot="1">
      <c r="A76" s="685"/>
      <c r="B76" s="689"/>
      <c r="C76" s="675">
        <f>C74-C75</f>
        <v>169.03</v>
      </c>
      <c r="D76" s="908" t="s">
        <v>1104</v>
      </c>
      <c r="E76" s="685"/>
      <c r="F76" s="689"/>
      <c r="G76" s="689"/>
      <c r="H76" s="645"/>
    </row>
    <row r="77" spans="1:8" ht="16.5" thickTop="1">
      <c r="A77" s="351"/>
      <c r="B77" s="689"/>
      <c r="C77" s="446"/>
      <c r="E77" s="685"/>
      <c r="F77" s="689"/>
      <c r="G77" s="689"/>
      <c r="H77" s="645"/>
    </row>
    <row r="78" spans="1:8" ht="15.75">
      <c r="A78" s="685"/>
      <c r="B78" s="689"/>
      <c r="C78" s="546"/>
      <c r="E78" s="685"/>
      <c r="F78" s="689"/>
      <c r="G78" s="689"/>
      <c r="H78" s="645"/>
    </row>
    <row r="79" spans="1:8" ht="15.75">
      <c r="A79" s="685"/>
      <c r="B79" s="689"/>
      <c r="C79" s="689"/>
      <c r="D79" s="854"/>
      <c r="E79" s="685"/>
      <c r="F79" s="689"/>
      <c r="G79" s="689"/>
      <c r="H79" s="645"/>
    </row>
    <row r="80" spans="1:8" ht="15.75">
      <c r="A80" s="685"/>
      <c r="B80" s="689"/>
      <c r="C80" s="689"/>
      <c r="D80" s="854"/>
      <c r="E80" s="351"/>
      <c r="F80" s="689"/>
      <c r="G80" s="705"/>
      <c r="H80" s="645"/>
    </row>
    <row r="81" spans="1:8" ht="15.75">
      <c r="A81" s="685"/>
      <c r="B81" s="689"/>
      <c r="C81" s="689"/>
      <c r="D81" s="854"/>
      <c r="E81" s="685"/>
      <c r="F81" s="689"/>
      <c r="G81" s="689"/>
      <c r="H81" s="645"/>
    </row>
    <row r="82" spans="1:8" ht="15.75">
      <c r="A82" s="685"/>
      <c r="B82" s="689"/>
      <c r="C82" s="689"/>
      <c r="D82" s="854"/>
      <c r="E82" s="685"/>
      <c r="F82" s="689"/>
      <c r="G82" s="689"/>
      <c r="H82" s="645"/>
    </row>
    <row r="83" spans="1:8" ht="15.75">
      <c r="A83" s="685"/>
      <c r="B83" s="689"/>
      <c r="C83" s="689"/>
      <c r="D83" s="854"/>
      <c r="E83" s="685"/>
      <c r="F83" s="689"/>
      <c r="G83" s="689"/>
      <c r="H83" s="645"/>
    </row>
    <row r="84" spans="1:8" ht="15.75">
      <c r="A84" s="351"/>
      <c r="B84" s="689"/>
      <c r="C84" s="705"/>
      <c r="D84" s="854"/>
      <c r="E84" s="685"/>
      <c r="F84" s="689"/>
      <c r="G84" s="689"/>
      <c r="H84" s="645"/>
    </row>
    <row r="85" spans="1:8" ht="15.75">
      <c r="A85" s="685"/>
      <c r="B85" s="689"/>
      <c r="C85" s="689"/>
      <c r="D85" s="854"/>
      <c r="E85" s="685"/>
      <c r="F85" s="689"/>
      <c r="G85" s="689"/>
      <c r="H85" s="645"/>
    </row>
    <row r="86" spans="1:8" ht="15.75">
      <c r="A86" s="685"/>
      <c r="B86" s="689"/>
      <c r="C86" s="546"/>
      <c r="D86" s="900"/>
      <c r="E86" s="685"/>
      <c r="F86" s="689"/>
      <c r="G86" s="689"/>
      <c r="H86" s="645"/>
    </row>
    <row r="87" spans="1:8" ht="15.75">
      <c r="A87" s="685"/>
      <c r="B87" s="689"/>
      <c r="C87" s="546"/>
      <c r="D87" s="900"/>
      <c r="E87" s="351"/>
      <c r="F87" s="689"/>
      <c r="G87" s="705"/>
      <c r="H87" s="645"/>
    </row>
    <row r="88" spans="1:8" ht="15.75">
      <c r="A88" s="685"/>
      <c r="B88" s="689"/>
      <c r="C88" s="689"/>
      <c r="D88" s="854"/>
      <c r="E88" s="685"/>
      <c r="F88" s="689"/>
      <c r="G88" s="689"/>
      <c r="H88" s="645"/>
    </row>
    <row r="89" spans="1:8" ht="15.75">
      <c r="A89" s="685"/>
      <c r="B89" s="689"/>
      <c r="C89" s="689"/>
      <c r="D89" s="854"/>
      <c r="E89" s="685"/>
      <c r="F89" s="689"/>
      <c r="G89" s="689"/>
      <c r="H89" s="645"/>
    </row>
    <row r="90" spans="1:8" ht="15.75">
      <c r="A90" s="685"/>
      <c r="B90" s="689"/>
      <c r="C90" s="689"/>
      <c r="D90" s="645"/>
      <c r="E90" s="685"/>
      <c r="F90" s="689"/>
      <c r="G90" s="689"/>
      <c r="H90" s="645"/>
    </row>
    <row r="91" spans="1:8" ht="15.75">
      <c r="A91" s="351"/>
      <c r="B91" s="689"/>
      <c r="C91" s="705"/>
      <c r="D91" s="645"/>
      <c r="E91" s="685"/>
      <c r="F91" s="689"/>
      <c r="G91" s="689"/>
      <c r="H91" s="645"/>
    </row>
    <row r="92" spans="1:8" ht="15.75">
      <c r="A92" s="685"/>
      <c r="B92" s="689"/>
      <c r="C92" s="685"/>
      <c r="D92" s="645"/>
      <c r="E92" s="685"/>
      <c r="F92" s="689"/>
      <c r="G92" s="689"/>
      <c r="H92" s="645"/>
    </row>
    <row r="93" spans="1:8" ht="15.75">
      <c r="A93" s="685"/>
      <c r="B93" s="689"/>
      <c r="C93" s="685"/>
      <c r="D93" s="645"/>
      <c r="E93" s="685"/>
      <c r="F93" s="689"/>
      <c r="G93" s="689"/>
      <c r="H93" s="645"/>
    </row>
    <row r="94" spans="1:8" ht="15.75">
      <c r="A94" s="685"/>
      <c r="B94" s="689"/>
      <c r="C94" s="685"/>
      <c r="D94" s="645"/>
      <c r="E94" s="351"/>
      <c r="F94" s="689"/>
      <c r="G94" s="705"/>
      <c r="H94" s="645"/>
    </row>
    <row r="95" spans="1:8" ht="15.75">
      <c r="A95" s="685"/>
      <c r="B95" s="689"/>
      <c r="C95" s="689"/>
      <c r="D95" s="645"/>
      <c r="E95" s="685"/>
      <c r="F95" s="689"/>
      <c r="G95" s="689"/>
      <c r="H95" s="645"/>
    </row>
    <row r="96" spans="1:8" ht="15.75">
      <c r="A96" s="685"/>
      <c r="B96" s="689"/>
      <c r="C96" s="689"/>
      <c r="D96" s="645"/>
      <c r="E96" s="685"/>
      <c r="F96" s="685"/>
      <c r="G96" s="689"/>
      <c r="H96" s="645"/>
    </row>
    <row r="97" spans="1:8" ht="15.75">
      <c r="A97" s="685"/>
      <c r="B97" s="689"/>
      <c r="C97" s="689"/>
      <c r="D97" s="645"/>
      <c r="E97" s="685"/>
      <c r="F97" s="685"/>
      <c r="G97" s="630"/>
      <c r="H97" s="645"/>
    </row>
    <row r="98" spans="1:8" ht="15.75">
      <c r="A98" s="685"/>
      <c r="B98" s="689"/>
      <c r="C98" s="689"/>
      <c r="D98" s="645"/>
      <c r="E98" s="685"/>
      <c r="F98" s="689"/>
      <c r="G98" s="689"/>
      <c r="H98" s="645"/>
    </row>
    <row r="99" spans="1:8" ht="15.75">
      <c r="A99" s="685"/>
      <c r="B99" s="689"/>
      <c r="C99" s="689"/>
      <c r="D99" s="645"/>
      <c r="E99" s="685"/>
      <c r="F99" s="689"/>
      <c r="G99" s="689"/>
      <c r="H99" s="645"/>
    </row>
    <row r="100" spans="1:8" ht="15.75">
      <c r="A100" s="685"/>
      <c r="B100" s="689"/>
      <c r="C100" s="689"/>
      <c r="D100" s="645"/>
      <c r="E100" s="685"/>
      <c r="F100" s="689"/>
      <c r="G100" s="689"/>
      <c r="H100" s="645"/>
    </row>
    <row r="101" spans="1:8" ht="15.75">
      <c r="A101" s="351"/>
      <c r="B101" s="689"/>
      <c r="C101" s="705"/>
      <c r="D101" s="645"/>
      <c r="E101" s="685"/>
      <c r="F101" s="689"/>
      <c r="G101" s="689"/>
      <c r="H101" s="645"/>
    </row>
    <row r="102" spans="1:8" ht="15.75">
      <c r="A102" s="685"/>
      <c r="B102" s="689"/>
      <c r="C102" s="689"/>
      <c r="D102" s="645"/>
      <c r="E102" s="685"/>
      <c r="F102" s="689"/>
      <c r="G102" s="689"/>
      <c r="H102" s="645"/>
    </row>
    <row r="103" spans="1:8" ht="15.75">
      <c r="A103" s="685"/>
      <c r="B103" s="689"/>
      <c r="C103" s="689"/>
      <c r="D103" s="645"/>
      <c r="E103" s="685"/>
      <c r="F103" s="689"/>
      <c r="G103" s="689"/>
      <c r="H103" s="645"/>
    </row>
    <row r="104" spans="1:8" ht="15.75">
      <c r="A104" s="685"/>
      <c r="B104" s="689"/>
      <c r="C104" s="689"/>
      <c r="D104" s="645"/>
      <c r="E104" s="351"/>
      <c r="F104" s="689"/>
      <c r="G104" s="705"/>
      <c r="H104" s="645"/>
    </row>
    <row r="105" spans="1:8" ht="15.75">
      <c r="A105" s="685"/>
      <c r="B105" s="689"/>
      <c r="C105" s="689"/>
      <c r="D105" s="645"/>
      <c r="E105" s="685"/>
      <c r="F105" s="689"/>
      <c r="G105" s="689"/>
      <c r="H105" s="645"/>
    </row>
    <row r="106" spans="1:8" ht="15.75">
      <c r="A106" s="685"/>
      <c r="B106" s="689"/>
      <c r="C106" s="689"/>
      <c r="D106" s="645"/>
      <c r="E106" s="685"/>
      <c r="F106" s="689"/>
      <c r="G106" s="689"/>
      <c r="H106" s="645"/>
    </row>
    <row r="107" spans="1:8" ht="15.75">
      <c r="A107" s="685"/>
      <c r="B107" s="689"/>
      <c r="C107" s="689"/>
      <c r="D107" s="645"/>
      <c r="E107" s="685"/>
      <c r="F107" s="689"/>
      <c r="G107" s="689"/>
      <c r="H107" s="645"/>
    </row>
    <row r="108" spans="1:8" ht="15.75">
      <c r="A108" s="351"/>
      <c r="B108" s="689"/>
      <c r="C108" s="705"/>
      <c r="D108" s="645"/>
      <c r="E108" s="685"/>
      <c r="F108" s="689"/>
      <c r="G108" s="689"/>
      <c r="H108" s="645"/>
    </row>
    <row r="109" spans="1:8" ht="15.75">
      <c r="A109" s="685"/>
      <c r="B109" s="689"/>
      <c r="C109" s="685"/>
      <c r="D109" s="645"/>
      <c r="E109" s="685"/>
      <c r="F109" s="689"/>
      <c r="G109" s="689"/>
      <c r="H109" s="645"/>
    </row>
    <row r="110" spans="1:8" ht="15.75">
      <c r="A110" s="685"/>
      <c r="B110" s="689"/>
      <c r="C110" s="685"/>
      <c r="D110" s="645"/>
      <c r="E110" s="685"/>
      <c r="F110" s="689"/>
      <c r="G110" s="689"/>
      <c r="H110" s="645"/>
    </row>
    <row r="111" spans="1:8" ht="15.75">
      <c r="A111" s="685"/>
      <c r="B111" s="403"/>
      <c r="C111" s="404"/>
      <c r="D111" s="364"/>
      <c r="E111" s="351"/>
      <c r="F111" s="689"/>
      <c r="G111" s="705"/>
      <c r="H111" s="645"/>
    </row>
    <row r="112" spans="1:8" ht="15.75">
      <c r="A112" s="351"/>
      <c r="B112" s="403"/>
      <c r="C112" s="404"/>
      <c r="D112" s="364"/>
      <c r="E112" s="685"/>
      <c r="F112" s="689"/>
      <c r="G112" s="689"/>
      <c r="H112" s="645"/>
    </row>
    <row r="113" spans="1:8" ht="15.75">
      <c r="A113" s="709"/>
      <c r="B113" s="403"/>
      <c r="C113" s="404"/>
      <c r="D113" s="364"/>
      <c r="E113" s="685"/>
      <c r="F113" s="689"/>
      <c r="G113" s="689"/>
      <c r="H113" s="645"/>
    </row>
    <row r="114" spans="1:8" ht="15.75">
      <c r="A114" s="710"/>
      <c r="B114" s="403"/>
      <c r="C114" s="404"/>
      <c r="D114" s="364"/>
      <c r="E114" s="685"/>
      <c r="F114" s="689"/>
      <c r="G114" s="689"/>
      <c r="H114" s="645"/>
    </row>
    <row r="115" spans="1:8" ht="15.75">
      <c r="A115" s="362"/>
      <c r="B115" s="403"/>
      <c r="C115" s="404"/>
      <c r="D115" s="364"/>
      <c r="E115" s="685"/>
      <c r="F115" s="689"/>
      <c r="G115" s="689"/>
      <c r="H115" s="645"/>
    </row>
    <row r="116" spans="1:8" ht="15.75">
      <c r="A116" s="362"/>
      <c r="B116" s="403"/>
      <c r="C116" s="404"/>
      <c r="D116" s="364"/>
      <c r="E116" s="685"/>
      <c r="F116" s="689"/>
      <c r="G116" s="689"/>
      <c r="H116" s="645"/>
    </row>
    <row r="117" spans="1:8" ht="15.75">
      <c r="A117" s="351"/>
      <c r="B117" s="403"/>
      <c r="C117" s="404"/>
      <c r="D117" s="364"/>
      <c r="E117" s="685"/>
      <c r="F117" s="689"/>
      <c r="G117" s="689"/>
      <c r="H117" s="645"/>
    </row>
    <row r="118" spans="1:8" ht="15.75">
      <c r="A118" s="351"/>
      <c r="B118" s="403"/>
      <c r="C118" s="404"/>
      <c r="D118" s="364"/>
      <c r="E118" s="351"/>
      <c r="F118" s="689"/>
      <c r="G118" s="705"/>
      <c r="H118" s="645"/>
    </row>
    <row r="119" spans="1:8" ht="15.75">
      <c r="A119" s="351"/>
      <c r="B119" s="403"/>
      <c r="C119" s="404"/>
      <c r="D119" s="364"/>
      <c r="E119" s="685"/>
      <c r="F119" s="689"/>
      <c r="G119" s="689"/>
      <c r="H119" s="399"/>
    </row>
    <row r="120" spans="1:8" ht="15.75">
      <c r="A120" s="685"/>
      <c r="B120" s="403"/>
      <c r="C120" s="404"/>
      <c r="D120" s="364"/>
      <c r="E120" s="685"/>
      <c r="F120" s="689"/>
      <c r="G120" s="689"/>
      <c r="H120" s="685"/>
    </row>
    <row r="121" spans="1:8" ht="15.75">
      <c r="A121" s="685"/>
      <c r="B121" s="403"/>
      <c r="C121" s="404"/>
      <c r="D121" s="364"/>
      <c r="E121" s="685"/>
      <c r="F121" s="689"/>
      <c r="G121" s="689"/>
      <c r="H121" s="685"/>
    </row>
    <row r="122" spans="1:8" ht="15.75">
      <c r="A122" s="696"/>
      <c r="B122" s="696"/>
      <c r="C122" s="701"/>
      <c r="D122" s="701"/>
      <c r="E122" s="674"/>
      <c r="F122" s="674"/>
      <c r="G122" s="674"/>
      <c r="H122" s="674"/>
    </row>
  </sheetData>
  <mergeCells count="14">
    <mergeCell ref="A65:D65"/>
    <mergeCell ref="A60:H60"/>
    <mergeCell ref="A61:D61"/>
    <mergeCell ref="A62:D62"/>
    <mergeCell ref="G62:H62"/>
    <mergeCell ref="A63:D63"/>
    <mergeCell ref="A64:D64"/>
    <mergeCell ref="A6:D6"/>
    <mergeCell ref="A1:H1"/>
    <mergeCell ref="A2:D2"/>
    <mergeCell ref="A3:D3"/>
    <mergeCell ref="G3:H3"/>
    <mergeCell ref="A4:D4"/>
    <mergeCell ref="A5:D5"/>
  </mergeCells>
  <pageMargins left="0.7" right="0.35" top="0.75" bottom="0.75" header="0.3" footer="0.3"/>
  <pageSetup scale="60" orientation="portrait" r:id="rId1"/>
  <rowBreaks count="1" manualBreakCount="1">
    <brk id="59" max="7" man="1"/>
  </rowBreaks>
  <colBreaks count="1" manualBreakCount="1">
    <brk id="8" max="37" man="1"/>
  </colBreak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view="pageBreakPreview" zoomScaleNormal="100" zoomScaleSheetLayoutView="100" zoomScalePageLayoutView="85" workbookViewId="0">
      <selection activeCell="I4" sqref="I4"/>
    </sheetView>
  </sheetViews>
  <sheetFormatPr defaultRowHeight="15.75"/>
  <cols>
    <col min="1" max="1" width="3.5703125" style="959" customWidth="1"/>
    <col min="2" max="2" width="6.28515625" style="959" customWidth="1"/>
    <col min="3" max="4" width="8.28515625" style="976" customWidth="1"/>
    <col min="5" max="5" width="38.5703125" style="959" customWidth="1"/>
    <col min="6" max="6" width="6.28515625" style="976" customWidth="1"/>
    <col min="7" max="7" width="8.42578125" style="984" customWidth="1"/>
    <col min="8" max="8" width="9.140625" style="978" customWidth="1"/>
    <col min="9" max="9" width="42" style="959" customWidth="1"/>
    <col min="10" max="10" width="2.28515625" style="959" customWidth="1"/>
    <col min="11" max="13" width="9.140625" style="959"/>
    <col min="14" max="14" width="12" style="959" customWidth="1"/>
    <col min="15" max="16384" width="9.140625" style="959"/>
  </cols>
  <sheetData>
    <row r="1" spans="1:15">
      <c r="A1" s="952"/>
      <c r="B1" s="2079" t="s">
        <v>179</v>
      </c>
      <c r="C1" s="2079"/>
      <c r="D1" s="2079"/>
      <c r="E1" s="2079"/>
      <c r="F1" s="953"/>
      <c r="G1" s="954"/>
      <c r="H1" s="2079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156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2079" t="s">
        <v>157</v>
      </c>
      <c r="C3" s="2079"/>
      <c r="D3" s="2079"/>
      <c r="E3" s="2079"/>
      <c r="F3" s="2079"/>
      <c r="G3" s="954"/>
      <c r="I3" s="1191" t="s">
        <v>1409</v>
      </c>
      <c r="J3" s="952"/>
      <c r="L3" s="956"/>
      <c r="M3" s="957"/>
      <c r="N3" s="952"/>
      <c r="O3" s="965"/>
    </row>
    <row r="4" spans="1:15">
      <c r="A4" s="952"/>
      <c r="B4" s="2079" t="s">
        <v>158</v>
      </c>
      <c r="C4" s="2079"/>
      <c r="D4" s="2079"/>
      <c r="E4" s="2079"/>
      <c r="F4" s="953"/>
      <c r="G4" s="954"/>
      <c r="H4" s="963"/>
      <c r="I4" s="1191" t="s">
        <v>1724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85"/>
      <c r="C7" s="972"/>
      <c r="D7" s="972"/>
      <c r="E7" s="989" t="s">
        <v>208</v>
      </c>
      <c r="F7" s="985"/>
      <c r="G7" s="974"/>
      <c r="H7" s="972"/>
      <c r="I7" s="1052"/>
      <c r="L7" s="966"/>
      <c r="M7" s="957"/>
      <c r="N7" s="967"/>
      <c r="O7" s="968"/>
    </row>
    <row r="8" spans="1:15">
      <c r="A8" s="967"/>
      <c r="B8" s="985"/>
      <c r="C8" s="972"/>
      <c r="D8" s="972"/>
      <c r="E8" s="989" t="s">
        <v>210</v>
      </c>
      <c r="F8" s="985"/>
      <c r="G8" s="974"/>
      <c r="H8" s="975"/>
      <c r="I8" s="987"/>
      <c r="L8" s="956"/>
      <c r="M8" s="957"/>
      <c r="N8" s="967"/>
      <c r="O8" s="962"/>
    </row>
    <row r="9" spans="1:15">
      <c r="A9" s="967"/>
      <c r="B9" s="985">
        <v>2</v>
      </c>
      <c r="C9" s="1010">
        <v>2.2999999999999998</v>
      </c>
      <c r="D9" s="972"/>
      <c r="E9" s="994" t="s">
        <v>1651</v>
      </c>
      <c r="F9" s="985"/>
      <c r="G9" s="974"/>
      <c r="H9" s="975"/>
      <c r="I9" s="988"/>
      <c r="L9" s="956"/>
      <c r="M9" s="957"/>
      <c r="N9" s="957"/>
      <c r="O9" s="968"/>
    </row>
    <row r="10" spans="1:15">
      <c r="A10" s="967"/>
      <c r="B10" s="985"/>
      <c r="C10" s="1010">
        <v>1.3</v>
      </c>
      <c r="D10" s="972">
        <f>C10*C9*B9</f>
        <v>5.98</v>
      </c>
      <c r="E10" s="985"/>
      <c r="F10" s="985"/>
      <c r="G10" s="974"/>
      <c r="H10" s="975"/>
      <c r="I10" s="986"/>
      <c r="L10" s="956"/>
      <c r="M10" s="967"/>
      <c r="N10" s="967"/>
      <c r="O10" s="967"/>
    </row>
    <row r="11" spans="1:15">
      <c r="A11" s="967"/>
      <c r="B11" s="985"/>
      <c r="C11" s="972"/>
      <c r="D11" s="972"/>
      <c r="E11" s="985"/>
      <c r="F11" s="985"/>
      <c r="G11" s="974"/>
      <c r="H11" s="975"/>
      <c r="I11" s="988"/>
      <c r="L11" s="956"/>
      <c r="M11" s="957"/>
      <c r="N11" s="967"/>
      <c r="O11" s="962"/>
    </row>
    <row r="12" spans="1:15">
      <c r="A12" s="967"/>
      <c r="B12" s="985">
        <v>1</v>
      </c>
      <c r="C12" s="1010">
        <v>2.85</v>
      </c>
      <c r="D12" s="972"/>
      <c r="E12" s="985"/>
      <c r="F12" s="985"/>
      <c r="G12" s="974"/>
      <c r="H12" s="975"/>
      <c r="I12" s="988"/>
      <c r="L12" s="956"/>
      <c r="M12" s="957"/>
      <c r="N12" s="957"/>
      <c r="O12" s="968"/>
    </row>
    <row r="13" spans="1:15">
      <c r="A13" s="967"/>
      <c r="B13" s="985"/>
      <c r="C13" s="1010">
        <v>1.3</v>
      </c>
      <c r="D13" s="1010">
        <f>C13*C12*B12</f>
        <v>3.71</v>
      </c>
      <c r="E13" s="985"/>
      <c r="F13" s="985"/>
      <c r="G13" s="974"/>
      <c r="H13" s="975"/>
      <c r="I13" s="988"/>
      <c r="L13" s="956"/>
      <c r="M13" s="967"/>
      <c r="N13" s="967"/>
      <c r="O13" s="967"/>
    </row>
    <row r="14" spans="1:15">
      <c r="A14" s="967"/>
      <c r="B14" s="985"/>
      <c r="C14" s="972"/>
      <c r="D14" s="972"/>
      <c r="E14" s="985"/>
      <c r="F14" s="985"/>
      <c r="G14" s="974"/>
      <c r="H14" s="975"/>
      <c r="I14" s="987"/>
      <c r="L14" s="956"/>
      <c r="M14" s="967"/>
      <c r="N14" s="967"/>
      <c r="O14" s="967"/>
    </row>
    <row r="15" spans="1:15">
      <c r="A15" s="967"/>
      <c r="B15" s="1248"/>
      <c r="C15" s="1252"/>
      <c r="D15" s="1250">
        <f>SUM(D10:D13)</f>
        <v>9.69</v>
      </c>
      <c r="E15" s="1248" t="s">
        <v>1473</v>
      </c>
      <c r="F15" s="985"/>
      <c r="G15" s="974"/>
      <c r="H15" s="975"/>
      <c r="I15" s="988"/>
      <c r="L15" s="956"/>
      <c r="M15" s="967"/>
      <c r="N15" s="967"/>
      <c r="O15" s="967"/>
    </row>
    <row r="16" spans="1:15">
      <c r="A16" s="967"/>
      <c r="B16" s="985"/>
      <c r="C16" s="972"/>
      <c r="D16" s="972"/>
      <c r="E16" s="985"/>
      <c r="F16" s="985"/>
      <c r="G16" s="974"/>
      <c r="H16" s="975"/>
      <c r="I16" s="988"/>
      <c r="L16" s="956"/>
      <c r="M16" s="967"/>
      <c r="N16" s="967"/>
      <c r="O16" s="967"/>
    </row>
    <row r="17" spans="1:15">
      <c r="A17" s="967"/>
      <c r="B17" s="985"/>
      <c r="C17" s="972"/>
      <c r="D17" s="972"/>
      <c r="E17" s="989" t="s">
        <v>191</v>
      </c>
      <c r="F17" s="985"/>
      <c r="G17" s="974"/>
      <c r="H17" s="975"/>
      <c r="I17" s="988"/>
      <c r="L17" s="956"/>
      <c r="M17" s="967"/>
      <c r="N17" s="967"/>
      <c r="O17" s="967"/>
    </row>
    <row r="18" spans="1:15">
      <c r="A18" s="967"/>
      <c r="B18" s="985"/>
      <c r="C18" s="972"/>
      <c r="D18" s="972"/>
      <c r="E18" s="989" t="s">
        <v>1474</v>
      </c>
      <c r="F18" s="985"/>
      <c r="G18" s="974"/>
      <c r="H18" s="975"/>
      <c r="I18" s="988"/>
      <c r="L18" s="956"/>
      <c r="M18" s="967"/>
      <c r="N18" s="967"/>
      <c r="O18" s="967"/>
    </row>
    <row r="19" spans="1:15">
      <c r="A19" s="967"/>
      <c r="B19" s="985">
        <v>1</v>
      </c>
      <c r="C19" s="972">
        <v>15.2</v>
      </c>
      <c r="D19" s="972"/>
      <c r="E19" s="985"/>
      <c r="F19" s="985"/>
      <c r="G19" s="974"/>
      <c r="H19" s="975"/>
      <c r="I19" s="988"/>
      <c r="L19" s="956"/>
      <c r="M19" s="967"/>
      <c r="N19" s="967"/>
      <c r="O19" s="967"/>
    </row>
    <row r="20" spans="1:15">
      <c r="A20" s="967"/>
      <c r="B20" s="985"/>
      <c r="C20" s="972"/>
      <c r="D20" s="972">
        <f>C19*B19</f>
        <v>15.2</v>
      </c>
      <c r="E20" s="985"/>
      <c r="F20" s="985"/>
      <c r="G20" s="974"/>
      <c r="H20" s="975"/>
      <c r="I20" s="988"/>
      <c r="L20" s="956"/>
      <c r="M20" s="967"/>
      <c r="N20" s="967"/>
      <c r="O20" s="967"/>
    </row>
    <row r="21" spans="1:15">
      <c r="A21" s="967"/>
      <c r="B21" s="985"/>
      <c r="C21" s="972"/>
      <c r="D21" s="972"/>
      <c r="E21" s="985"/>
      <c r="F21" s="985"/>
      <c r="G21" s="974"/>
      <c r="H21" s="975"/>
      <c r="I21" s="988"/>
      <c r="L21" s="956"/>
      <c r="M21" s="967"/>
      <c r="N21" s="967"/>
      <c r="O21" s="967"/>
    </row>
    <row r="22" spans="1:15">
      <c r="A22" s="967"/>
      <c r="B22" s="1248"/>
      <c r="C22" s="1252"/>
      <c r="D22" s="1250">
        <f ca="1">SUM(D19:D23)</f>
        <v>15.2</v>
      </c>
      <c r="E22" s="1248" t="s">
        <v>1475</v>
      </c>
      <c r="F22" s="985"/>
      <c r="G22" s="974"/>
      <c r="H22" s="975"/>
      <c r="I22" s="988"/>
      <c r="L22" s="956"/>
      <c r="M22" s="967"/>
      <c r="N22" s="967"/>
      <c r="O22" s="967"/>
    </row>
    <row r="23" spans="1:15">
      <c r="A23" s="967"/>
      <c r="B23" s="985"/>
      <c r="C23" s="972"/>
      <c r="D23" s="972"/>
      <c r="E23" s="985"/>
      <c r="F23" s="985"/>
      <c r="G23" s="974"/>
      <c r="H23" s="975"/>
      <c r="I23" s="988"/>
      <c r="J23" s="967"/>
    </row>
    <row r="24" spans="1:15">
      <c r="A24" s="967"/>
      <c r="B24" s="985"/>
      <c r="C24" s="972"/>
      <c r="D24" s="972"/>
      <c r="E24" s="989" t="s">
        <v>213</v>
      </c>
      <c r="F24" s="985"/>
      <c r="G24" s="974"/>
      <c r="H24" s="975"/>
      <c r="I24" s="988"/>
      <c r="J24" s="967"/>
    </row>
    <row r="25" spans="1:15">
      <c r="A25" s="967"/>
      <c r="B25" s="972"/>
      <c r="C25" s="1024"/>
      <c r="D25" s="1010"/>
      <c r="E25" s="989" t="s">
        <v>1491</v>
      </c>
      <c r="F25" s="985"/>
      <c r="G25" s="974"/>
      <c r="H25" s="975"/>
      <c r="I25" s="988"/>
      <c r="J25" s="967"/>
    </row>
    <row r="26" spans="1:15">
      <c r="A26" s="967"/>
      <c r="B26" s="985">
        <v>1</v>
      </c>
      <c r="C26" s="974">
        <v>16.399999999999999</v>
      </c>
      <c r="D26" s="975"/>
      <c r="E26" s="982"/>
      <c r="F26" s="985"/>
      <c r="G26" s="974"/>
      <c r="H26" s="975"/>
      <c r="I26" s="988"/>
      <c r="J26" s="967"/>
    </row>
    <row r="27" spans="1:15">
      <c r="A27" s="967"/>
      <c r="B27" s="985"/>
      <c r="C27" s="972"/>
      <c r="D27" s="972">
        <f>C26*B26</f>
        <v>16.399999999999999</v>
      </c>
      <c r="E27" s="985"/>
      <c r="F27" s="985"/>
      <c r="G27" s="974"/>
      <c r="H27" s="975"/>
      <c r="I27" s="988"/>
      <c r="J27" s="967"/>
    </row>
    <row r="28" spans="1:15">
      <c r="A28" s="967"/>
      <c r="B28" s="985"/>
      <c r="C28" s="972"/>
      <c r="D28" s="977"/>
      <c r="E28" s="986"/>
      <c r="F28" s="985"/>
      <c r="G28" s="974"/>
      <c r="H28" s="975"/>
      <c r="I28" s="988"/>
      <c r="J28" s="967"/>
    </row>
    <row r="29" spans="1:15">
      <c r="A29" s="967"/>
      <c r="B29" s="985">
        <v>1</v>
      </c>
      <c r="C29" s="974">
        <v>6.4</v>
      </c>
      <c r="D29" s="975"/>
      <c r="E29" s="985"/>
      <c r="F29" s="985"/>
      <c r="G29" s="974"/>
      <c r="H29" s="975"/>
      <c r="I29" s="988"/>
      <c r="J29" s="967"/>
    </row>
    <row r="30" spans="1:15">
      <c r="A30" s="967"/>
      <c r="B30" s="985"/>
      <c r="C30" s="972"/>
      <c r="D30" s="972">
        <f>C29*B29</f>
        <v>6.4</v>
      </c>
      <c r="E30" s="985"/>
      <c r="F30" s="985"/>
      <c r="G30" s="974"/>
      <c r="H30" s="975"/>
      <c r="I30" s="988"/>
      <c r="J30" s="967"/>
    </row>
    <row r="31" spans="1:15">
      <c r="A31" s="967"/>
      <c r="B31" s="985"/>
      <c r="C31" s="1024"/>
      <c r="D31" s="1010"/>
      <c r="E31" s="985"/>
      <c r="F31" s="985"/>
      <c r="G31" s="974"/>
      <c r="H31" s="975"/>
      <c r="I31" s="988"/>
      <c r="J31" s="967"/>
    </row>
    <row r="32" spans="1:15">
      <c r="A32" s="967"/>
      <c r="B32" s="1248"/>
      <c r="C32" s="1252"/>
      <c r="D32" s="1250">
        <f>SUM(D27:D31)</f>
        <v>22.8</v>
      </c>
      <c r="E32" s="1248" t="s">
        <v>1492</v>
      </c>
      <c r="F32" s="985"/>
      <c r="G32" s="974"/>
      <c r="H32" s="975"/>
      <c r="I32" s="988"/>
      <c r="J32" s="967"/>
    </row>
    <row r="33" spans="1:10">
      <c r="A33" s="967"/>
      <c r="B33" s="985"/>
      <c r="C33" s="1024"/>
      <c r="D33" s="1010"/>
      <c r="E33" s="985"/>
      <c r="F33" s="985"/>
      <c r="G33" s="974"/>
      <c r="H33" s="975"/>
      <c r="I33" s="988"/>
      <c r="J33" s="967"/>
    </row>
    <row r="34" spans="1:10">
      <c r="A34" s="967"/>
      <c r="B34" s="985"/>
      <c r="C34" s="972"/>
      <c r="D34" s="972"/>
      <c r="E34" s="989" t="s">
        <v>1154</v>
      </c>
      <c r="F34" s="985"/>
      <c r="G34" s="974"/>
      <c r="H34" s="975"/>
      <c r="I34" s="988"/>
      <c r="J34" s="967"/>
    </row>
    <row r="35" spans="1:10">
      <c r="A35" s="967"/>
      <c r="B35" s="985"/>
      <c r="C35" s="972"/>
      <c r="D35" s="972"/>
      <c r="E35" s="989" t="s">
        <v>1427</v>
      </c>
      <c r="F35" s="985"/>
      <c r="G35" s="974"/>
      <c r="H35" s="975"/>
      <c r="I35" s="988"/>
      <c r="J35" s="967"/>
    </row>
    <row r="36" spans="1:10">
      <c r="A36" s="967"/>
      <c r="B36" s="985"/>
      <c r="C36" s="1010"/>
      <c r="D36" s="1010"/>
      <c r="E36" s="989" t="s">
        <v>1428</v>
      </c>
      <c r="F36" s="985"/>
      <c r="G36" s="974"/>
      <c r="H36" s="975"/>
      <c r="I36" s="988"/>
      <c r="J36" s="967"/>
    </row>
    <row r="37" spans="1:10">
      <c r="A37" s="967"/>
      <c r="B37" s="985">
        <v>1</v>
      </c>
      <c r="C37" s="1010">
        <v>246.6</v>
      </c>
      <c r="D37" s="1010"/>
      <c r="E37" s="994"/>
      <c r="F37" s="985"/>
      <c r="G37" s="974"/>
      <c r="H37" s="975"/>
      <c r="I37" s="988"/>
      <c r="J37" s="967"/>
    </row>
    <row r="38" spans="1:10">
      <c r="A38" s="967"/>
      <c r="B38" s="1248"/>
      <c r="C38" s="1252"/>
      <c r="D38" s="1675">
        <v>0</v>
      </c>
      <c r="E38" s="1248" t="s">
        <v>1429</v>
      </c>
      <c r="F38" s="985"/>
      <c r="G38" s="974"/>
      <c r="H38" s="975"/>
      <c r="I38" s="988"/>
      <c r="J38" s="967"/>
    </row>
    <row r="39" spans="1:10">
      <c r="A39" s="967"/>
      <c r="B39" s="985"/>
      <c r="C39" s="1010"/>
      <c r="D39" s="1010"/>
      <c r="E39" s="985"/>
      <c r="F39" s="985"/>
      <c r="G39" s="974"/>
      <c r="H39" s="975"/>
      <c r="I39" s="988"/>
      <c r="J39" s="967"/>
    </row>
    <row r="40" spans="1:10">
      <c r="A40" s="967"/>
      <c r="B40" s="985"/>
      <c r="C40" s="1010"/>
      <c r="D40" s="1010"/>
      <c r="E40" s="989" t="s">
        <v>1444</v>
      </c>
      <c r="F40" s="985"/>
      <c r="G40" s="974"/>
      <c r="H40" s="975"/>
      <c r="I40" s="988"/>
      <c r="J40" s="967"/>
    </row>
    <row r="41" spans="1:10">
      <c r="A41" s="967"/>
      <c r="B41" s="985"/>
      <c r="C41" s="972"/>
      <c r="D41" s="972"/>
      <c r="E41" s="989" t="s">
        <v>1431</v>
      </c>
      <c r="F41" s="985"/>
      <c r="G41" s="974"/>
      <c r="H41" s="975"/>
      <c r="I41" s="988"/>
      <c r="J41" s="967"/>
    </row>
    <row r="42" spans="1:10">
      <c r="A42" s="967"/>
      <c r="B42" s="985">
        <v>1</v>
      </c>
      <c r="C42" s="1010">
        <v>125.34</v>
      </c>
      <c r="D42" s="1010"/>
      <c r="E42" s="994"/>
      <c r="F42" s="985"/>
      <c r="G42" s="974"/>
      <c r="H42" s="975"/>
      <c r="I42" s="988"/>
      <c r="J42" s="967"/>
    </row>
    <row r="43" spans="1:10">
      <c r="A43" s="967"/>
      <c r="B43" s="1248"/>
      <c r="C43" s="1252"/>
      <c r="D43" s="1675">
        <v>0</v>
      </c>
      <c r="E43" s="1248" t="s">
        <v>1445</v>
      </c>
      <c r="F43" s="985"/>
      <c r="G43" s="974"/>
      <c r="H43" s="975"/>
      <c r="I43" s="988"/>
      <c r="J43" s="967"/>
    </row>
    <row r="44" spans="1:10">
      <c r="A44" s="967"/>
      <c r="B44" s="985"/>
      <c r="C44" s="1010"/>
      <c r="D44" s="977"/>
      <c r="E44" s="986"/>
      <c r="F44" s="985"/>
      <c r="G44" s="974"/>
      <c r="H44" s="975"/>
      <c r="I44" s="988"/>
      <c r="J44" s="967"/>
    </row>
    <row r="45" spans="1:10">
      <c r="A45" s="967"/>
      <c r="B45" s="985"/>
      <c r="C45" s="1010"/>
      <c r="D45" s="972"/>
      <c r="E45" s="985"/>
      <c r="F45" s="985"/>
      <c r="G45" s="974"/>
      <c r="H45" s="975"/>
      <c r="I45" s="988"/>
      <c r="J45" s="967"/>
    </row>
    <row r="46" spans="1:10">
      <c r="A46" s="967"/>
      <c r="B46" s="985"/>
      <c r="C46" s="1010"/>
      <c r="D46" s="977"/>
      <c r="E46" s="986"/>
      <c r="F46" s="985"/>
      <c r="G46" s="974"/>
      <c r="H46" s="975"/>
      <c r="I46" s="988"/>
      <c r="J46" s="967"/>
    </row>
    <row r="47" spans="1:10">
      <c r="A47" s="967"/>
      <c r="B47" s="985"/>
      <c r="C47" s="1010"/>
      <c r="D47" s="972"/>
      <c r="E47" s="985"/>
      <c r="F47" s="985"/>
      <c r="G47" s="974"/>
      <c r="H47" s="975"/>
      <c r="I47" s="988"/>
      <c r="J47" s="967"/>
    </row>
    <row r="48" spans="1:10">
      <c r="A48" s="967"/>
      <c r="B48" s="985"/>
      <c r="C48" s="1010"/>
      <c r="D48" s="977"/>
      <c r="E48" s="986"/>
      <c r="F48" s="985"/>
      <c r="G48" s="974"/>
      <c r="H48" s="975"/>
      <c r="I48" s="988"/>
      <c r="J48" s="967"/>
    </row>
    <row r="49" spans="1:12">
      <c r="A49" s="967"/>
      <c r="B49" s="985"/>
      <c r="C49" s="1010"/>
      <c r="D49" s="972"/>
      <c r="E49" s="985"/>
      <c r="F49" s="985"/>
      <c r="G49" s="974"/>
      <c r="H49" s="975"/>
      <c r="I49" s="988"/>
      <c r="J49" s="967"/>
    </row>
    <row r="50" spans="1:12">
      <c r="A50" s="967"/>
      <c r="B50" s="985"/>
      <c r="C50" s="1010"/>
      <c r="D50" s="977"/>
      <c r="E50" s="986"/>
      <c r="F50" s="985"/>
      <c r="G50" s="974"/>
      <c r="H50" s="975"/>
      <c r="I50" s="988"/>
      <c r="J50" s="967"/>
    </row>
    <row r="51" spans="1:12">
      <c r="A51" s="967"/>
      <c r="B51" s="985"/>
      <c r="C51" s="1010"/>
      <c r="D51" s="972"/>
      <c r="E51" s="985"/>
      <c r="F51" s="985"/>
      <c r="G51" s="974"/>
      <c r="H51" s="975"/>
      <c r="I51" s="988"/>
      <c r="J51" s="967"/>
    </row>
    <row r="52" spans="1:12">
      <c r="A52" s="967"/>
      <c r="B52" s="985"/>
      <c r="C52" s="1010"/>
      <c r="D52" s="977"/>
      <c r="E52" s="986"/>
      <c r="F52" s="985"/>
      <c r="G52" s="974"/>
      <c r="H52" s="975"/>
      <c r="I52" s="988"/>
      <c r="J52" s="967"/>
    </row>
    <row r="53" spans="1:12">
      <c r="A53" s="967"/>
      <c r="B53" s="985"/>
      <c r="C53" s="1010"/>
      <c r="D53" s="972"/>
      <c r="E53" s="985"/>
      <c r="F53" s="985"/>
      <c r="G53" s="974"/>
      <c r="H53" s="975"/>
      <c r="I53" s="988"/>
      <c r="J53" s="967"/>
    </row>
    <row r="54" spans="1:12">
      <c r="A54" s="967"/>
      <c r="B54" s="985"/>
      <c r="C54" s="1010"/>
      <c r="D54" s="977"/>
      <c r="E54" s="986"/>
      <c r="F54" s="985"/>
      <c r="G54" s="974"/>
      <c r="H54" s="975"/>
      <c r="I54" s="988"/>
      <c r="J54" s="967"/>
    </row>
    <row r="55" spans="1:12">
      <c r="A55" s="967"/>
      <c r="B55" s="985"/>
      <c r="C55" s="1010"/>
      <c r="D55" s="972"/>
      <c r="E55" s="985"/>
      <c r="F55" s="985"/>
      <c r="G55" s="974"/>
      <c r="H55" s="975"/>
      <c r="I55" s="988"/>
      <c r="J55" s="967"/>
    </row>
    <row r="56" spans="1:12">
      <c r="A56" s="967"/>
      <c r="B56" s="985"/>
      <c r="C56" s="1010"/>
      <c r="D56" s="977"/>
      <c r="E56" s="986"/>
      <c r="F56" s="985"/>
      <c r="G56" s="974"/>
      <c r="H56" s="975"/>
      <c r="I56" s="988"/>
      <c r="J56" s="967"/>
    </row>
    <row r="57" spans="1:12">
      <c r="A57" s="967"/>
      <c r="B57" s="985"/>
      <c r="C57" s="1010"/>
      <c r="D57" s="972"/>
      <c r="E57" s="985"/>
      <c r="F57" s="985"/>
      <c r="G57" s="974"/>
      <c r="H57" s="975"/>
      <c r="I57" s="988"/>
      <c r="J57" s="967"/>
      <c r="L57" s="957"/>
    </row>
    <row r="58" spans="1:12">
      <c r="A58" s="967"/>
      <c r="B58" s="985"/>
      <c r="C58" s="1010"/>
      <c r="D58" s="977"/>
      <c r="E58" s="986"/>
      <c r="F58" s="985"/>
      <c r="G58" s="974"/>
      <c r="H58" s="975"/>
      <c r="I58" s="988"/>
      <c r="J58" s="967"/>
    </row>
    <row r="59" spans="1:12">
      <c r="A59" s="967"/>
      <c r="B59" s="985"/>
      <c r="C59" s="1010"/>
      <c r="D59" s="972"/>
      <c r="E59" s="985"/>
      <c r="F59" s="985"/>
      <c r="G59" s="974"/>
      <c r="H59" s="975"/>
      <c r="I59" s="988"/>
      <c r="J59" s="967"/>
    </row>
    <row r="60" spans="1:12">
      <c r="A60" s="967"/>
      <c r="B60" s="985"/>
      <c r="C60" s="1010"/>
      <c r="D60" s="977"/>
      <c r="E60" s="986"/>
      <c r="F60" s="985"/>
      <c r="G60" s="974"/>
      <c r="H60" s="975"/>
      <c r="I60" s="988"/>
      <c r="J60" s="967"/>
    </row>
    <row r="61" spans="1:12">
      <c r="B61" s="1051"/>
      <c r="C61" s="1051"/>
      <c r="D61" s="1023"/>
      <c r="E61" s="1018"/>
      <c r="F61" s="1019"/>
      <c r="G61" s="1051"/>
      <c r="H61" s="1023"/>
      <c r="I61" s="1018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>&amp;L&amp;"-,Bold"&amp;14Contractor: - &amp;USelam D.
Office Engineer&amp;C&amp;"-,Bold"&amp;14Consultant: - ________&amp;R&amp;"-,Bold"&amp;14Client: -__________&amp;U    _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rgb="FF00B0F0"/>
  </sheetPr>
  <dimension ref="B1:G57"/>
  <sheetViews>
    <sheetView view="pageBreakPreview" zoomScale="80" zoomScaleNormal="80" zoomScaleSheetLayoutView="80" workbookViewId="0">
      <selection activeCell="B7" sqref="B7:G7"/>
    </sheetView>
  </sheetViews>
  <sheetFormatPr defaultRowHeight="18.75"/>
  <cols>
    <col min="1" max="1" width="5" style="1299" customWidth="1"/>
    <col min="2" max="2" width="9.42578125" style="1299" customWidth="1"/>
    <col min="3" max="3" width="40.85546875" style="1299" customWidth="1"/>
    <col min="4" max="4" width="19" style="1308" customWidth="1"/>
    <col min="5" max="5" width="16.85546875" style="1308" bestFit="1" customWidth="1"/>
    <col min="6" max="6" width="15.42578125" style="1308" bestFit="1" customWidth="1"/>
    <col min="7" max="7" width="16.85546875" style="1308" bestFit="1" customWidth="1"/>
    <col min="8" max="8" width="4.5703125" style="1299" customWidth="1"/>
    <col min="9" max="16384" width="9.140625" style="1299"/>
  </cols>
  <sheetData>
    <row r="1" spans="2:7" s="1297" customFormat="1">
      <c r="B1" s="1951"/>
      <c r="C1" s="1951"/>
      <c r="D1" s="1951"/>
      <c r="E1" s="1951"/>
      <c r="F1" s="1951"/>
      <c r="G1" s="1951"/>
    </row>
    <row r="2" spans="2:7" s="1297" customFormat="1">
      <c r="B2" s="1954" t="s">
        <v>179</v>
      </c>
      <c r="C2" s="1954"/>
      <c r="D2" s="1309"/>
      <c r="E2" s="1309"/>
      <c r="F2" s="1309"/>
      <c r="G2" s="1309"/>
    </row>
    <row r="3" spans="2:7" s="1297" customFormat="1">
      <c r="B3" s="1954" t="s">
        <v>156</v>
      </c>
      <c r="C3" s="1954"/>
      <c r="D3" s="1309"/>
      <c r="E3" s="1309"/>
      <c r="F3" s="1309"/>
      <c r="G3" s="1309"/>
    </row>
    <row r="4" spans="2:7" s="1297" customFormat="1">
      <c r="B4" s="1954" t="s">
        <v>157</v>
      </c>
      <c r="C4" s="1954"/>
      <c r="D4" s="1309"/>
      <c r="E4" s="1309"/>
      <c r="F4" s="1309"/>
      <c r="G4" s="1309"/>
    </row>
    <row r="5" spans="2:7" s="1297" customFormat="1">
      <c r="B5" s="1954" t="s">
        <v>158</v>
      </c>
      <c r="C5" s="1954"/>
      <c r="D5" s="1954"/>
      <c r="E5" s="1298"/>
      <c r="F5" s="1298"/>
      <c r="G5" s="1309"/>
    </row>
    <row r="6" spans="2:7" s="1297" customFormat="1">
      <c r="B6" s="1298"/>
      <c r="C6" s="1298"/>
      <c r="D6" s="1298"/>
      <c r="E6" s="1298"/>
      <c r="F6" s="1298"/>
      <c r="G6" s="1298"/>
    </row>
    <row r="7" spans="2:7">
      <c r="B7" s="2119" t="s">
        <v>2249</v>
      </c>
      <c r="C7" s="2119"/>
      <c r="D7" s="2119"/>
      <c r="E7" s="2119"/>
      <c r="F7" s="2119"/>
      <c r="G7" s="2119"/>
    </row>
    <row r="8" spans="2:7">
      <c r="B8" s="1300"/>
      <c r="C8" s="1300"/>
      <c r="D8" s="1300"/>
      <c r="E8" s="1300"/>
      <c r="F8" s="1300"/>
      <c r="G8" s="1300"/>
    </row>
    <row r="9" spans="2:7" s="1297" customFormat="1" ht="20.25" customHeight="1">
      <c r="B9" s="2115" t="s">
        <v>1348</v>
      </c>
      <c r="C9" s="2117" t="s">
        <v>1352</v>
      </c>
      <c r="D9" s="2115" t="s">
        <v>1350</v>
      </c>
      <c r="E9" s="2112" t="s">
        <v>1183</v>
      </c>
      <c r="F9" s="2113"/>
      <c r="G9" s="2114"/>
    </row>
    <row r="10" spans="2:7" s="1297" customFormat="1" ht="19.5" customHeight="1">
      <c r="B10" s="2116"/>
      <c r="C10" s="2118"/>
      <c r="D10" s="2116"/>
      <c r="E10" s="1301" t="s">
        <v>154</v>
      </c>
      <c r="F10" s="1302" t="s">
        <v>155</v>
      </c>
      <c r="G10" s="1302" t="s">
        <v>1181</v>
      </c>
    </row>
    <row r="11" spans="2:7" s="1297" customFormat="1">
      <c r="B11" s="2123"/>
      <c r="C11" s="2124"/>
      <c r="D11" s="2124"/>
      <c r="E11" s="2124"/>
      <c r="F11" s="2124"/>
      <c r="G11" s="2125"/>
    </row>
    <row r="12" spans="2:7" s="1306" customFormat="1">
      <c r="B12" s="1303"/>
      <c r="C12" s="1304" t="s">
        <v>200</v>
      </c>
      <c r="D12" s="1304"/>
      <c r="E12" s="1304"/>
      <c r="F12" s="1304"/>
      <c r="G12" s="1310"/>
    </row>
    <row r="13" spans="2:7" s="1306" customFormat="1">
      <c r="B13" s="2123"/>
      <c r="C13" s="2124"/>
      <c r="D13" s="2124"/>
      <c r="E13" s="2124"/>
      <c r="F13" s="2124"/>
      <c r="G13" s="2125"/>
    </row>
    <row r="14" spans="2:7" s="1306" customFormat="1">
      <c r="B14" s="1307">
        <v>1</v>
      </c>
      <c r="C14" s="1305" t="s">
        <v>201</v>
      </c>
      <c r="D14" s="1304">
        <v>8409</v>
      </c>
      <c r="E14" s="1304">
        <f>'Mor Meas'!K17</f>
        <v>13339.16</v>
      </c>
      <c r="F14" s="1547">
        <f>'Mor Meas'!L17</f>
        <v>4764.8999999999996</v>
      </c>
      <c r="G14" s="1310">
        <f>F14+E14</f>
        <v>18104.060000000001</v>
      </c>
    </row>
    <row r="15" spans="2:7" s="1306" customFormat="1">
      <c r="B15" s="1307">
        <v>2</v>
      </c>
      <c r="C15" s="1305" t="s">
        <v>202</v>
      </c>
      <c r="D15" s="1304">
        <v>38000</v>
      </c>
      <c r="E15" s="1304">
        <f>'Mor Meas'!K38</f>
        <v>11067</v>
      </c>
      <c r="F15" s="1304">
        <f>'Mor Meas'!L38</f>
        <v>0</v>
      </c>
      <c r="G15" s="1310">
        <f>F15+E15</f>
        <v>11067</v>
      </c>
    </row>
    <row r="16" spans="2:7" s="1306" customFormat="1">
      <c r="B16" s="1307">
        <v>3</v>
      </c>
      <c r="C16" s="1305" t="s">
        <v>203</v>
      </c>
      <c r="D16" s="1304">
        <v>29872</v>
      </c>
      <c r="E16" s="1304">
        <f>'Mor Meas'!K34</f>
        <v>20776.740000000002</v>
      </c>
      <c r="F16" s="1304">
        <f>'Mor Meas'!L34</f>
        <v>0</v>
      </c>
      <c r="G16" s="1310">
        <f>F16+E16</f>
        <v>20776.740000000002</v>
      </c>
    </row>
    <row r="17" spans="2:7" s="1306" customFormat="1">
      <c r="B17" s="2120"/>
      <c r="C17" s="2121"/>
      <c r="D17" s="2121"/>
      <c r="E17" s="2121"/>
      <c r="F17" s="2121"/>
      <c r="G17" s="2122"/>
    </row>
    <row r="18" spans="2:7" s="1306" customFormat="1">
      <c r="B18" s="1936" t="s">
        <v>129</v>
      </c>
      <c r="C18" s="1936"/>
      <c r="D18" s="1301">
        <f>SUM(D14:D16)</f>
        <v>76281</v>
      </c>
      <c r="E18" s="1301">
        <f>SUM(E14:E16)</f>
        <v>45182.9</v>
      </c>
      <c r="F18" s="1301">
        <f>SUM(F14:F16)</f>
        <v>4764.8999999999996</v>
      </c>
      <c r="G18" s="1301">
        <f>SUM(G14:G16)</f>
        <v>49947.8</v>
      </c>
    </row>
    <row r="19" spans="2:7">
      <c r="B19" s="2120"/>
      <c r="C19" s="2121"/>
      <c r="D19" s="2121"/>
      <c r="E19" s="2121"/>
      <c r="F19" s="2121"/>
      <c r="G19" s="2122"/>
    </row>
    <row r="20" spans="2:7" s="1306" customFormat="1">
      <c r="B20" s="1303"/>
      <c r="C20" s="1304" t="s">
        <v>204</v>
      </c>
      <c r="D20" s="1304"/>
      <c r="E20" s="1304"/>
      <c r="F20" s="1304"/>
      <c r="G20" s="1310"/>
    </row>
    <row r="21" spans="2:7">
      <c r="B21" s="2120"/>
      <c r="C21" s="2121"/>
      <c r="D21" s="2121"/>
      <c r="E21" s="2121"/>
      <c r="F21" s="2121"/>
      <c r="G21" s="2122"/>
    </row>
    <row r="22" spans="2:7" s="1306" customFormat="1">
      <c r="B22" s="1307">
        <v>1</v>
      </c>
      <c r="C22" s="1305" t="s">
        <v>205</v>
      </c>
      <c r="D22" s="1304">
        <f>'Mor Meas'!J54</f>
        <v>16550</v>
      </c>
      <c r="E22" s="1304">
        <f>'Mor Meas'!K54</f>
        <v>12978.64</v>
      </c>
      <c r="F22" s="1304">
        <f>'Mor Meas'!L54</f>
        <v>0</v>
      </c>
      <c r="G22" s="1310">
        <f t="shared" ref="G22:G27" si="0">F22+E22</f>
        <v>12978.64</v>
      </c>
    </row>
    <row r="23" spans="2:7" s="1306" customFormat="1">
      <c r="B23" s="1307">
        <v>2</v>
      </c>
      <c r="C23" s="1305" t="s">
        <v>133</v>
      </c>
      <c r="D23" s="1304">
        <f>'Mor Meas'!J57</f>
        <v>14080</v>
      </c>
      <c r="E23" s="1304">
        <f>'Mor Meas'!K57</f>
        <v>11977.6</v>
      </c>
      <c r="F23" s="1304">
        <f>'Mor Meas'!L57</f>
        <v>0</v>
      </c>
      <c r="G23" s="1310">
        <f t="shared" si="0"/>
        <v>11977.6</v>
      </c>
    </row>
    <row r="24" spans="2:7" s="1306" customFormat="1">
      <c r="B24" s="1307">
        <v>3</v>
      </c>
      <c r="C24" s="1305" t="s">
        <v>206</v>
      </c>
      <c r="D24" s="1304">
        <f>'Mor Meas'!J62</f>
        <v>14030</v>
      </c>
      <c r="E24" s="1304">
        <f>'Mor Meas'!K62</f>
        <v>14666.8</v>
      </c>
      <c r="F24" s="1547">
        <f>'Mor Meas'!L62</f>
        <v>1648</v>
      </c>
      <c r="G24" s="1310">
        <f t="shared" si="0"/>
        <v>16314.8</v>
      </c>
    </row>
    <row r="25" spans="2:7" s="1306" customFormat="1">
      <c r="B25" s="1307">
        <v>4</v>
      </c>
      <c r="C25" s="1305" t="s">
        <v>135</v>
      </c>
      <c r="D25" s="1304">
        <f>'Mor Meas'!J69</f>
        <v>4202</v>
      </c>
      <c r="E25" s="1304">
        <f>'Mor Meas'!K69</f>
        <v>7352.64</v>
      </c>
      <c r="F25" s="1304">
        <f>'Mor Meas'!L69</f>
        <v>0</v>
      </c>
      <c r="G25" s="1310">
        <f t="shared" si="0"/>
        <v>7352.64</v>
      </c>
    </row>
    <row r="26" spans="2:7" s="1306" customFormat="1">
      <c r="B26" s="1307">
        <v>5</v>
      </c>
      <c r="C26" s="1305" t="s">
        <v>618</v>
      </c>
      <c r="D26" s="1304">
        <f>'Mor Meas'!J75</f>
        <v>6591</v>
      </c>
      <c r="E26" s="1304">
        <f>'Mor Meas'!K75</f>
        <v>6591</v>
      </c>
      <c r="F26" s="1304">
        <f>'Mor Meas'!L75</f>
        <v>0</v>
      </c>
      <c r="G26" s="1310">
        <f t="shared" si="0"/>
        <v>6591</v>
      </c>
    </row>
    <row r="27" spans="2:7" s="1306" customFormat="1">
      <c r="B27" s="1307">
        <v>6</v>
      </c>
      <c r="C27" s="1305" t="s">
        <v>207</v>
      </c>
      <c r="D27" s="1304">
        <f>'Mor Meas'!J84</f>
        <v>49085</v>
      </c>
      <c r="E27" s="1304">
        <f>'Mor Meas'!K84</f>
        <v>38770.400000000001</v>
      </c>
      <c r="F27" s="1547">
        <f>'Mor Meas'!L84</f>
        <v>1270</v>
      </c>
      <c r="G27" s="1310">
        <f t="shared" si="0"/>
        <v>40040.400000000001</v>
      </c>
    </row>
    <row r="28" spans="2:7" s="1306" customFormat="1">
      <c r="B28" s="1307">
        <v>7</v>
      </c>
      <c r="C28" s="1305" t="s">
        <v>1128</v>
      </c>
      <c r="D28" s="1304">
        <v>1080</v>
      </c>
      <c r="E28" s="1304"/>
      <c r="F28" s="1304"/>
      <c r="G28" s="1310"/>
    </row>
    <row r="29" spans="2:7" s="1306" customFormat="1">
      <c r="B29" s="1307">
        <v>8</v>
      </c>
      <c r="C29" s="1305" t="s">
        <v>1127</v>
      </c>
      <c r="D29" s="1304">
        <v>2730</v>
      </c>
      <c r="E29" s="1304"/>
      <c r="F29" s="1678">
        <f>'Mor Meas'!L90</f>
        <v>0</v>
      </c>
      <c r="G29" s="1310"/>
    </row>
    <row r="30" spans="2:7" s="1306" customFormat="1">
      <c r="B30" s="1307">
        <v>9</v>
      </c>
      <c r="C30" s="1305" t="s">
        <v>1126</v>
      </c>
      <c r="D30" s="1304">
        <v>13415</v>
      </c>
      <c r="E30" s="1304"/>
      <c r="F30" s="1304"/>
      <c r="G30" s="1310"/>
    </row>
    <row r="31" spans="2:7" s="1306" customFormat="1">
      <c r="B31" s="1307">
        <v>10</v>
      </c>
      <c r="C31" s="1305" t="s">
        <v>1125</v>
      </c>
      <c r="D31" s="1304">
        <v>4725</v>
      </c>
      <c r="E31" s="1304"/>
      <c r="F31" s="1304"/>
      <c r="G31" s="1310"/>
    </row>
    <row r="32" spans="2:7">
      <c r="B32" s="2120"/>
      <c r="C32" s="2121"/>
      <c r="D32" s="2121"/>
      <c r="E32" s="2121"/>
      <c r="F32" s="2121"/>
      <c r="G32" s="2122"/>
    </row>
    <row r="33" spans="2:7" s="1306" customFormat="1">
      <c r="B33" s="1936" t="s">
        <v>128</v>
      </c>
      <c r="C33" s="1936"/>
      <c r="D33" s="1301">
        <f>SUM(D22:D31)</f>
        <v>126488</v>
      </c>
      <c r="E33" s="1301">
        <f>SUM(E22:E31)</f>
        <v>92337.08</v>
      </c>
      <c r="F33" s="1301">
        <f>SUM(F22:F31)</f>
        <v>2918</v>
      </c>
      <c r="G33" s="1301">
        <f>SUM(G22:G31)</f>
        <v>95255.08</v>
      </c>
    </row>
    <row r="34" spans="2:7" s="1306" customFormat="1">
      <c r="B34" s="1936" t="s">
        <v>1380</v>
      </c>
      <c r="C34" s="1936"/>
      <c r="D34" s="1301">
        <f>D18+D33</f>
        <v>202769</v>
      </c>
      <c r="E34" s="1301">
        <f>E18+E33</f>
        <v>137519.98000000001</v>
      </c>
      <c r="F34" s="1301">
        <f>F18+F33</f>
        <v>7682.9</v>
      </c>
      <c r="G34" s="1301">
        <f>G18+G33</f>
        <v>145202.88</v>
      </c>
    </row>
    <row r="43" spans="2:7">
      <c r="B43" s="1308"/>
    </row>
    <row r="44" spans="2:7">
      <c r="B44" s="1308"/>
    </row>
    <row r="45" spans="2:7">
      <c r="B45" s="1308"/>
    </row>
    <row r="46" spans="2:7">
      <c r="B46" s="1308"/>
    </row>
    <row r="47" spans="2:7">
      <c r="B47" s="1308"/>
    </row>
    <row r="48" spans="2:7">
      <c r="B48" s="1308"/>
    </row>
    <row r="49" spans="2:2">
      <c r="B49" s="1308"/>
    </row>
    <row r="50" spans="2:2">
      <c r="B50" s="1308"/>
    </row>
    <row r="51" spans="2:2">
      <c r="B51" s="1308"/>
    </row>
    <row r="52" spans="2:2">
      <c r="B52" s="1308"/>
    </row>
    <row r="53" spans="2:2">
      <c r="B53" s="1308"/>
    </row>
    <row r="54" spans="2:2">
      <c r="B54" s="1308"/>
    </row>
    <row r="55" spans="2:2">
      <c r="B55" s="1308"/>
    </row>
    <row r="56" spans="2:2">
      <c r="B56" s="1308"/>
    </row>
    <row r="57" spans="2:2">
      <c r="B57" s="1308"/>
    </row>
  </sheetData>
  <mergeCells count="19">
    <mergeCell ref="B32:G32"/>
    <mergeCell ref="B33:C33"/>
    <mergeCell ref="B34:C34"/>
    <mergeCell ref="B11:G11"/>
    <mergeCell ref="B13:G13"/>
    <mergeCell ref="B17:G17"/>
    <mergeCell ref="B18:C18"/>
    <mergeCell ref="B19:G19"/>
    <mergeCell ref="B21:G21"/>
    <mergeCell ref="E9:G9"/>
    <mergeCell ref="B9:B10"/>
    <mergeCell ref="C9:C10"/>
    <mergeCell ref="D9:D10"/>
    <mergeCell ref="B1:G1"/>
    <mergeCell ref="B2:C2"/>
    <mergeCell ref="B3:C3"/>
    <mergeCell ref="B4:C4"/>
    <mergeCell ref="B7:G7"/>
    <mergeCell ref="B5:D5"/>
  </mergeCells>
  <printOptions horizontalCentered="1"/>
  <pageMargins left="0.7" right="0.39" top="0.75" bottom="0.75" header="0.3" footer="0.67"/>
  <pageSetup paperSize="9" scale="71" orientation="portrait" r:id="rId1"/>
  <headerFooter>
    <oddHeader>Page &amp;P of &amp;N</oddHeader>
    <oddFooter>&amp;LContractor: - &amp;USelam D.
Office Engineer&amp;CConsultant: - ______________&amp;RClient : - __________________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tabColor rgb="FF92D050"/>
  </sheetPr>
  <dimension ref="B1:R90"/>
  <sheetViews>
    <sheetView view="pageBreakPreview" zoomScale="96" zoomScaleNormal="96" zoomScaleSheetLayoutView="96" workbookViewId="0">
      <selection activeCell="B5" sqref="B5:M5"/>
    </sheetView>
  </sheetViews>
  <sheetFormatPr defaultRowHeight="15.75"/>
  <cols>
    <col min="1" max="1" width="1.85546875" style="1263" customWidth="1"/>
    <col min="2" max="2" width="7.28515625" style="1263" customWidth="1"/>
    <col min="3" max="3" width="47.42578125" style="1263" bestFit="1" customWidth="1"/>
    <col min="4" max="4" width="6.5703125" style="1263" customWidth="1"/>
    <col min="5" max="5" width="11.5703125" style="1262" customWidth="1"/>
    <col min="6" max="6" width="9.85546875" style="1262" customWidth="1"/>
    <col min="7" max="7" width="9.7109375" style="1262" customWidth="1"/>
    <col min="8" max="8" width="8.7109375" style="1262" bestFit="1" customWidth="1"/>
    <col min="9" max="9" width="10.42578125" style="1262" bestFit="1" customWidth="1"/>
    <col min="10" max="10" width="12" style="1262" bestFit="1" customWidth="1"/>
    <col min="11" max="11" width="12.28515625" style="1262" customWidth="1"/>
    <col min="12" max="12" width="12.85546875" style="1262" customWidth="1"/>
    <col min="13" max="13" width="12.7109375" style="1262" bestFit="1" customWidth="1"/>
    <col min="14" max="14" width="3.28515625" style="1263" customWidth="1"/>
    <col min="15" max="16" width="9.140625" style="1263"/>
    <col min="17" max="17" width="10.140625" style="1263" bestFit="1" customWidth="1"/>
    <col min="18" max="16384" width="9.140625" style="1263"/>
  </cols>
  <sheetData>
    <row r="1" spans="2:18">
      <c r="B1" s="2107" t="s">
        <v>179</v>
      </c>
      <c r="C1" s="2107"/>
      <c r="D1" s="1261"/>
      <c r="E1" s="1261"/>
      <c r="F1" s="1261"/>
      <c r="G1" s="1261"/>
      <c r="H1" s="1261"/>
      <c r="I1" s="1261"/>
      <c r="J1" s="1261"/>
      <c r="K1" s="1261"/>
      <c r="L1" s="1261"/>
      <c r="M1" s="1261"/>
      <c r="N1" s="1262"/>
      <c r="O1" s="1262"/>
      <c r="P1" s="1262"/>
      <c r="Q1" s="1262"/>
      <c r="R1" s="1262"/>
    </row>
    <row r="2" spans="2:18">
      <c r="B2" s="2107" t="s">
        <v>156</v>
      </c>
      <c r="C2" s="2107"/>
      <c r="D2" s="1261"/>
      <c r="E2" s="1261"/>
      <c r="F2" s="1261"/>
      <c r="G2" s="1261"/>
      <c r="H2" s="1261"/>
      <c r="I2" s="1261"/>
      <c r="J2" s="1261"/>
      <c r="K2" s="1261"/>
      <c r="L2" s="1261"/>
      <c r="M2" s="1261"/>
      <c r="N2" s="1262"/>
      <c r="O2" s="1262"/>
      <c r="P2" s="1262"/>
      <c r="Q2" s="1262"/>
      <c r="R2" s="1262"/>
    </row>
    <row r="3" spans="2:18">
      <c r="B3" s="2107" t="s">
        <v>157</v>
      </c>
      <c r="C3" s="2107"/>
      <c r="D3" s="1261"/>
      <c r="E3" s="1261"/>
      <c r="F3" s="1261"/>
      <c r="G3" s="1261"/>
      <c r="H3" s="1261"/>
      <c r="I3" s="1261"/>
      <c r="J3" s="1261"/>
      <c r="K3" s="1261"/>
      <c r="L3" s="1261"/>
      <c r="M3" s="1261"/>
      <c r="N3" s="1262"/>
      <c r="O3" s="1262"/>
      <c r="P3" s="1262"/>
      <c r="Q3" s="1262"/>
      <c r="R3" s="1262"/>
    </row>
    <row r="4" spans="2:18">
      <c r="B4" s="2107" t="s">
        <v>158</v>
      </c>
      <c r="C4" s="2107"/>
      <c r="D4" s="1264"/>
      <c r="E4" s="1261"/>
      <c r="F4" s="1264"/>
      <c r="H4" s="1264"/>
      <c r="I4" s="1264"/>
      <c r="J4" s="1264"/>
      <c r="K4" s="1264"/>
      <c r="L4" s="1264"/>
      <c r="M4" s="1261"/>
      <c r="N4" s="1262"/>
      <c r="O4" s="1262"/>
      <c r="P4" s="1262"/>
      <c r="Q4" s="1262"/>
      <c r="R4" s="1262"/>
    </row>
    <row r="5" spans="2:18">
      <c r="B5" s="2108" t="s">
        <v>2250</v>
      </c>
      <c r="C5" s="2108"/>
      <c r="D5" s="2108"/>
      <c r="E5" s="2108"/>
      <c r="F5" s="2108"/>
      <c r="G5" s="2108"/>
      <c r="H5" s="2108"/>
      <c r="I5" s="2108"/>
      <c r="J5" s="2108"/>
      <c r="K5" s="2108"/>
      <c r="L5" s="2108"/>
      <c r="M5" s="2108"/>
      <c r="N5" s="1262"/>
      <c r="O5" s="1262"/>
      <c r="P5" s="1262"/>
      <c r="Q5" s="1262"/>
      <c r="R5" s="1262"/>
    </row>
    <row r="6" spans="2:18">
      <c r="B6" s="1265"/>
      <c r="C6" s="1265"/>
      <c r="D6" s="1264"/>
      <c r="E6" s="1261"/>
      <c r="F6" s="1264"/>
      <c r="H6" s="1264"/>
      <c r="I6" s="1264"/>
      <c r="J6" s="1264"/>
      <c r="K6" s="1264"/>
      <c r="L6" s="1264"/>
      <c r="M6" s="1261"/>
      <c r="N6" s="1262"/>
      <c r="O6" s="1262"/>
      <c r="P6" s="1262"/>
      <c r="Q6" s="1262"/>
      <c r="R6" s="1262"/>
    </row>
    <row r="7" spans="2:18" s="1262" customFormat="1">
      <c r="B7" s="2059" t="s">
        <v>95</v>
      </c>
      <c r="C7" s="2057" t="s">
        <v>94</v>
      </c>
      <c r="D7" s="2057" t="s">
        <v>93</v>
      </c>
      <c r="E7" s="2055" t="s">
        <v>661</v>
      </c>
      <c r="F7" s="2057" t="s">
        <v>244</v>
      </c>
      <c r="G7" s="2057"/>
      <c r="H7" s="2057"/>
      <c r="I7" s="2057" t="s">
        <v>92</v>
      </c>
      <c r="J7" s="2055" t="s">
        <v>659</v>
      </c>
      <c r="K7" s="2057" t="s">
        <v>223</v>
      </c>
      <c r="L7" s="2057"/>
      <c r="M7" s="2058"/>
    </row>
    <row r="8" spans="2:18" s="1262" customFormat="1" ht="31.5">
      <c r="B8" s="2060"/>
      <c r="C8" s="2061"/>
      <c r="D8" s="2061"/>
      <c r="E8" s="2056"/>
      <c r="F8" s="1267" t="s">
        <v>242</v>
      </c>
      <c r="G8" s="1267" t="s">
        <v>243</v>
      </c>
      <c r="H8" s="1268" t="s">
        <v>444</v>
      </c>
      <c r="I8" s="2061"/>
      <c r="J8" s="2056"/>
      <c r="K8" s="1267" t="s">
        <v>154</v>
      </c>
      <c r="L8" s="1267" t="s">
        <v>155</v>
      </c>
      <c r="M8" s="1269" t="s">
        <v>660</v>
      </c>
    </row>
    <row r="9" spans="2:18">
      <c r="B9" s="1270"/>
      <c r="C9" s="1271" t="s">
        <v>68</v>
      </c>
      <c r="D9" s="1272"/>
      <c r="E9" s="1272"/>
      <c r="F9" s="1272"/>
      <c r="G9" s="1272"/>
      <c r="H9" s="1272"/>
      <c r="I9" s="1272"/>
      <c r="J9" s="1272"/>
      <c r="K9" s="1272"/>
      <c r="L9" s="1294"/>
      <c r="M9" s="1295"/>
    </row>
    <row r="10" spans="2:18">
      <c r="B10" s="1275"/>
      <c r="C10" s="1276" t="s">
        <v>45</v>
      </c>
      <c r="D10" s="1276"/>
      <c r="E10" s="1283"/>
      <c r="F10" s="1283"/>
      <c r="G10" s="1283"/>
      <c r="H10" s="1283"/>
      <c r="I10" s="1283"/>
      <c r="J10" s="1283"/>
      <c r="K10" s="1283"/>
      <c r="L10" s="1280"/>
      <c r="M10" s="1296"/>
    </row>
    <row r="11" spans="2:18" ht="18.75">
      <c r="B11" s="1278">
        <v>1.1000000000000001</v>
      </c>
      <c r="C11" s="1279" t="s">
        <v>324</v>
      </c>
      <c r="D11" s="1280" t="s">
        <v>457</v>
      </c>
      <c r="E11" s="1280">
        <v>34</v>
      </c>
      <c r="F11" s="1280">
        <v>49.56</v>
      </c>
      <c r="G11" s="1280"/>
      <c r="H11" s="1280">
        <f t="shared" ref="H11:H16" si="0">F11+G11</f>
        <v>49.56</v>
      </c>
      <c r="I11" s="1280">
        <v>6</v>
      </c>
      <c r="J11" s="1280">
        <f t="shared" ref="J11:J16" si="1">I11*E11</f>
        <v>204</v>
      </c>
      <c r="K11" s="1280">
        <f t="shared" ref="K11:K16" si="2">F11*I11</f>
        <v>297.36</v>
      </c>
      <c r="L11" s="1280">
        <f>I11*G11</f>
        <v>0</v>
      </c>
      <c r="M11" s="1296">
        <f t="shared" ref="M11:M16" si="3">L11+K11</f>
        <v>297.36</v>
      </c>
    </row>
    <row r="12" spans="2:18" ht="18.75">
      <c r="B12" s="1278">
        <v>1.2</v>
      </c>
      <c r="C12" s="1279" t="s">
        <v>325</v>
      </c>
      <c r="D12" s="1280" t="s">
        <v>458</v>
      </c>
      <c r="E12" s="1280">
        <v>17</v>
      </c>
      <c r="F12" s="1280">
        <v>50.8</v>
      </c>
      <c r="G12" s="1280"/>
      <c r="H12" s="1280">
        <f t="shared" si="0"/>
        <v>50.8</v>
      </c>
      <c r="I12" s="1280">
        <v>50</v>
      </c>
      <c r="J12" s="1280">
        <f t="shared" si="1"/>
        <v>850</v>
      </c>
      <c r="K12" s="1280">
        <f t="shared" si="2"/>
        <v>2540</v>
      </c>
      <c r="L12" s="1280">
        <f t="shared" ref="L12:L74" si="4">I12*G12</f>
        <v>0</v>
      </c>
      <c r="M12" s="1296">
        <f t="shared" si="3"/>
        <v>2540</v>
      </c>
    </row>
    <row r="13" spans="2:18" ht="18.75">
      <c r="B13" s="1278">
        <v>1.4</v>
      </c>
      <c r="C13" s="1279" t="s">
        <v>160</v>
      </c>
      <c r="D13" s="1280" t="s">
        <v>458</v>
      </c>
      <c r="E13" s="1280">
        <v>8</v>
      </c>
      <c r="F13" s="1280">
        <v>18.079999999999998</v>
      </c>
      <c r="G13" s="1280"/>
      <c r="H13" s="1280">
        <f t="shared" si="0"/>
        <v>18.079999999999998</v>
      </c>
      <c r="I13" s="1280">
        <v>40</v>
      </c>
      <c r="J13" s="1280">
        <f t="shared" si="1"/>
        <v>320</v>
      </c>
      <c r="K13" s="1280">
        <f t="shared" si="2"/>
        <v>723.2</v>
      </c>
      <c r="L13" s="1280">
        <f t="shared" si="4"/>
        <v>0</v>
      </c>
      <c r="M13" s="1296">
        <f t="shared" si="3"/>
        <v>723.2</v>
      </c>
    </row>
    <row r="14" spans="2:18" ht="18.75">
      <c r="B14" s="1278">
        <v>1.5</v>
      </c>
      <c r="C14" s="1279" t="s">
        <v>326</v>
      </c>
      <c r="D14" s="1280" t="s">
        <v>458</v>
      </c>
      <c r="E14" s="1280">
        <v>14</v>
      </c>
      <c r="F14" s="1280">
        <v>76.61</v>
      </c>
      <c r="G14" s="1280"/>
      <c r="H14" s="1280">
        <f t="shared" si="0"/>
        <v>76.61</v>
      </c>
      <c r="I14" s="1280">
        <v>100</v>
      </c>
      <c r="J14" s="1280">
        <f t="shared" si="1"/>
        <v>1400</v>
      </c>
      <c r="K14" s="1280">
        <f t="shared" si="2"/>
        <v>7661</v>
      </c>
      <c r="L14" s="1280">
        <f t="shared" si="4"/>
        <v>0</v>
      </c>
      <c r="M14" s="1296">
        <f t="shared" si="3"/>
        <v>7661</v>
      </c>
    </row>
    <row r="15" spans="2:18" ht="18.75">
      <c r="B15" s="1278">
        <v>1.6</v>
      </c>
      <c r="C15" s="1279" t="s">
        <v>664</v>
      </c>
      <c r="D15" s="1280" t="s">
        <v>458</v>
      </c>
      <c r="E15" s="1280">
        <v>39</v>
      </c>
      <c r="F15" s="1280">
        <v>15.68</v>
      </c>
      <c r="G15" s="1401">
        <f>H11*0.3+H12+H13-F15</f>
        <v>68.069999999999993</v>
      </c>
      <c r="H15" s="1280">
        <f t="shared" si="0"/>
        <v>83.75</v>
      </c>
      <c r="I15" s="1280">
        <v>70</v>
      </c>
      <c r="J15" s="1280">
        <f t="shared" si="1"/>
        <v>2730</v>
      </c>
      <c r="K15" s="1280">
        <f t="shared" si="2"/>
        <v>1097.5999999999999</v>
      </c>
      <c r="L15" s="1280">
        <f t="shared" si="4"/>
        <v>4764.8999999999996</v>
      </c>
      <c r="M15" s="1296">
        <f t="shared" si="3"/>
        <v>5862.5</v>
      </c>
    </row>
    <row r="16" spans="2:18" ht="18.75">
      <c r="B16" s="1278">
        <v>1.7</v>
      </c>
      <c r="C16" s="1279" t="s">
        <v>400</v>
      </c>
      <c r="D16" s="1280" t="s">
        <v>457</v>
      </c>
      <c r="E16" s="1280">
        <v>11</v>
      </c>
      <c r="F16" s="1280">
        <v>12</v>
      </c>
      <c r="G16" s="1280"/>
      <c r="H16" s="1280">
        <f t="shared" si="0"/>
        <v>12</v>
      </c>
      <c r="I16" s="1280">
        <v>85</v>
      </c>
      <c r="J16" s="1280">
        <f t="shared" si="1"/>
        <v>935</v>
      </c>
      <c r="K16" s="1280">
        <f t="shared" si="2"/>
        <v>1020</v>
      </c>
      <c r="L16" s="1280">
        <f t="shared" si="4"/>
        <v>0</v>
      </c>
      <c r="M16" s="1296">
        <f t="shared" si="3"/>
        <v>1020</v>
      </c>
    </row>
    <row r="17" spans="2:13">
      <c r="B17" s="1927" t="s">
        <v>46</v>
      </c>
      <c r="C17" s="1928"/>
      <c r="D17" s="1928"/>
      <c r="E17" s="1928"/>
      <c r="F17" s="1928"/>
      <c r="G17" s="1928"/>
      <c r="H17" s="1928"/>
      <c r="I17" s="2077"/>
      <c r="J17" s="1281">
        <f>SUM(J11:J16)</f>
        <v>6439</v>
      </c>
      <c r="K17" s="1281">
        <f>SUM(K11:K16)</f>
        <v>13339.16</v>
      </c>
      <c r="L17" s="1281">
        <f>SUM(L11:L16)</f>
        <v>4764.8999999999996</v>
      </c>
      <c r="M17" s="1282">
        <f>SUM(M11:M16)</f>
        <v>18104.060000000001</v>
      </c>
    </row>
    <row r="18" spans="2:13">
      <c r="B18" s="1278"/>
      <c r="C18" s="1283"/>
      <c r="D18" s="1277"/>
      <c r="E18" s="1280"/>
      <c r="F18" s="1280"/>
      <c r="G18" s="1280"/>
      <c r="H18" s="1280"/>
      <c r="I18" s="1280"/>
      <c r="J18" s="1280"/>
      <c r="K18" s="1280"/>
      <c r="L18" s="1280"/>
      <c r="M18" s="1296"/>
    </row>
    <row r="19" spans="2:13">
      <c r="B19" s="1278"/>
      <c r="C19" s="1276" t="s">
        <v>47</v>
      </c>
      <c r="D19" s="1277"/>
      <c r="E19" s="1280"/>
      <c r="F19" s="1280"/>
      <c r="G19" s="1280"/>
      <c r="H19" s="1280"/>
      <c r="I19" s="1280"/>
      <c r="J19" s="1280"/>
      <c r="K19" s="1280"/>
      <c r="L19" s="1280"/>
      <c r="M19" s="1296"/>
    </row>
    <row r="20" spans="2:13">
      <c r="B20" s="1278">
        <v>2.1</v>
      </c>
      <c r="C20" s="1279" t="s">
        <v>329</v>
      </c>
      <c r="D20" s="1277"/>
      <c r="E20" s="1280"/>
      <c r="F20" s="1280"/>
      <c r="G20" s="1280"/>
      <c r="H20" s="1280"/>
      <c r="I20" s="1280"/>
      <c r="J20" s="1280"/>
      <c r="K20" s="1280"/>
      <c r="L20" s="1280"/>
      <c r="M20" s="1296"/>
    </row>
    <row r="21" spans="2:13" ht="18.75">
      <c r="B21" s="1284"/>
      <c r="C21" s="1285" t="s">
        <v>90</v>
      </c>
      <c r="D21" s="1280" t="s">
        <v>457</v>
      </c>
      <c r="E21" s="1280">
        <v>9</v>
      </c>
      <c r="F21" s="1280">
        <v>8.3000000000000007</v>
      </c>
      <c r="G21" s="1280"/>
      <c r="H21" s="1280">
        <f t="shared" ref="H21:H33" si="5">F21+G21</f>
        <v>8.3000000000000007</v>
      </c>
      <c r="I21" s="1280">
        <v>100</v>
      </c>
      <c r="J21" s="1280">
        <f t="shared" ref="J21:J74" si="6">I21*E21</f>
        <v>900</v>
      </c>
      <c r="K21" s="1280">
        <f>F21*I21</f>
        <v>830</v>
      </c>
      <c r="L21" s="1280">
        <f t="shared" si="4"/>
        <v>0</v>
      </c>
      <c r="M21" s="1296">
        <f t="shared" ref="M21:M74" si="7">L21+K21</f>
        <v>830</v>
      </c>
    </row>
    <row r="22" spans="2:13" ht="18.75">
      <c r="B22" s="1278">
        <v>2.2000000000000002</v>
      </c>
      <c r="C22" s="1279" t="s">
        <v>330</v>
      </c>
      <c r="D22" s="1280" t="s">
        <v>457</v>
      </c>
      <c r="E22" s="1280">
        <v>11</v>
      </c>
      <c r="F22" s="1280">
        <v>12</v>
      </c>
      <c r="G22" s="1280"/>
      <c r="H22" s="1280">
        <f t="shared" si="5"/>
        <v>12</v>
      </c>
      <c r="I22" s="1280">
        <v>350</v>
      </c>
      <c r="J22" s="1280">
        <f t="shared" si="6"/>
        <v>3850</v>
      </c>
      <c r="K22" s="1280">
        <f t="shared" ref="K22:K33" si="8">F22*I22</f>
        <v>4200</v>
      </c>
      <c r="L22" s="1280">
        <f t="shared" si="4"/>
        <v>0</v>
      </c>
      <c r="M22" s="1296">
        <f t="shared" si="7"/>
        <v>4200</v>
      </c>
    </row>
    <row r="23" spans="2:13">
      <c r="B23" s="1278">
        <v>2.2999999999999998</v>
      </c>
      <c r="C23" s="1279" t="s">
        <v>372</v>
      </c>
      <c r="D23" s="1280"/>
      <c r="E23" s="1280"/>
      <c r="F23" s="1280"/>
      <c r="G23" s="1280"/>
      <c r="H23" s="1280"/>
      <c r="I23" s="1280"/>
      <c r="J23" s="1280"/>
      <c r="K23" s="1280"/>
      <c r="L23" s="1280"/>
      <c r="M23" s="1296"/>
    </row>
    <row r="24" spans="2:13" ht="18.75">
      <c r="B24" s="1278"/>
      <c r="C24" s="1285" t="s">
        <v>88</v>
      </c>
      <c r="D24" s="1280" t="s">
        <v>458</v>
      </c>
      <c r="E24" s="1280">
        <v>3</v>
      </c>
      <c r="F24" s="1280">
        <v>1.58</v>
      </c>
      <c r="G24" s="1280"/>
      <c r="H24" s="1280">
        <f t="shared" si="5"/>
        <v>1.58</v>
      </c>
      <c r="I24" s="1280">
        <v>2900</v>
      </c>
      <c r="J24" s="1280">
        <f t="shared" si="6"/>
        <v>8700</v>
      </c>
      <c r="K24" s="1280">
        <f t="shared" si="8"/>
        <v>4582</v>
      </c>
      <c r="L24" s="1280">
        <f t="shared" si="4"/>
        <v>0</v>
      </c>
      <c r="M24" s="1296">
        <f t="shared" si="7"/>
        <v>4582</v>
      </c>
    </row>
    <row r="25" spans="2:13">
      <c r="B25" s="1278">
        <v>2.4</v>
      </c>
      <c r="C25" s="1279" t="s">
        <v>401</v>
      </c>
      <c r="D25" s="1277"/>
      <c r="E25" s="1280"/>
      <c r="F25" s="1280"/>
      <c r="G25" s="1280"/>
      <c r="H25" s="1280"/>
      <c r="I25" s="1280"/>
      <c r="J25" s="1280"/>
      <c r="K25" s="1280"/>
      <c r="L25" s="1280"/>
      <c r="M25" s="1296"/>
    </row>
    <row r="26" spans="2:13" ht="18.75">
      <c r="B26" s="1284"/>
      <c r="C26" s="1285" t="s">
        <v>88</v>
      </c>
      <c r="D26" s="1280" t="s">
        <v>457</v>
      </c>
      <c r="E26" s="1280">
        <v>15</v>
      </c>
      <c r="F26" s="1280">
        <v>12.64</v>
      </c>
      <c r="G26" s="1280"/>
      <c r="H26" s="1280">
        <f t="shared" si="5"/>
        <v>12.64</v>
      </c>
      <c r="I26" s="1280">
        <v>120</v>
      </c>
      <c r="J26" s="1280">
        <f t="shared" si="6"/>
        <v>1800</v>
      </c>
      <c r="K26" s="1280">
        <f t="shared" si="8"/>
        <v>1516.8</v>
      </c>
      <c r="L26" s="1280">
        <f t="shared" si="4"/>
        <v>0</v>
      </c>
      <c r="M26" s="1296">
        <f t="shared" si="7"/>
        <v>1516.8</v>
      </c>
    </row>
    <row r="27" spans="2:13" ht="18.75" hidden="1">
      <c r="B27" s="1284"/>
      <c r="C27" s="1285" t="s">
        <v>87</v>
      </c>
      <c r="D27" s="1280" t="s">
        <v>457</v>
      </c>
      <c r="E27" s="1280"/>
      <c r="F27" s="1280">
        <v>0</v>
      </c>
      <c r="G27" s="1280"/>
      <c r="H27" s="1280">
        <f t="shared" si="5"/>
        <v>0</v>
      </c>
      <c r="I27" s="1280">
        <v>0</v>
      </c>
      <c r="J27" s="1280">
        <f t="shared" si="6"/>
        <v>0</v>
      </c>
      <c r="K27" s="1280">
        <f t="shared" si="8"/>
        <v>0</v>
      </c>
      <c r="L27" s="1280">
        <f t="shared" si="4"/>
        <v>0</v>
      </c>
      <c r="M27" s="1296">
        <f t="shared" si="7"/>
        <v>0</v>
      </c>
    </row>
    <row r="28" spans="2:13" ht="18.75" hidden="1">
      <c r="B28" s="1284"/>
      <c r="C28" s="1285" t="s">
        <v>86</v>
      </c>
      <c r="D28" s="1280" t="s">
        <v>457</v>
      </c>
      <c r="E28" s="1280"/>
      <c r="F28" s="1280">
        <v>0</v>
      </c>
      <c r="G28" s="1280"/>
      <c r="H28" s="1280">
        <f t="shared" si="5"/>
        <v>0</v>
      </c>
      <c r="I28" s="1280">
        <v>0</v>
      </c>
      <c r="J28" s="1280">
        <f t="shared" si="6"/>
        <v>0</v>
      </c>
      <c r="K28" s="1280">
        <f t="shared" si="8"/>
        <v>0</v>
      </c>
      <c r="L28" s="1280">
        <f t="shared" si="4"/>
        <v>0</v>
      </c>
      <c r="M28" s="1296">
        <f t="shared" si="7"/>
        <v>0</v>
      </c>
    </row>
    <row r="29" spans="2:13">
      <c r="B29" s="1278">
        <v>2.5</v>
      </c>
      <c r="C29" s="1279" t="s">
        <v>333</v>
      </c>
      <c r="D29" s="1277"/>
      <c r="E29" s="1280"/>
      <c r="F29" s="1280"/>
      <c r="G29" s="1280"/>
      <c r="H29" s="1280"/>
      <c r="I29" s="1280"/>
      <c r="J29" s="1280"/>
      <c r="K29" s="1280"/>
      <c r="L29" s="1280"/>
      <c r="M29" s="1296"/>
    </row>
    <row r="30" spans="2:13">
      <c r="B30" s="1278"/>
      <c r="C30" s="1277" t="s">
        <v>79</v>
      </c>
      <c r="D30" s="1280" t="s">
        <v>75</v>
      </c>
      <c r="E30" s="1280">
        <v>163</v>
      </c>
      <c r="F30" s="1280">
        <v>142.9</v>
      </c>
      <c r="G30" s="1280"/>
      <c r="H30" s="1280">
        <f t="shared" si="5"/>
        <v>142.9</v>
      </c>
      <c r="I30" s="1280">
        <v>38</v>
      </c>
      <c r="J30" s="1280">
        <f t="shared" si="6"/>
        <v>6194</v>
      </c>
      <c r="K30" s="1280">
        <f t="shared" si="8"/>
        <v>5430.2</v>
      </c>
      <c r="L30" s="1280">
        <f t="shared" si="4"/>
        <v>0</v>
      </c>
      <c r="M30" s="1296">
        <f t="shared" si="7"/>
        <v>5430.2</v>
      </c>
    </row>
    <row r="31" spans="2:13" hidden="1">
      <c r="B31" s="1278"/>
      <c r="C31" s="1277" t="s">
        <v>78</v>
      </c>
      <c r="D31" s="1280" t="s">
        <v>75</v>
      </c>
      <c r="E31" s="1280"/>
      <c r="F31" s="1280">
        <v>0</v>
      </c>
      <c r="G31" s="1280"/>
      <c r="H31" s="1280">
        <f t="shared" si="5"/>
        <v>0</v>
      </c>
      <c r="I31" s="1280">
        <v>0</v>
      </c>
      <c r="J31" s="1280">
        <f t="shared" si="6"/>
        <v>0</v>
      </c>
      <c r="K31" s="1280">
        <f t="shared" si="8"/>
        <v>0</v>
      </c>
      <c r="L31" s="1280">
        <f t="shared" si="4"/>
        <v>0</v>
      </c>
      <c r="M31" s="1296">
        <f t="shared" si="7"/>
        <v>0</v>
      </c>
    </row>
    <row r="32" spans="2:13">
      <c r="B32" s="1278"/>
      <c r="C32" s="1277" t="s">
        <v>77</v>
      </c>
      <c r="D32" s="1280" t="s">
        <v>75</v>
      </c>
      <c r="E32" s="1280">
        <v>101</v>
      </c>
      <c r="F32" s="1280">
        <v>105.23</v>
      </c>
      <c r="G32" s="1280"/>
      <c r="H32" s="1280">
        <f t="shared" si="5"/>
        <v>105.23</v>
      </c>
      <c r="I32" s="1280">
        <v>38</v>
      </c>
      <c r="J32" s="1280">
        <f t="shared" si="6"/>
        <v>3838</v>
      </c>
      <c r="K32" s="1280">
        <f t="shared" si="8"/>
        <v>3998.74</v>
      </c>
      <c r="L32" s="1280">
        <f t="shared" si="4"/>
        <v>0</v>
      </c>
      <c r="M32" s="1296">
        <f t="shared" si="7"/>
        <v>3998.74</v>
      </c>
    </row>
    <row r="33" spans="2:13">
      <c r="B33" s="1278">
        <v>2.6</v>
      </c>
      <c r="C33" s="1279" t="s">
        <v>334</v>
      </c>
      <c r="D33" s="1280" t="s">
        <v>215</v>
      </c>
      <c r="E33" s="1280">
        <v>16</v>
      </c>
      <c r="F33" s="1280">
        <v>14.6</v>
      </c>
      <c r="G33" s="1280"/>
      <c r="H33" s="1280">
        <f t="shared" si="5"/>
        <v>14.6</v>
      </c>
      <c r="I33" s="1280">
        <v>15</v>
      </c>
      <c r="J33" s="1280">
        <f t="shared" si="6"/>
        <v>240</v>
      </c>
      <c r="K33" s="1280">
        <f t="shared" si="8"/>
        <v>219</v>
      </c>
      <c r="L33" s="1280">
        <f t="shared" si="4"/>
        <v>0</v>
      </c>
      <c r="M33" s="1296">
        <f t="shared" si="7"/>
        <v>219</v>
      </c>
    </row>
    <row r="34" spans="2:13">
      <c r="B34" s="1927" t="s">
        <v>46</v>
      </c>
      <c r="C34" s="1928"/>
      <c r="D34" s="1928"/>
      <c r="E34" s="1928"/>
      <c r="F34" s="1928"/>
      <c r="G34" s="1928"/>
      <c r="H34" s="1928"/>
      <c r="I34" s="2077"/>
      <c r="J34" s="1281">
        <f>SUM(J21:J33)</f>
        <v>25522</v>
      </c>
      <c r="K34" s="1281">
        <f>SUM(K21:K33)</f>
        <v>20776.740000000002</v>
      </c>
      <c r="L34" s="1281">
        <f>SUM(L21:L33)</f>
        <v>0</v>
      </c>
      <c r="M34" s="1282">
        <f>SUM(M21:M33)</f>
        <v>20776.740000000002</v>
      </c>
    </row>
    <row r="35" spans="2:13">
      <c r="B35" s="1278"/>
      <c r="C35" s="1276" t="s">
        <v>85</v>
      </c>
      <c r="D35" s="1277"/>
      <c r="E35" s="1280"/>
      <c r="F35" s="1280"/>
      <c r="G35" s="1280"/>
      <c r="H35" s="1280"/>
      <c r="I35" s="1280"/>
      <c r="J35" s="1280"/>
      <c r="K35" s="1280"/>
      <c r="L35" s="1280"/>
      <c r="M35" s="1296"/>
    </row>
    <row r="36" spans="2:13" ht="18.75">
      <c r="B36" s="1278">
        <v>3.1</v>
      </c>
      <c r="C36" s="1279" t="s">
        <v>402</v>
      </c>
      <c r="D36" s="1280" t="s">
        <v>458</v>
      </c>
      <c r="E36" s="1280">
        <v>16</v>
      </c>
      <c r="F36" s="1280">
        <v>7.14</v>
      </c>
      <c r="G36" s="1280"/>
      <c r="H36" s="1280">
        <f>F36+G36</f>
        <v>7.14</v>
      </c>
      <c r="I36" s="1280">
        <v>1000</v>
      </c>
      <c r="J36" s="1280">
        <f t="shared" si="6"/>
        <v>16000</v>
      </c>
      <c r="K36" s="1280">
        <f>F36*I36</f>
        <v>7140</v>
      </c>
      <c r="L36" s="1280">
        <f t="shared" si="4"/>
        <v>0</v>
      </c>
      <c r="M36" s="1296">
        <f t="shared" si="7"/>
        <v>7140</v>
      </c>
    </row>
    <row r="37" spans="2:13" ht="18.75">
      <c r="B37" s="1278">
        <v>3.2</v>
      </c>
      <c r="C37" s="1277" t="s">
        <v>336</v>
      </c>
      <c r="D37" s="1280" t="s">
        <v>458</v>
      </c>
      <c r="E37" s="1280">
        <v>20</v>
      </c>
      <c r="F37" s="1280">
        <v>3.57</v>
      </c>
      <c r="G37" s="1280"/>
      <c r="H37" s="1280">
        <f>F37+G37</f>
        <v>3.57</v>
      </c>
      <c r="I37" s="1280">
        <v>1100</v>
      </c>
      <c r="J37" s="1280">
        <f t="shared" si="6"/>
        <v>22000</v>
      </c>
      <c r="K37" s="1280">
        <f>F37*I37</f>
        <v>3927</v>
      </c>
      <c r="L37" s="1280">
        <f t="shared" si="4"/>
        <v>0</v>
      </c>
      <c r="M37" s="1296">
        <f t="shared" si="7"/>
        <v>3927</v>
      </c>
    </row>
    <row r="38" spans="2:13">
      <c r="B38" s="1927" t="s">
        <v>46</v>
      </c>
      <c r="C38" s="1928"/>
      <c r="D38" s="1928"/>
      <c r="E38" s="1928"/>
      <c r="F38" s="1928"/>
      <c r="G38" s="1928"/>
      <c r="H38" s="1928"/>
      <c r="I38" s="2077"/>
      <c r="J38" s="1281">
        <f>SUM(J36:J37)</f>
        <v>38000</v>
      </c>
      <c r="K38" s="1281">
        <f>SUM(K36:K37)</f>
        <v>11067</v>
      </c>
      <c r="L38" s="1281">
        <f>SUM(L36:L37)</f>
        <v>0</v>
      </c>
      <c r="M38" s="1282">
        <f>SUM(M36:M37)</f>
        <v>11067</v>
      </c>
    </row>
    <row r="39" spans="2:13">
      <c r="B39" s="1278"/>
      <c r="C39" s="1286" t="s">
        <v>84</v>
      </c>
      <c r="D39" s="1277"/>
      <c r="E39" s="1280"/>
      <c r="F39" s="1280"/>
      <c r="G39" s="1280"/>
      <c r="H39" s="1280"/>
      <c r="I39" s="1280"/>
      <c r="J39" s="1280"/>
      <c r="K39" s="1280"/>
      <c r="L39" s="1280"/>
      <c r="M39" s="1296"/>
    </row>
    <row r="40" spans="2:13">
      <c r="B40" s="1278"/>
      <c r="C40" s="1276" t="s">
        <v>48</v>
      </c>
      <c r="D40" s="1277"/>
      <c r="E40" s="1280"/>
      <c r="F40" s="1280"/>
      <c r="G40" s="1280"/>
      <c r="H40" s="1280"/>
      <c r="I40" s="1280"/>
      <c r="J40" s="1280"/>
      <c r="K40" s="1280"/>
      <c r="L40" s="1280"/>
      <c r="M40" s="1296"/>
    </row>
    <row r="41" spans="2:13">
      <c r="B41" s="1278">
        <v>1.1000000000000001</v>
      </c>
      <c r="C41" s="1279" t="s">
        <v>331</v>
      </c>
      <c r="D41" s="1277"/>
      <c r="E41" s="1280"/>
      <c r="F41" s="1280"/>
      <c r="G41" s="1280"/>
      <c r="H41" s="1280"/>
      <c r="I41" s="1280"/>
      <c r="J41" s="1280"/>
      <c r="K41" s="1280"/>
      <c r="L41" s="1280"/>
      <c r="M41" s="1296"/>
    </row>
    <row r="42" spans="2:13" ht="18.75">
      <c r="B42" s="1278"/>
      <c r="C42" s="1285" t="s">
        <v>82</v>
      </c>
      <c r="D42" s="1280" t="s">
        <v>458</v>
      </c>
      <c r="E42" s="1280">
        <v>0.9</v>
      </c>
      <c r="F42" s="1280">
        <v>0.43</v>
      </c>
      <c r="G42" s="1280"/>
      <c r="H42" s="1280">
        <f>F42+G42</f>
        <v>0.43</v>
      </c>
      <c r="I42" s="1280">
        <v>2900</v>
      </c>
      <c r="J42" s="1280">
        <f t="shared" si="6"/>
        <v>2610</v>
      </c>
      <c r="K42" s="1280">
        <f>F42*I42</f>
        <v>1247</v>
      </c>
      <c r="L42" s="1280">
        <f t="shared" si="4"/>
        <v>0</v>
      </c>
      <c r="M42" s="1296">
        <f t="shared" si="7"/>
        <v>1247</v>
      </c>
    </row>
    <row r="43" spans="2:13" ht="18.75">
      <c r="B43" s="1278"/>
      <c r="C43" s="1285" t="s">
        <v>81</v>
      </c>
      <c r="D43" s="1280" t="s">
        <v>458</v>
      </c>
      <c r="E43" s="1280">
        <v>1</v>
      </c>
      <c r="F43" s="1280">
        <v>0.63</v>
      </c>
      <c r="G43" s="1280"/>
      <c r="H43" s="1280">
        <f t="shared" ref="H43:H53" si="9">F43+G43</f>
        <v>0.63</v>
      </c>
      <c r="I43" s="1280">
        <v>2900</v>
      </c>
      <c r="J43" s="1280">
        <f t="shared" si="6"/>
        <v>2900</v>
      </c>
      <c r="K43" s="1280">
        <f t="shared" ref="K43:K53" si="10">F43*I43</f>
        <v>1827</v>
      </c>
      <c r="L43" s="1280">
        <f t="shared" si="4"/>
        <v>0</v>
      </c>
      <c r="M43" s="1296">
        <f t="shared" si="7"/>
        <v>1827</v>
      </c>
    </row>
    <row r="44" spans="2:13">
      <c r="B44" s="1278">
        <v>1.2</v>
      </c>
      <c r="C44" s="1279" t="s">
        <v>370</v>
      </c>
      <c r="D44" s="1280"/>
      <c r="E44" s="1280"/>
      <c r="F44" s="1280"/>
      <c r="G44" s="1280"/>
      <c r="H44" s="1280"/>
      <c r="I44" s="1280"/>
      <c r="J44" s="1280"/>
      <c r="K44" s="1280"/>
      <c r="L44" s="1280"/>
      <c r="M44" s="1296"/>
    </row>
    <row r="45" spans="2:13" ht="18.75">
      <c r="B45" s="1278"/>
      <c r="C45" s="1285" t="s">
        <v>82</v>
      </c>
      <c r="D45" s="1280" t="s">
        <v>457</v>
      </c>
      <c r="E45" s="1280">
        <v>9</v>
      </c>
      <c r="F45" s="1280">
        <v>8.64</v>
      </c>
      <c r="G45" s="1280"/>
      <c r="H45" s="1280">
        <f t="shared" si="9"/>
        <v>8.64</v>
      </c>
      <c r="I45" s="1280">
        <v>100</v>
      </c>
      <c r="J45" s="1280">
        <f t="shared" si="6"/>
        <v>900</v>
      </c>
      <c r="K45" s="1280">
        <f t="shared" si="10"/>
        <v>864</v>
      </c>
      <c r="L45" s="1280">
        <f t="shared" si="4"/>
        <v>0</v>
      </c>
      <c r="M45" s="1296">
        <f t="shared" si="7"/>
        <v>864</v>
      </c>
    </row>
    <row r="46" spans="2:13" ht="18.75" hidden="1">
      <c r="B46" s="1278"/>
      <c r="C46" s="1285" t="s">
        <v>102</v>
      </c>
      <c r="D46" s="1280" t="s">
        <v>457</v>
      </c>
      <c r="E46" s="1280">
        <v>14</v>
      </c>
      <c r="F46" s="1280">
        <v>0</v>
      </c>
      <c r="G46" s="1280"/>
      <c r="H46" s="1280">
        <f t="shared" si="9"/>
        <v>0</v>
      </c>
      <c r="I46" s="1280">
        <v>100</v>
      </c>
      <c r="J46" s="1280">
        <f t="shared" si="6"/>
        <v>1400</v>
      </c>
      <c r="K46" s="1280">
        <f t="shared" si="10"/>
        <v>0</v>
      </c>
      <c r="L46" s="1280">
        <f t="shared" si="4"/>
        <v>0</v>
      </c>
      <c r="M46" s="1296">
        <f t="shared" si="7"/>
        <v>0</v>
      </c>
    </row>
    <row r="47" spans="2:13">
      <c r="B47" s="1278" t="s">
        <v>163</v>
      </c>
      <c r="C47" s="1285" t="s">
        <v>81</v>
      </c>
      <c r="D47" s="1280"/>
      <c r="E47" s="1280"/>
      <c r="F47" s="1280"/>
      <c r="G47" s="1280"/>
      <c r="H47" s="1280"/>
      <c r="I47" s="1280"/>
      <c r="J47" s="1280"/>
      <c r="K47" s="1280"/>
      <c r="L47" s="1280"/>
      <c r="M47" s="1296"/>
    </row>
    <row r="48" spans="2:13" ht="18.75">
      <c r="B48" s="1278"/>
      <c r="C48" s="1285" t="s">
        <v>80</v>
      </c>
      <c r="D48" s="1280" t="s">
        <v>457</v>
      </c>
      <c r="E48" s="1280">
        <v>0</v>
      </c>
      <c r="F48" s="1280">
        <v>6.32</v>
      </c>
      <c r="G48" s="1280"/>
      <c r="H48" s="1280">
        <f t="shared" si="9"/>
        <v>6.32</v>
      </c>
      <c r="I48" s="1280">
        <v>100</v>
      </c>
      <c r="J48" s="1280">
        <f t="shared" si="6"/>
        <v>0</v>
      </c>
      <c r="K48" s="1280">
        <f t="shared" si="10"/>
        <v>632</v>
      </c>
      <c r="L48" s="1280">
        <f t="shared" si="4"/>
        <v>0</v>
      </c>
      <c r="M48" s="1296">
        <f t="shared" si="7"/>
        <v>632</v>
      </c>
    </row>
    <row r="49" spans="2:13">
      <c r="B49" s="1278">
        <v>1.3</v>
      </c>
      <c r="C49" s="1279" t="s">
        <v>350</v>
      </c>
      <c r="D49" s="1277"/>
      <c r="E49" s="1280"/>
      <c r="F49" s="1280"/>
      <c r="G49" s="1280"/>
      <c r="H49" s="1280"/>
      <c r="I49" s="1280"/>
      <c r="J49" s="1280"/>
      <c r="K49" s="1280"/>
      <c r="L49" s="1280"/>
      <c r="M49" s="1296"/>
    </row>
    <row r="50" spans="2:13" hidden="1">
      <c r="B50" s="1278"/>
      <c r="C50" s="1277" t="s">
        <v>79</v>
      </c>
      <c r="D50" s="1280" t="s">
        <v>75</v>
      </c>
      <c r="E50" s="1280"/>
      <c r="F50" s="1280">
        <v>0</v>
      </c>
      <c r="G50" s="1280"/>
      <c r="H50" s="1280">
        <f t="shared" si="9"/>
        <v>0</v>
      </c>
      <c r="I50" s="1280"/>
      <c r="J50" s="1280">
        <f t="shared" si="6"/>
        <v>0</v>
      </c>
      <c r="K50" s="1280">
        <f t="shared" si="10"/>
        <v>0</v>
      </c>
      <c r="L50" s="1280">
        <f t="shared" si="4"/>
        <v>0</v>
      </c>
      <c r="M50" s="1296">
        <f t="shared" si="7"/>
        <v>0</v>
      </c>
    </row>
    <row r="51" spans="2:13">
      <c r="B51" s="1278"/>
      <c r="C51" s="1277" t="s">
        <v>78</v>
      </c>
      <c r="D51" s="1280" t="s">
        <v>75</v>
      </c>
      <c r="E51" s="1280">
        <v>190</v>
      </c>
      <c r="F51" s="1280">
        <v>158.24</v>
      </c>
      <c r="G51" s="1280"/>
      <c r="H51" s="1280">
        <f t="shared" si="9"/>
        <v>158.24</v>
      </c>
      <c r="I51" s="1280">
        <v>38</v>
      </c>
      <c r="J51" s="1280">
        <f t="shared" si="6"/>
        <v>7220</v>
      </c>
      <c r="K51" s="1280">
        <f t="shared" si="10"/>
        <v>6013.12</v>
      </c>
      <c r="L51" s="1280">
        <f t="shared" si="4"/>
        <v>0</v>
      </c>
      <c r="M51" s="1296">
        <f t="shared" si="7"/>
        <v>6013.12</v>
      </c>
    </row>
    <row r="52" spans="2:13">
      <c r="B52" s="1278"/>
      <c r="C52" s="1277" t="s">
        <v>77</v>
      </c>
      <c r="D52" s="1280" t="s">
        <v>75</v>
      </c>
      <c r="E52" s="1280">
        <v>40</v>
      </c>
      <c r="F52" s="1280">
        <v>63.04</v>
      </c>
      <c r="G52" s="1280"/>
      <c r="H52" s="1280">
        <f t="shared" si="9"/>
        <v>63.04</v>
      </c>
      <c r="I52" s="1280">
        <v>38</v>
      </c>
      <c r="J52" s="1280">
        <f t="shared" si="6"/>
        <v>1520</v>
      </c>
      <c r="K52" s="1280">
        <f t="shared" si="10"/>
        <v>2395.52</v>
      </c>
      <c r="L52" s="1280">
        <f t="shared" si="4"/>
        <v>0</v>
      </c>
      <c r="M52" s="1296">
        <f t="shared" si="7"/>
        <v>2395.52</v>
      </c>
    </row>
    <row r="53" spans="2:13" hidden="1">
      <c r="B53" s="1278"/>
      <c r="C53" s="1277" t="s">
        <v>76</v>
      </c>
      <c r="D53" s="1280" t="s">
        <v>75</v>
      </c>
      <c r="E53" s="1280">
        <v>0</v>
      </c>
      <c r="F53" s="1280">
        <v>0</v>
      </c>
      <c r="G53" s="1280"/>
      <c r="H53" s="1280">
        <f t="shared" si="9"/>
        <v>0</v>
      </c>
      <c r="I53" s="1280">
        <v>38</v>
      </c>
      <c r="J53" s="1280">
        <f t="shared" si="6"/>
        <v>0</v>
      </c>
      <c r="K53" s="1280">
        <f t="shared" si="10"/>
        <v>0</v>
      </c>
      <c r="L53" s="1280">
        <f t="shared" si="4"/>
        <v>0</v>
      </c>
      <c r="M53" s="1296">
        <f t="shared" si="7"/>
        <v>0</v>
      </c>
    </row>
    <row r="54" spans="2:13">
      <c r="B54" s="1927" t="s">
        <v>46</v>
      </c>
      <c r="C54" s="1928"/>
      <c r="D54" s="1928"/>
      <c r="E54" s="1928"/>
      <c r="F54" s="1928"/>
      <c r="G54" s="1928"/>
      <c r="H54" s="1928"/>
      <c r="I54" s="2077"/>
      <c r="J54" s="1281">
        <f>SUM(J42:J53)</f>
        <v>16550</v>
      </c>
      <c r="K54" s="1281">
        <f>SUM(K42:K53)</f>
        <v>12978.64</v>
      </c>
      <c r="L54" s="1281">
        <f>SUM(L42:L53)</f>
        <v>0</v>
      </c>
      <c r="M54" s="1282">
        <f>SUM(M42:M53)</f>
        <v>12978.64</v>
      </c>
    </row>
    <row r="55" spans="2:13">
      <c r="B55" s="1278"/>
      <c r="C55" s="1286" t="s">
        <v>208</v>
      </c>
      <c r="D55" s="1280"/>
      <c r="E55" s="1280"/>
      <c r="F55" s="1280"/>
      <c r="G55" s="1280"/>
      <c r="H55" s="1280"/>
      <c r="I55" s="1280"/>
      <c r="J55" s="1280"/>
      <c r="K55" s="1280"/>
      <c r="L55" s="1280"/>
      <c r="M55" s="1296"/>
    </row>
    <row r="56" spans="2:13" ht="18.75">
      <c r="B56" s="1278"/>
      <c r="C56" s="1277" t="s">
        <v>210</v>
      </c>
      <c r="D56" s="1280" t="s">
        <v>457</v>
      </c>
      <c r="E56" s="1280">
        <v>44</v>
      </c>
      <c r="F56" s="1280">
        <v>37.43</v>
      </c>
      <c r="G56" s="1280"/>
      <c r="H56" s="1280">
        <f>F56+G56</f>
        <v>37.43</v>
      </c>
      <c r="I56" s="1280">
        <v>320</v>
      </c>
      <c r="J56" s="1280">
        <f t="shared" si="6"/>
        <v>14080</v>
      </c>
      <c r="K56" s="1280">
        <f>F56*I56</f>
        <v>11977.6</v>
      </c>
      <c r="L56" s="1280">
        <f t="shared" si="4"/>
        <v>0</v>
      </c>
      <c r="M56" s="1296">
        <f t="shared" si="7"/>
        <v>11977.6</v>
      </c>
    </row>
    <row r="57" spans="2:13">
      <c r="B57" s="1927" t="s">
        <v>46</v>
      </c>
      <c r="C57" s="1928"/>
      <c r="D57" s="1928"/>
      <c r="E57" s="1928"/>
      <c r="F57" s="1928"/>
      <c r="G57" s="1928"/>
      <c r="H57" s="1928"/>
      <c r="I57" s="2077"/>
      <c r="J57" s="1281">
        <f>SUM(J56)</f>
        <v>14080</v>
      </c>
      <c r="K57" s="1281">
        <f>SUM(K56)</f>
        <v>11977.6</v>
      </c>
      <c r="L57" s="1281">
        <f>SUM(L56)</f>
        <v>0</v>
      </c>
      <c r="M57" s="1282">
        <f>SUM(M56)</f>
        <v>11977.6</v>
      </c>
    </row>
    <row r="58" spans="2:13">
      <c r="B58" s="1278"/>
      <c r="C58" s="1286" t="s">
        <v>191</v>
      </c>
      <c r="D58" s="1280"/>
      <c r="E58" s="1280"/>
      <c r="F58" s="1280"/>
      <c r="G58" s="1280"/>
      <c r="H58" s="1280"/>
      <c r="I58" s="1280"/>
      <c r="J58" s="1280"/>
      <c r="K58" s="1280"/>
      <c r="L58" s="1280"/>
      <c r="M58" s="1296"/>
    </row>
    <row r="59" spans="2:13" ht="18.75">
      <c r="B59" s="1278">
        <v>3.1</v>
      </c>
      <c r="C59" s="1285" t="s">
        <v>192</v>
      </c>
      <c r="D59" s="1280" t="s">
        <v>457</v>
      </c>
      <c r="E59" s="1280">
        <v>25</v>
      </c>
      <c r="F59" s="1280">
        <v>59.16</v>
      </c>
      <c r="G59" s="1280"/>
      <c r="H59" s="1280">
        <f>F59+G59</f>
        <v>59.16</v>
      </c>
      <c r="I59" s="1280">
        <v>230</v>
      </c>
      <c r="J59" s="1280">
        <f t="shared" si="6"/>
        <v>5750</v>
      </c>
      <c r="K59" s="1280">
        <f>F59*I59</f>
        <v>13606.8</v>
      </c>
      <c r="L59" s="1280">
        <f t="shared" si="4"/>
        <v>0</v>
      </c>
      <c r="M59" s="1296">
        <f t="shared" si="7"/>
        <v>13606.8</v>
      </c>
    </row>
    <row r="60" spans="2:13">
      <c r="B60" s="1278">
        <v>3.3</v>
      </c>
      <c r="C60" s="1285" t="s">
        <v>546</v>
      </c>
      <c r="D60" s="1280" t="s">
        <v>74</v>
      </c>
      <c r="E60" s="1280">
        <v>76.400000000000006</v>
      </c>
      <c r="F60" s="1280">
        <v>10.6</v>
      </c>
      <c r="G60" s="1280"/>
      <c r="H60" s="1280">
        <f>F60+G60</f>
        <v>10.6</v>
      </c>
      <c r="I60" s="1280">
        <v>100</v>
      </c>
      <c r="J60" s="1280">
        <f t="shared" si="6"/>
        <v>7640</v>
      </c>
      <c r="K60" s="1280">
        <f>F60*I60</f>
        <v>1060</v>
      </c>
      <c r="L60" s="1280">
        <f t="shared" si="4"/>
        <v>0</v>
      </c>
      <c r="M60" s="1296">
        <f t="shared" si="7"/>
        <v>1060</v>
      </c>
    </row>
    <row r="61" spans="2:13">
      <c r="B61" s="1278">
        <v>3.4</v>
      </c>
      <c r="C61" s="1285" t="s">
        <v>193</v>
      </c>
      <c r="D61" s="1280" t="s">
        <v>74</v>
      </c>
      <c r="E61" s="1280">
        <v>8</v>
      </c>
      <c r="F61" s="1280"/>
      <c r="G61" s="1401">
        <f>'TOS  Mor'!D15</f>
        <v>20.6</v>
      </c>
      <c r="H61" s="1280">
        <f>F61+G61</f>
        <v>20.6</v>
      </c>
      <c r="I61" s="1280">
        <v>80</v>
      </c>
      <c r="J61" s="1280">
        <f>I61*E61</f>
        <v>640</v>
      </c>
      <c r="K61" s="1280">
        <f>F61*I61</f>
        <v>0</v>
      </c>
      <c r="L61" s="1280">
        <f>I61*G61</f>
        <v>1648</v>
      </c>
      <c r="M61" s="1296">
        <f>L61+K61</f>
        <v>1648</v>
      </c>
    </row>
    <row r="62" spans="2:13">
      <c r="B62" s="1927" t="s">
        <v>46</v>
      </c>
      <c r="C62" s="1928"/>
      <c r="D62" s="1928"/>
      <c r="E62" s="1928"/>
      <c r="F62" s="1928"/>
      <c r="G62" s="1928"/>
      <c r="H62" s="1928"/>
      <c r="I62" s="2077"/>
      <c r="J62" s="1281">
        <f>SUM(J59:J61)</f>
        <v>14030</v>
      </c>
      <c r="K62" s="1281">
        <f>SUM(K59:K61)</f>
        <v>14666.8</v>
      </c>
      <c r="L62" s="1281">
        <f>SUM(L59:L61)</f>
        <v>1648</v>
      </c>
      <c r="M62" s="1281">
        <f>SUM(M59:M61)</f>
        <v>16314.8</v>
      </c>
    </row>
    <row r="63" spans="2:13">
      <c r="B63" s="1278"/>
      <c r="C63" s="1286" t="s">
        <v>164</v>
      </c>
      <c r="D63" s="1280"/>
      <c r="E63" s="1280"/>
      <c r="F63" s="1280"/>
      <c r="G63" s="1280"/>
      <c r="H63" s="1280"/>
      <c r="I63" s="1280"/>
      <c r="J63" s="1280"/>
      <c r="K63" s="1280"/>
      <c r="L63" s="1280"/>
      <c r="M63" s="1296"/>
    </row>
    <row r="64" spans="2:13">
      <c r="B64" s="1278">
        <v>4.0999999999999996</v>
      </c>
      <c r="C64" s="1285" t="s">
        <v>352</v>
      </c>
      <c r="D64" s="1280"/>
      <c r="E64" s="1280"/>
      <c r="F64" s="1280"/>
      <c r="G64" s="1280"/>
      <c r="H64" s="1280"/>
      <c r="I64" s="1280"/>
      <c r="J64" s="1280"/>
      <c r="K64" s="1280"/>
      <c r="L64" s="1280"/>
      <c r="M64" s="1296"/>
    </row>
    <row r="65" spans="2:13">
      <c r="B65" s="1284"/>
      <c r="C65" s="1285" t="s">
        <v>354</v>
      </c>
      <c r="D65" s="1280" t="s">
        <v>74</v>
      </c>
      <c r="E65" s="1280">
        <v>45</v>
      </c>
      <c r="F65" s="1280">
        <v>92.72</v>
      </c>
      <c r="G65" s="1280"/>
      <c r="H65" s="1280">
        <f>F65+G65</f>
        <v>92.72</v>
      </c>
      <c r="I65" s="1280">
        <v>22</v>
      </c>
      <c r="J65" s="1280">
        <f t="shared" si="6"/>
        <v>990</v>
      </c>
      <c r="K65" s="1280">
        <f>F65*I65</f>
        <v>2039.84</v>
      </c>
      <c r="L65" s="1280">
        <f t="shared" si="4"/>
        <v>0</v>
      </c>
      <c r="M65" s="1296">
        <f t="shared" si="7"/>
        <v>2039.84</v>
      </c>
    </row>
    <row r="66" spans="2:13">
      <c r="B66" s="1278"/>
      <c r="C66" s="1285" t="s">
        <v>353</v>
      </c>
      <c r="D66" s="1280" t="s">
        <v>74</v>
      </c>
      <c r="E66" s="1280">
        <v>24</v>
      </c>
      <c r="F66" s="1280">
        <v>56</v>
      </c>
      <c r="G66" s="1280"/>
      <c r="H66" s="1280">
        <f>F66+G66</f>
        <v>56</v>
      </c>
      <c r="I66" s="1280">
        <v>15</v>
      </c>
      <c r="J66" s="1280">
        <f t="shared" si="6"/>
        <v>360</v>
      </c>
      <c r="K66" s="1280">
        <f>F66*I66</f>
        <v>840</v>
      </c>
      <c r="L66" s="1280">
        <f t="shared" si="4"/>
        <v>0</v>
      </c>
      <c r="M66" s="1296">
        <f t="shared" si="7"/>
        <v>840</v>
      </c>
    </row>
    <row r="67" spans="2:13">
      <c r="B67" s="1278"/>
      <c r="C67" s="1285" t="s">
        <v>169</v>
      </c>
      <c r="D67" s="1280" t="s">
        <v>74</v>
      </c>
      <c r="E67" s="1280">
        <v>41</v>
      </c>
      <c r="F67" s="1280">
        <v>86.4</v>
      </c>
      <c r="G67" s="1280"/>
      <c r="H67" s="1280">
        <f>F67+G67</f>
        <v>86.4</v>
      </c>
      <c r="I67" s="1280">
        <v>32</v>
      </c>
      <c r="J67" s="1280">
        <f t="shared" si="6"/>
        <v>1312</v>
      </c>
      <c r="K67" s="1280">
        <f>F67*I67</f>
        <v>2764.8</v>
      </c>
      <c r="L67" s="1280">
        <f t="shared" si="4"/>
        <v>0</v>
      </c>
      <c r="M67" s="1296">
        <f t="shared" si="7"/>
        <v>2764.8</v>
      </c>
    </row>
    <row r="68" spans="2:13">
      <c r="B68" s="1278">
        <v>4.2</v>
      </c>
      <c r="C68" s="1285" t="s">
        <v>403</v>
      </c>
      <c r="D68" s="1280" t="s">
        <v>74</v>
      </c>
      <c r="E68" s="1280">
        <v>22</v>
      </c>
      <c r="F68" s="1280">
        <v>24.4</v>
      </c>
      <c r="G68" s="1280"/>
      <c r="H68" s="1280">
        <f>F68+G68</f>
        <v>24.4</v>
      </c>
      <c r="I68" s="1280">
        <v>70</v>
      </c>
      <c r="J68" s="1280">
        <f t="shared" si="6"/>
        <v>1540</v>
      </c>
      <c r="K68" s="1280">
        <f>F68*I68</f>
        <v>1708</v>
      </c>
      <c r="L68" s="1280">
        <f t="shared" si="4"/>
        <v>0</v>
      </c>
      <c r="M68" s="1296">
        <f t="shared" si="7"/>
        <v>1708</v>
      </c>
    </row>
    <row r="69" spans="2:13">
      <c r="B69" s="1927" t="s">
        <v>46</v>
      </c>
      <c r="C69" s="1928"/>
      <c r="D69" s="1928"/>
      <c r="E69" s="1928"/>
      <c r="F69" s="1928"/>
      <c r="G69" s="1928"/>
      <c r="H69" s="1928"/>
      <c r="I69" s="2077"/>
      <c r="J69" s="1281">
        <f>SUM(J65:J68)</f>
        <v>4202</v>
      </c>
      <c r="K69" s="1281">
        <f>SUM(K65:K68)</f>
        <v>7352.64</v>
      </c>
      <c r="L69" s="1281">
        <f>SUM(L65:L68)</f>
        <v>0</v>
      </c>
      <c r="M69" s="1282">
        <f>SUM(M65:M68)</f>
        <v>7352.64</v>
      </c>
    </row>
    <row r="70" spans="2:13" s="1290" customFormat="1">
      <c r="B70" s="1287"/>
      <c r="C70" s="1288" t="s">
        <v>563</v>
      </c>
      <c r="D70" s="1289"/>
      <c r="E70" s="1289"/>
      <c r="F70" s="1280"/>
      <c r="G70" s="1280"/>
      <c r="H70" s="1280"/>
      <c r="I70" s="1280"/>
      <c r="J70" s="1280"/>
      <c r="K70" s="1280"/>
      <c r="L70" s="1280"/>
      <c r="M70" s="1296"/>
    </row>
    <row r="71" spans="2:13" s="1290" customFormat="1">
      <c r="B71" s="1287">
        <v>5.0999999999999996</v>
      </c>
      <c r="C71" s="1291" t="s">
        <v>601</v>
      </c>
      <c r="D71" s="1090"/>
      <c r="E71" s="1289"/>
      <c r="F71" s="1280"/>
      <c r="G71" s="1280"/>
      <c r="H71" s="1280"/>
      <c r="I71" s="1280"/>
      <c r="J71" s="1280"/>
      <c r="K71" s="1280"/>
      <c r="L71" s="1280"/>
      <c r="M71" s="1296"/>
    </row>
    <row r="72" spans="2:13">
      <c r="B72" s="1287"/>
      <c r="C72" s="1090" t="s">
        <v>587</v>
      </c>
      <c r="D72" s="1280" t="s">
        <v>603</v>
      </c>
      <c r="E72" s="1280">
        <v>4</v>
      </c>
      <c r="F72" s="1280">
        <v>4</v>
      </c>
      <c r="G72" s="1280"/>
      <c r="H72" s="1280">
        <f>F72+G72</f>
        <v>4</v>
      </c>
      <c r="I72" s="1280">
        <v>858</v>
      </c>
      <c r="J72" s="1280">
        <f t="shared" si="6"/>
        <v>3432</v>
      </c>
      <c r="K72" s="1280">
        <f>I72*F72</f>
        <v>3432</v>
      </c>
      <c r="L72" s="1280">
        <f t="shared" si="4"/>
        <v>0</v>
      </c>
      <c r="M72" s="1296">
        <f t="shared" si="7"/>
        <v>3432</v>
      </c>
    </row>
    <row r="73" spans="2:13">
      <c r="B73" s="1287">
        <v>5.2</v>
      </c>
      <c r="C73" s="1291" t="s">
        <v>610</v>
      </c>
      <c r="D73" s="1280"/>
      <c r="E73" s="1280"/>
      <c r="F73" s="1280"/>
      <c r="G73" s="1280"/>
      <c r="H73" s="1280"/>
      <c r="I73" s="1280"/>
      <c r="J73" s="1280"/>
      <c r="K73" s="1280"/>
      <c r="L73" s="1280"/>
      <c r="M73" s="1296"/>
    </row>
    <row r="74" spans="2:13">
      <c r="B74" s="1287"/>
      <c r="C74" s="1292" t="s">
        <v>588</v>
      </c>
      <c r="D74" s="1280" t="s">
        <v>603</v>
      </c>
      <c r="E74" s="1280">
        <v>1</v>
      </c>
      <c r="F74" s="1280">
        <v>1</v>
      </c>
      <c r="G74" s="1280"/>
      <c r="H74" s="1280">
        <f>F74+G74</f>
        <v>1</v>
      </c>
      <c r="I74" s="1280">
        <v>3159</v>
      </c>
      <c r="J74" s="1280">
        <f t="shared" si="6"/>
        <v>3159</v>
      </c>
      <c r="K74" s="1280">
        <f>I74*F74</f>
        <v>3159</v>
      </c>
      <c r="L74" s="1280">
        <f t="shared" si="4"/>
        <v>0</v>
      </c>
      <c r="M74" s="1296">
        <f t="shared" si="7"/>
        <v>3159</v>
      </c>
    </row>
    <row r="75" spans="2:13">
      <c r="B75" s="1927" t="s">
        <v>46</v>
      </c>
      <c r="C75" s="1928"/>
      <c r="D75" s="1928"/>
      <c r="E75" s="1928"/>
      <c r="F75" s="1928"/>
      <c r="G75" s="1928"/>
      <c r="H75" s="1928"/>
      <c r="I75" s="2077"/>
      <c r="J75" s="1281">
        <f>SUM(J72:J74)</f>
        <v>6591</v>
      </c>
      <c r="K75" s="1281">
        <f>SUM(K72:K74)</f>
        <v>6591</v>
      </c>
      <c r="L75" s="1281">
        <f>SUM(L72:L74)</f>
        <v>0</v>
      </c>
      <c r="M75" s="1282">
        <f>SUM(M72:M74)</f>
        <v>6591</v>
      </c>
    </row>
    <row r="76" spans="2:13">
      <c r="B76" s="1278"/>
      <c r="C76" s="1276" t="s">
        <v>213</v>
      </c>
      <c r="D76" s="1280"/>
      <c r="E76" s="1280"/>
      <c r="F76" s="1280"/>
      <c r="G76" s="1280"/>
      <c r="H76" s="1280"/>
      <c r="I76" s="1280"/>
      <c r="J76" s="1280"/>
      <c r="K76" s="1280"/>
      <c r="L76" s="1280"/>
      <c r="M76" s="1296"/>
    </row>
    <row r="77" spans="2:13" ht="18.75">
      <c r="B77" s="1278">
        <v>6.1</v>
      </c>
      <c r="C77" s="1293" t="s">
        <v>1446</v>
      </c>
      <c r="D77" s="1280" t="s">
        <v>457</v>
      </c>
      <c r="E77" s="1280">
        <v>40</v>
      </c>
      <c r="F77" s="1280">
        <v>37.43</v>
      </c>
      <c r="G77" s="1280"/>
      <c r="H77" s="1280">
        <f t="shared" ref="H77:H83" si="11">G77+F77</f>
        <v>37.43</v>
      </c>
      <c r="I77" s="1280">
        <v>90</v>
      </c>
      <c r="J77" s="1280">
        <f t="shared" ref="J77:J83" si="12">I77*E77</f>
        <v>3600</v>
      </c>
      <c r="K77" s="1280">
        <f t="shared" ref="K77:K83" si="13">F77*I77</f>
        <v>3368.7</v>
      </c>
      <c r="L77" s="1280">
        <f t="shared" ref="L77:L83" si="14">I77*G77</f>
        <v>0</v>
      </c>
      <c r="M77" s="1296">
        <f t="shared" ref="M77:M83" si="15">L77+K77</f>
        <v>3368.7</v>
      </c>
    </row>
    <row r="78" spans="2:13" ht="18.75">
      <c r="B78" s="1278">
        <v>6.2</v>
      </c>
      <c r="C78" s="1285" t="s">
        <v>339</v>
      </c>
      <c r="D78" s="1280" t="s">
        <v>457</v>
      </c>
      <c r="E78" s="1280">
        <v>40</v>
      </c>
      <c r="F78" s="1280">
        <v>35.43</v>
      </c>
      <c r="G78" s="1280"/>
      <c r="H78" s="1280">
        <f t="shared" si="11"/>
        <v>35.43</v>
      </c>
      <c r="I78" s="1280">
        <v>100</v>
      </c>
      <c r="J78" s="1280">
        <f t="shared" si="12"/>
        <v>4000</v>
      </c>
      <c r="K78" s="1280">
        <f t="shared" si="13"/>
        <v>3543</v>
      </c>
      <c r="L78" s="1280">
        <f t="shared" si="14"/>
        <v>0</v>
      </c>
      <c r="M78" s="1296">
        <f t="shared" si="15"/>
        <v>3543</v>
      </c>
    </row>
    <row r="79" spans="2:13">
      <c r="B79" s="1278">
        <v>6.3</v>
      </c>
      <c r="C79" s="1285" t="s">
        <v>1266</v>
      </c>
      <c r="D79" s="1280" t="s">
        <v>222</v>
      </c>
      <c r="E79" s="1280">
        <v>11</v>
      </c>
      <c r="F79" s="1280">
        <v>11.04</v>
      </c>
      <c r="G79" s="1280"/>
      <c r="H79" s="1280">
        <f t="shared" si="11"/>
        <v>11.04</v>
      </c>
      <c r="I79" s="1280">
        <v>270</v>
      </c>
      <c r="J79" s="1280">
        <f t="shared" si="12"/>
        <v>2970</v>
      </c>
      <c r="K79" s="1280">
        <f t="shared" si="13"/>
        <v>2980.8</v>
      </c>
      <c r="L79" s="1280">
        <f t="shared" si="14"/>
        <v>0</v>
      </c>
      <c r="M79" s="1296">
        <f t="shared" si="15"/>
        <v>2980.8</v>
      </c>
    </row>
    <row r="80" spans="2:13">
      <c r="B80" s="1278">
        <v>6.4</v>
      </c>
      <c r="C80" s="1285" t="s">
        <v>1397</v>
      </c>
      <c r="D80" s="1280" t="s">
        <v>222</v>
      </c>
      <c r="E80" s="1280">
        <v>26</v>
      </c>
      <c r="F80" s="1280">
        <v>33.270000000000003</v>
      </c>
      <c r="G80" s="1280"/>
      <c r="H80" s="1280">
        <f t="shared" si="11"/>
        <v>33.270000000000003</v>
      </c>
      <c r="I80" s="1280">
        <v>290</v>
      </c>
      <c r="J80" s="1280">
        <f t="shared" si="12"/>
        <v>7540</v>
      </c>
      <c r="K80" s="1280">
        <f t="shared" si="13"/>
        <v>9648.2999999999993</v>
      </c>
      <c r="L80" s="1280">
        <f t="shared" si="14"/>
        <v>0</v>
      </c>
      <c r="M80" s="1296">
        <f t="shared" si="15"/>
        <v>9648.2999999999993</v>
      </c>
    </row>
    <row r="81" spans="2:13">
      <c r="B81" s="1278">
        <v>6.6</v>
      </c>
      <c r="C81" s="1285" t="s">
        <v>1342</v>
      </c>
      <c r="D81" s="1280" t="s">
        <v>189</v>
      </c>
      <c r="E81" s="1280">
        <v>4.5</v>
      </c>
      <c r="F81" s="1280">
        <v>4.4000000000000004</v>
      </c>
      <c r="G81" s="1280"/>
      <c r="H81" s="1280">
        <f t="shared" si="11"/>
        <v>4.4000000000000004</v>
      </c>
      <c r="I81" s="1280">
        <v>150</v>
      </c>
      <c r="J81" s="1280">
        <f t="shared" si="12"/>
        <v>675</v>
      </c>
      <c r="K81" s="1280">
        <f t="shared" si="13"/>
        <v>660</v>
      </c>
      <c r="L81" s="1280">
        <f t="shared" si="14"/>
        <v>0</v>
      </c>
      <c r="M81" s="1296">
        <f t="shared" si="15"/>
        <v>660</v>
      </c>
    </row>
    <row r="82" spans="2:13" ht="18.75">
      <c r="B82" s="1278">
        <v>6.7</v>
      </c>
      <c r="C82" s="1285" t="s">
        <v>708</v>
      </c>
      <c r="D82" s="1280" t="s">
        <v>457</v>
      </c>
      <c r="E82" s="1280">
        <v>87.5</v>
      </c>
      <c r="F82" s="1280">
        <v>53.28</v>
      </c>
      <c r="G82" s="1280"/>
      <c r="H82" s="1280">
        <f t="shared" si="11"/>
        <v>53.28</v>
      </c>
      <c r="I82" s="1280">
        <v>320</v>
      </c>
      <c r="J82" s="1280">
        <f t="shared" si="12"/>
        <v>28000</v>
      </c>
      <c r="K82" s="1280">
        <f t="shared" si="13"/>
        <v>17049.599999999999</v>
      </c>
      <c r="L82" s="1280">
        <f t="shared" si="14"/>
        <v>0</v>
      </c>
      <c r="M82" s="1296">
        <f t="shared" si="15"/>
        <v>17049.599999999999</v>
      </c>
    </row>
    <row r="83" spans="2:13">
      <c r="B83" s="1278">
        <v>6.8</v>
      </c>
      <c r="C83" s="1285" t="s">
        <v>1345</v>
      </c>
      <c r="D83" s="1280" t="s">
        <v>189</v>
      </c>
      <c r="E83" s="1280">
        <v>23</v>
      </c>
      <c r="F83" s="1280">
        <v>15.2</v>
      </c>
      <c r="G83" s="1401">
        <f>'TOS  Mor'!D25</f>
        <v>12.7</v>
      </c>
      <c r="H83" s="1280">
        <f t="shared" si="11"/>
        <v>27.9</v>
      </c>
      <c r="I83" s="1280">
        <v>100</v>
      </c>
      <c r="J83" s="1280">
        <f t="shared" si="12"/>
        <v>2300</v>
      </c>
      <c r="K83" s="1280">
        <f t="shared" si="13"/>
        <v>1520</v>
      </c>
      <c r="L83" s="1280">
        <f t="shared" si="14"/>
        <v>1270</v>
      </c>
      <c r="M83" s="1296">
        <f t="shared" si="15"/>
        <v>2790</v>
      </c>
    </row>
    <row r="84" spans="2:13">
      <c r="B84" s="1927" t="s">
        <v>46</v>
      </c>
      <c r="C84" s="1928"/>
      <c r="D84" s="1928"/>
      <c r="E84" s="1928"/>
      <c r="F84" s="1928"/>
      <c r="G84" s="1928"/>
      <c r="H84" s="1928"/>
      <c r="I84" s="2077"/>
      <c r="J84" s="1281">
        <f>SUM(J77:J83)</f>
        <v>49085</v>
      </c>
      <c r="K84" s="1281">
        <f>SUM(K77:K83)</f>
        <v>38770.400000000001</v>
      </c>
      <c r="L84" s="1281">
        <f>SUM(L77:L83)</f>
        <v>1270</v>
      </c>
      <c r="M84" s="1282">
        <f>SUM(M77:M83)</f>
        <v>40040.400000000001</v>
      </c>
    </row>
    <row r="85" spans="2:13">
      <c r="B85" s="1278"/>
      <c r="C85" s="1276" t="s">
        <v>1154</v>
      </c>
      <c r="D85" s="1280"/>
      <c r="E85" s="1280"/>
      <c r="F85" s="1280"/>
      <c r="G85" s="1280"/>
      <c r="H85" s="1280"/>
      <c r="I85" s="1280"/>
      <c r="J85" s="1280"/>
      <c r="K85" s="1280"/>
      <c r="L85" s="1280"/>
      <c r="M85" s="1296"/>
    </row>
    <row r="86" spans="2:13" ht="31.5" hidden="1">
      <c r="B86" s="1278"/>
      <c r="C86" s="1293" t="s">
        <v>1464</v>
      </c>
      <c r="D86" s="1280"/>
      <c r="E86" s="1280"/>
      <c r="F86" s="1280"/>
      <c r="G86" s="1280"/>
      <c r="H86" s="1280"/>
      <c r="I86" s="1280"/>
      <c r="J86" s="1280"/>
      <c r="K86" s="1280"/>
      <c r="L86" s="1280"/>
      <c r="M86" s="1296"/>
    </row>
    <row r="87" spans="2:13" ht="31.5">
      <c r="B87" s="1278">
        <v>7.1</v>
      </c>
      <c r="C87" s="1293" t="s">
        <v>1201</v>
      </c>
      <c r="D87" s="1280" t="s">
        <v>73</v>
      </c>
      <c r="E87" s="1280">
        <v>40</v>
      </c>
      <c r="F87" s="1280">
        <v>0</v>
      </c>
      <c r="G87" s="1401">
        <f>'TOS  Mor'!D31</f>
        <v>0</v>
      </c>
      <c r="H87" s="1280">
        <f>G87+F87</f>
        <v>0</v>
      </c>
      <c r="I87" s="1280">
        <v>26</v>
      </c>
      <c r="J87" s="1280">
        <f>I87*E87</f>
        <v>1040</v>
      </c>
      <c r="K87" s="1280">
        <f>F87*I87</f>
        <v>0</v>
      </c>
      <c r="L87" s="1280">
        <f>I87*G87</f>
        <v>0</v>
      </c>
      <c r="M87" s="1296">
        <f>L87+K87</f>
        <v>0</v>
      </c>
    </row>
    <row r="88" spans="2:13" hidden="1">
      <c r="B88" s="1278">
        <v>7.2</v>
      </c>
      <c r="C88" s="1285" t="s">
        <v>1467</v>
      </c>
      <c r="D88" s="1280" t="s">
        <v>73</v>
      </c>
      <c r="E88" s="1280">
        <v>25</v>
      </c>
      <c r="F88" s="1280">
        <v>0</v>
      </c>
      <c r="G88" s="1280"/>
      <c r="H88" s="1280">
        <f>G88+F88</f>
        <v>0</v>
      </c>
      <c r="I88" s="1280">
        <v>26</v>
      </c>
      <c r="J88" s="1280">
        <f>I88*E88</f>
        <v>650</v>
      </c>
      <c r="K88" s="1280">
        <f>F88*I88</f>
        <v>0</v>
      </c>
      <c r="L88" s="1280">
        <f>I88*G88</f>
        <v>0</v>
      </c>
      <c r="M88" s="1296">
        <f>L88+K88</f>
        <v>0</v>
      </c>
    </row>
    <row r="89" spans="2:13">
      <c r="B89" s="1278">
        <v>7.3</v>
      </c>
      <c r="C89" s="1285" t="s">
        <v>1187</v>
      </c>
      <c r="D89" s="1280" t="s">
        <v>73</v>
      </c>
      <c r="E89" s="1280">
        <v>40</v>
      </c>
      <c r="F89" s="1280">
        <v>0</v>
      </c>
      <c r="G89" s="1401">
        <f>'TOS  Mor'!D36</f>
        <v>0</v>
      </c>
      <c r="H89" s="1280">
        <f>G89+F89</f>
        <v>0</v>
      </c>
      <c r="I89" s="1280">
        <v>26</v>
      </c>
      <c r="J89" s="1280">
        <f>I89*E89</f>
        <v>1040</v>
      </c>
      <c r="K89" s="1280">
        <f>F89*I89</f>
        <v>0</v>
      </c>
      <c r="L89" s="1280">
        <f>I89*G89</f>
        <v>0</v>
      </c>
      <c r="M89" s="1296">
        <f>L89+K89</f>
        <v>0</v>
      </c>
    </row>
    <row r="90" spans="2:13">
      <c r="B90" s="1927" t="s">
        <v>46</v>
      </c>
      <c r="C90" s="1928"/>
      <c r="D90" s="1928"/>
      <c r="E90" s="1928"/>
      <c r="F90" s="1928"/>
      <c r="G90" s="1928"/>
      <c r="H90" s="1928"/>
      <c r="I90" s="2077"/>
      <c r="J90" s="1281">
        <f>SUM(J86:J89)</f>
        <v>2730</v>
      </c>
      <c r="K90" s="1281">
        <f>SUM(K85:K89)</f>
        <v>0</v>
      </c>
      <c r="L90" s="1281">
        <f>SUM(L85:L89)</f>
        <v>0</v>
      </c>
      <c r="M90" s="1282">
        <f>SUM(M85:M89)</f>
        <v>0</v>
      </c>
    </row>
  </sheetData>
  <mergeCells count="23">
    <mergeCell ref="J7:J8"/>
    <mergeCell ref="K7:M7"/>
    <mergeCell ref="B7:B8"/>
    <mergeCell ref="C7:C8"/>
    <mergeCell ref="D7:D8"/>
    <mergeCell ref="E7:E8"/>
    <mergeCell ref="F7:H7"/>
    <mergeCell ref="I7:I8"/>
    <mergeCell ref="B1:C1"/>
    <mergeCell ref="B2:C2"/>
    <mergeCell ref="B3:C3"/>
    <mergeCell ref="B4:C4"/>
    <mergeCell ref="B5:M5"/>
    <mergeCell ref="B90:I90"/>
    <mergeCell ref="B84:I84"/>
    <mergeCell ref="B17:I17"/>
    <mergeCell ref="B34:I34"/>
    <mergeCell ref="B38:I38"/>
    <mergeCell ref="B54:I54"/>
    <mergeCell ref="B62:I62"/>
    <mergeCell ref="B69:I69"/>
    <mergeCell ref="B75:I75"/>
    <mergeCell ref="B57:I57"/>
  </mergeCells>
  <printOptions horizontalCentered="1"/>
  <pageMargins left="0.25" right="0.25" top="0.5" bottom="0.5" header="0.55000000000000004" footer="0.51"/>
  <pageSetup paperSize="9" scale="85" orientation="landscape" r:id="rId1"/>
  <headerFooter>
    <oddHeader>Page &amp;P of &amp;N</oddHeader>
    <oddFooter>&amp;LContractor: - &amp;USelam D.
Office Engineer&amp;CConsultant: - ______________&amp;RClient:  - __________________</oddFooter>
  </headerFooter>
  <rowBreaks count="2" manualBreakCount="2">
    <brk id="34" max="13" man="1"/>
    <brk id="62" max="13" man="1"/>
  </rowBreak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100" zoomScale="60" zoomScaleNormal="100" workbookViewId="0">
      <selection activeCell="A60" sqref="A60:H122"/>
    </sheetView>
  </sheetViews>
  <sheetFormatPr defaultRowHeight="15"/>
  <cols>
    <col min="3" max="3" width="14.5703125" customWidth="1"/>
    <col min="4" max="4" width="52" customWidth="1"/>
    <col min="8" max="8" width="43.42578125" customWidth="1"/>
  </cols>
  <sheetData>
    <row r="1" spans="1:8" ht="18.75">
      <c r="A1" s="2062" t="s">
        <v>1026</v>
      </c>
      <c r="B1" s="2062"/>
      <c r="C1" s="2062"/>
      <c r="D1" s="2062"/>
      <c r="E1" s="2062"/>
      <c r="F1" s="2062"/>
      <c r="G1" s="2062"/>
      <c r="H1" s="2062"/>
    </row>
    <row r="2" spans="1:8" ht="15.75">
      <c r="A2" s="2049" t="s">
        <v>194</v>
      </c>
      <c r="B2" s="2049"/>
      <c r="C2" s="2049"/>
      <c r="D2" s="2049"/>
      <c r="E2" s="219"/>
      <c r="F2" s="452"/>
      <c r="G2" s="332"/>
      <c r="H2" s="219"/>
    </row>
    <row r="3" spans="1:8" ht="15.75">
      <c r="A3" s="2049" t="s">
        <v>195</v>
      </c>
      <c r="B3" s="2049"/>
      <c r="C3" s="2049"/>
      <c r="D3" s="2049"/>
      <c r="E3" s="237"/>
      <c r="F3" s="237"/>
      <c r="G3" s="2063"/>
      <c r="H3" s="2063"/>
    </row>
    <row r="4" spans="1:8" ht="15.75">
      <c r="A4" s="2049" t="s">
        <v>196</v>
      </c>
      <c r="B4" s="2049"/>
      <c r="C4" s="2049"/>
      <c r="D4" s="2049"/>
      <c r="E4" s="237"/>
      <c r="F4" s="237"/>
      <c r="G4" s="237" t="s">
        <v>3</v>
      </c>
      <c r="H4" s="219" t="s">
        <v>109</v>
      </c>
    </row>
    <row r="5" spans="1:8" ht="15.75">
      <c r="A5" s="2049" t="s">
        <v>197</v>
      </c>
      <c r="B5" s="2049"/>
      <c r="C5" s="2049"/>
      <c r="D5" s="2049"/>
      <c r="E5" s="237"/>
      <c r="F5" s="237"/>
      <c r="G5" s="237" t="s">
        <v>919</v>
      </c>
      <c r="H5" s="219"/>
    </row>
    <row r="6" spans="1:8" ht="15.75">
      <c r="A6" s="2049" t="s">
        <v>70</v>
      </c>
      <c r="B6" s="2049"/>
      <c r="C6" s="2049"/>
      <c r="D6" s="2049"/>
      <c r="E6" s="237"/>
      <c r="F6" s="237"/>
      <c r="G6" s="237"/>
      <c r="H6" s="219"/>
    </row>
    <row r="7" spans="1:8" ht="15.75">
      <c r="A7" s="453"/>
      <c r="B7" s="453"/>
      <c r="C7" s="339"/>
      <c r="D7" s="417"/>
      <c r="E7" s="417"/>
      <c r="F7" s="417"/>
      <c r="G7" s="417"/>
      <c r="H7" s="338"/>
    </row>
    <row r="8" spans="1:8" ht="15.75">
      <c r="A8" s="418" t="s">
        <v>174</v>
      </c>
      <c r="B8" s="341" t="s">
        <v>175</v>
      </c>
      <c r="C8" s="341" t="s">
        <v>176</v>
      </c>
      <c r="D8" s="419" t="s">
        <v>7</v>
      </c>
      <c r="E8" s="418" t="s">
        <v>174</v>
      </c>
      <c r="F8" s="341" t="s">
        <v>175</v>
      </c>
      <c r="G8" s="341" t="s">
        <v>176</v>
      </c>
      <c r="H8" s="534" t="s">
        <v>7</v>
      </c>
    </row>
    <row r="9" spans="1:8" ht="16.5" thickBot="1">
      <c r="A9" s="727"/>
      <c r="B9" s="802"/>
      <c r="C9" s="728"/>
      <c r="D9" s="730" t="s">
        <v>806</v>
      </c>
      <c r="E9" s="539"/>
      <c r="F9" s="393"/>
      <c r="G9" s="393"/>
      <c r="H9" s="540"/>
    </row>
    <row r="10" spans="1:8" ht="17.25" thickTop="1" thickBot="1">
      <c r="A10" s="362">
        <v>4</v>
      </c>
      <c r="B10" s="544">
        <v>2.65</v>
      </c>
      <c r="C10" s="690">
        <f>A10*B10</f>
        <v>10.6</v>
      </c>
      <c r="D10" s="364" t="s">
        <v>807</v>
      </c>
      <c r="E10" s="420"/>
      <c r="F10" s="395"/>
      <c r="G10" s="395"/>
      <c r="H10" s="535"/>
    </row>
    <row r="11" spans="1:8" ht="20.25" thickTop="1" thickBot="1">
      <c r="A11" s="351"/>
      <c r="B11" s="537"/>
      <c r="C11" s="800">
        <f>SUM(C10)</f>
        <v>10.6</v>
      </c>
      <c r="D11" s="708" t="s">
        <v>1023</v>
      </c>
      <c r="E11" s="424"/>
      <c r="F11" s="424"/>
      <c r="G11" s="424"/>
      <c r="H11" s="536"/>
    </row>
    <row r="12" spans="1:8" ht="16.5" thickTop="1">
      <c r="A12" s="546"/>
      <c r="B12" s="546"/>
      <c r="C12" s="546"/>
      <c r="D12" s="546"/>
      <c r="E12" s="362"/>
      <c r="F12" s="362"/>
      <c r="G12" s="362"/>
      <c r="H12" s="362"/>
    </row>
    <row r="13" spans="1:8" ht="20.25">
      <c r="A13" s="362"/>
      <c r="B13" s="544"/>
      <c r="C13" s="362"/>
      <c r="D13" s="742" t="s">
        <v>808</v>
      </c>
      <c r="E13" s="362"/>
      <c r="F13" s="362"/>
      <c r="G13" s="362"/>
      <c r="H13" s="362"/>
    </row>
    <row r="14" spans="1:8" ht="19.5" thickBot="1">
      <c r="A14" s="351"/>
      <c r="B14" s="537"/>
      <c r="C14" s="356"/>
      <c r="D14" s="799" t="s">
        <v>809</v>
      </c>
      <c r="E14" s="362"/>
      <c r="F14" s="362"/>
      <c r="G14" s="362"/>
      <c r="H14" s="362"/>
    </row>
    <row r="15" spans="1:8" ht="17.25" thickTop="1" thickBot="1">
      <c r="A15" s="351">
        <v>2</v>
      </c>
      <c r="B15" s="464">
        <v>6.9</v>
      </c>
      <c r="C15" s="681">
        <f>A15*B15</f>
        <v>13.8</v>
      </c>
      <c r="D15" s="364"/>
      <c r="E15" s="362"/>
      <c r="F15" s="362"/>
      <c r="G15" s="362"/>
      <c r="H15" s="362"/>
    </row>
    <row r="16" spans="1:8" ht="17.25" thickTop="1" thickBot="1">
      <c r="A16" s="362">
        <v>4</v>
      </c>
      <c r="B16" s="544">
        <v>2.65</v>
      </c>
      <c r="C16" s="690">
        <f>A16*B16</f>
        <v>10.6</v>
      </c>
      <c r="D16" s="546"/>
      <c r="E16" s="362"/>
      <c r="F16" s="362"/>
      <c r="G16" s="362"/>
      <c r="H16" s="362"/>
    </row>
    <row r="17" spans="1:8" ht="20.25" thickTop="1" thickBot="1">
      <c r="A17" s="546"/>
      <c r="B17" s="546"/>
      <c r="C17" s="800">
        <f>SUM(C15:C16)</f>
        <v>24.4</v>
      </c>
      <c r="D17" s="708" t="s">
        <v>1025</v>
      </c>
      <c r="E17" s="362"/>
      <c r="F17" s="362"/>
      <c r="G17" s="362"/>
      <c r="H17" s="362"/>
    </row>
    <row r="18" spans="1:8" ht="21" thickTop="1">
      <c r="A18" s="351"/>
      <c r="B18" s="537"/>
      <c r="C18" s="542"/>
      <c r="D18" s="801" t="s">
        <v>810</v>
      </c>
      <c r="E18" s="362"/>
      <c r="F18" s="362"/>
      <c r="G18" s="362"/>
      <c r="H18" s="362"/>
    </row>
    <row r="19" spans="1:8" ht="18.75">
      <c r="A19" s="362"/>
      <c r="B19" s="422"/>
      <c r="C19" s="362"/>
      <c r="D19" s="737" t="s">
        <v>811</v>
      </c>
      <c r="E19" s="362"/>
      <c r="F19" s="362"/>
      <c r="G19" s="362"/>
      <c r="H19" s="422"/>
    </row>
    <row r="20" spans="1:8" ht="15.75">
      <c r="A20" s="362">
        <v>2</v>
      </c>
      <c r="B20" s="422">
        <v>7.85</v>
      </c>
      <c r="C20" s="362"/>
      <c r="D20" s="362"/>
      <c r="E20" s="362"/>
      <c r="F20" s="362"/>
      <c r="G20" s="362"/>
      <c r="H20" s="362"/>
    </row>
    <row r="21" spans="1:8" ht="16.5" thickBot="1">
      <c r="A21" s="362"/>
      <c r="B21" s="422">
        <v>1.2</v>
      </c>
      <c r="C21" s="362"/>
      <c r="D21" s="362"/>
      <c r="E21" s="362"/>
      <c r="F21" s="362"/>
      <c r="G21" s="362"/>
      <c r="H21" s="362"/>
    </row>
    <row r="22" spans="1:8" ht="17.25" thickTop="1" thickBot="1">
      <c r="A22" s="362"/>
      <c r="B22" s="422"/>
      <c r="C22" s="681">
        <v>39.840000000000003</v>
      </c>
      <c r="D22" s="362"/>
      <c r="E22" s="362"/>
      <c r="F22" s="362"/>
      <c r="G22" s="362"/>
      <c r="H22" s="362"/>
    </row>
    <row r="23" spans="1:8" ht="16.5" thickTop="1">
      <c r="A23" s="362">
        <v>2</v>
      </c>
      <c r="B23" s="422">
        <v>2.95</v>
      </c>
      <c r="C23" s="362"/>
      <c r="D23" s="362"/>
      <c r="E23" s="362"/>
      <c r="F23" s="362"/>
      <c r="G23" s="362"/>
      <c r="H23" s="362"/>
    </row>
    <row r="24" spans="1:8" ht="16.5" thickBot="1">
      <c r="A24" s="362"/>
      <c r="B24" s="422">
        <v>1.2</v>
      </c>
      <c r="C24" s="362"/>
      <c r="D24" s="362"/>
      <c r="E24" s="362"/>
      <c r="F24" s="362"/>
      <c r="G24" s="362"/>
      <c r="H24" s="422"/>
    </row>
    <row r="25" spans="1:8" ht="17.25" thickTop="1" thickBot="1">
      <c r="A25" s="424"/>
      <c r="B25" s="427"/>
      <c r="C25" s="681">
        <v>13.44</v>
      </c>
      <c r="D25" s="362"/>
      <c r="E25" s="362"/>
      <c r="F25" s="362"/>
      <c r="G25" s="362"/>
      <c r="H25" s="362"/>
    </row>
    <row r="26" spans="1:8" ht="20.25" thickTop="1" thickBot="1">
      <c r="A26" s="362"/>
      <c r="B26" s="422"/>
      <c r="C26" s="800">
        <f>SUM(C22:C25)</f>
        <v>53.28</v>
      </c>
      <c r="D26" s="708" t="s">
        <v>1022</v>
      </c>
      <c r="E26" s="362"/>
      <c r="F26" s="362"/>
      <c r="G26" s="362"/>
      <c r="H26" s="362"/>
    </row>
    <row r="27" spans="1:8" ht="16.5" thickTop="1">
      <c r="A27" s="362"/>
      <c r="B27" s="422"/>
      <c r="C27" s="362"/>
      <c r="D27" s="362"/>
      <c r="E27" s="362"/>
      <c r="F27" s="362"/>
      <c r="G27" s="362"/>
      <c r="H27" s="362"/>
    </row>
    <row r="28" spans="1:8" ht="15.75">
      <c r="A28" s="546"/>
      <c r="B28" s="546"/>
      <c r="C28" s="546"/>
      <c r="D28" s="546"/>
      <c r="E28" s="362"/>
      <c r="F28" s="362"/>
      <c r="G28" s="362"/>
      <c r="H28" s="362"/>
    </row>
    <row r="29" spans="1:8" ht="15.75">
      <c r="A29" s="546"/>
      <c r="B29" s="546"/>
      <c r="C29" s="546"/>
      <c r="D29" s="546"/>
      <c r="E29" s="362"/>
      <c r="F29" s="362"/>
      <c r="G29" s="362"/>
      <c r="H29" s="362"/>
    </row>
    <row r="30" spans="1:8" ht="15.75">
      <c r="A30" s="546"/>
      <c r="B30" s="546"/>
      <c r="C30" s="546"/>
      <c r="D30" s="546"/>
      <c r="E30" s="424"/>
      <c r="F30" s="424"/>
      <c r="G30" s="424"/>
      <c r="H30" s="362"/>
    </row>
    <row r="31" spans="1:8" ht="15.75">
      <c r="A31" s="546"/>
      <c r="B31" s="546"/>
      <c r="C31" s="546"/>
      <c r="D31" s="546"/>
      <c r="E31" s="424"/>
      <c r="F31" s="424"/>
      <c r="G31" s="424"/>
      <c r="H31" s="362"/>
    </row>
    <row r="32" spans="1:8" ht="15.75">
      <c r="A32" s="546"/>
      <c r="B32" s="546"/>
      <c r="C32" s="546"/>
      <c r="D32" s="546"/>
      <c r="E32" s="424"/>
      <c r="F32" s="424"/>
      <c r="G32" s="424"/>
      <c r="H32" s="362"/>
    </row>
    <row r="33" spans="1:8" ht="15.75">
      <c r="A33" s="546"/>
      <c r="B33" s="546"/>
      <c r="C33" s="546"/>
      <c r="D33" s="546"/>
      <c r="E33" s="424"/>
      <c r="F33" s="424"/>
      <c r="G33" s="424"/>
      <c r="H33" s="362"/>
    </row>
    <row r="34" spans="1:8" ht="15.75">
      <c r="A34" s="546"/>
      <c r="B34" s="546"/>
      <c r="C34" s="546"/>
      <c r="D34" s="546"/>
      <c r="E34" s="424"/>
      <c r="F34" s="424"/>
      <c r="G34" s="424"/>
      <c r="H34" s="362"/>
    </row>
    <row r="35" spans="1:8" ht="15.75">
      <c r="A35" s="546"/>
      <c r="B35" s="546"/>
      <c r="C35" s="546"/>
      <c r="D35" s="546"/>
      <c r="E35" s="424"/>
      <c r="F35" s="424"/>
      <c r="G35" s="424"/>
      <c r="H35" s="362"/>
    </row>
    <row r="36" spans="1:8" ht="15.75">
      <c r="A36" s="546"/>
      <c r="B36" s="546"/>
      <c r="C36" s="546"/>
      <c r="D36" s="546"/>
      <c r="E36" s="424"/>
      <c r="F36" s="424"/>
      <c r="G36" s="424"/>
      <c r="H36" s="362"/>
    </row>
    <row r="37" spans="1:8" ht="15.75">
      <c r="A37" s="362"/>
      <c r="B37" s="422"/>
      <c r="C37" s="362"/>
      <c r="D37" s="362"/>
      <c r="E37" s="424"/>
      <c r="F37" s="424"/>
      <c r="G37" s="424"/>
      <c r="H37" s="362"/>
    </row>
    <row r="38" spans="1:8" ht="15.75">
      <c r="A38" s="362"/>
      <c r="B38" s="422"/>
      <c r="C38" s="362"/>
      <c r="D38" s="362"/>
      <c r="E38" s="424"/>
      <c r="F38" s="424"/>
      <c r="G38" s="424"/>
      <c r="H38" s="362"/>
    </row>
    <row r="39" spans="1:8">
      <c r="A39" s="546"/>
      <c r="B39" s="546"/>
      <c r="C39" s="546"/>
      <c r="D39" s="546"/>
      <c r="E39" s="546"/>
      <c r="F39" s="546"/>
      <c r="G39" s="546"/>
      <c r="H39" s="546"/>
    </row>
    <row r="40" spans="1:8">
      <c r="A40" s="546"/>
      <c r="B40" s="546"/>
      <c r="C40" s="546"/>
      <c r="D40" s="546"/>
      <c r="E40" s="546"/>
      <c r="F40" s="546"/>
      <c r="G40" s="546"/>
      <c r="H40" s="546"/>
    </row>
    <row r="41" spans="1:8">
      <c r="A41" s="546"/>
      <c r="B41" s="546"/>
      <c r="C41" s="546"/>
      <c r="D41" s="546"/>
      <c r="E41" s="546"/>
      <c r="F41" s="546"/>
      <c r="G41" s="546"/>
      <c r="H41" s="546"/>
    </row>
    <row r="42" spans="1:8">
      <c r="A42" s="546"/>
      <c r="B42" s="546"/>
      <c r="C42" s="546"/>
      <c r="D42" s="546"/>
      <c r="E42" s="546"/>
      <c r="F42" s="546"/>
      <c r="G42" s="546"/>
      <c r="H42" s="546"/>
    </row>
    <row r="43" spans="1:8">
      <c r="A43" s="546"/>
      <c r="B43" s="546"/>
      <c r="C43" s="546"/>
      <c r="D43" s="546"/>
      <c r="E43" s="546"/>
      <c r="F43" s="546"/>
      <c r="G43" s="546"/>
      <c r="H43" s="546"/>
    </row>
    <row r="44" spans="1:8">
      <c r="A44" s="546"/>
      <c r="B44" s="546"/>
      <c r="C44" s="546"/>
      <c r="D44" s="546"/>
      <c r="E44" s="546"/>
      <c r="F44" s="546"/>
      <c r="G44" s="546"/>
      <c r="H44" s="546"/>
    </row>
    <row r="45" spans="1:8">
      <c r="A45" s="546"/>
      <c r="B45" s="546"/>
      <c r="C45" s="546"/>
      <c r="D45" s="546"/>
      <c r="E45" s="546"/>
      <c r="F45" s="546"/>
      <c r="G45" s="546"/>
      <c r="H45" s="546"/>
    </row>
    <row r="46" spans="1:8">
      <c r="A46" s="546"/>
      <c r="B46" s="546"/>
      <c r="C46" s="546"/>
      <c r="D46" s="546"/>
      <c r="E46" s="546"/>
      <c r="F46" s="546"/>
      <c r="G46" s="546"/>
      <c r="H46" s="546"/>
    </row>
    <row r="47" spans="1:8">
      <c r="A47" s="546"/>
      <c r="B47" s="546"/>
      <c r="C47" s="546"/>
      <c r="D47" s="546"/>
      <c r="E47" s="546"/>
      <c r="F47" s="546"/>
      <c r="G47" s="546"/>
      <c r="H47" s="546"/>
    </row>
    <row r="48" spans="1:8">
      <c r="A48" s="546"/>
      <c r="B48" s="546"/>
      <c r="C48" s="546"/>
      <c r="D48" s="546"/>
      <c r="E48" s="546"/>
      <c r="F48" s="546"/>
      <c r="G48" s="546"/>
      <c r="H48" s="546"/>
    </row>
    <row r="49" spans="1:8">
      <c r="A49" s="546"/>
      <c r="B49" s="546"/>
      <c r="C49" s="546"/>
      <c r="D49" s="546"/>
      <c r="E49" s="546"/>
      <c r="F49" s="546"/>
      <c r="G49" s="546"/>
      <c r="H49" s="546"/>
    </row>
    <row r="50" spans="1:8">
      <c r="A50" s="546"/>
      <c r="B50" s="546"/>
      <c r="C50" s="546"/>
      <c r="D50" s="546"/>
      <c r="E50" s="546"/>
      <c r="F50" s="546"/>
      <c r="G50" s="546"/>
      <c r="H50" s="546"/>
    </row>
    <row r="51" spans="1:8">
      <c r="A51" s="546"/>
      <c r="B51" s="546"/>
      <c r="C51" s="546"/>
      <c r="D51" s="546"/>
      <c r="E51" s="546"/>
      <c r="F51" s="546"/>
      <c r="G51" s="546"/>
      <c r="H51" s="546"/>
    </row>
    <row r="52" spans="1:8">
      <c r="A52" s="546"/>
      <c r="B52" s="546"/>
      <c r="C52" s="546"/>
      <c r="D52" s="546"/>
      <c r="E52" s="546"/>
      <c r="F52" s="546"/>
      <c r="G52" s="546"/>
      <c r="H52" s="546"/>
    </row>
    <row r="53" spans="1:8">
      <c r="A53" s="546"/>
      <c r="B53" s="546"/>
      <c r="C53" s="546"/>
      <c r="D53" s="546"/>
      <c r="E53" s="546"/>
      <c r="F53" s="546"/>
      <c r="G53" s="546"/>
      <c r="H53" s="546"/>
    </row>
    <row r="54" spans="1:8">
      <c r="A54" s="546"/>
      <c r="B54" s="546"/>
      <c r="C54" s="546"/>
      <c r="D54" s="546"/>
      <c r="E54" s="546"/>
      <c r="F54" s="546"/>
      <c r="G54" s="546"/>
      <c r="H54" s="546"/>
    </row>
    <row r="55" spans="1:8">
      <c r="A55" s="546"/>
      <c r="B55" s="546"/>
      <c r="C55" s="546"/>
      <c r="D55" s="546"/>
      <c r="E55" s="546"/>
      <c r="F55" s="546"/>
      <c r="G55" s="546"/>
      <c r="H55" s="546"/>
    </row>
    <row r="56" spans="1:8">
      <c r="A56" s="546"/>
      <c r="B56" s="546"/>
      <c r="C56" s="546"/>
      <c r="D56" s="546"/>
      <c r="E56" s="546"/>
      <c r="F56" s="546"/>
      <c r="G56" s="546"/>
      <c r="H56" s="546"/>
    </row>
    <row r="57" spans="1:8">
      <c r="A57" s="546"/>
      <c r="B57" s="546"/>
      <c r="C57" s="546"/>
      <c r="D57" s="546"/>
      <c r="E57" s="546"/>
      <c r="F57" s="546"/>
      <c r="G57" s="546"/>
      <c r="H57" s="546"/>
    </row>
    <row r="58" spans="1:8">
      <c r="A58" s="546"/>
      <c r="B58" s="546"/>
      <c r="C58" s="546"/>
      <c r="D58" s="546"/>
      <c r="E58" s="546"/>
      <c r="F58" s="546"/>
      <c r="G58" s="546"/>
      <c r="H58" s="546"/>
    </row>
    <row r="59" spans="1:8">
      <c r="A59" s="674"/>
      <c r="B59" s="674"/>
      <c r="C59" s="674"/>
      <c r="D59" s="674"/>
      <c r="E59" s="674"/>
      <c r="F59" s="674"/>
      <c r="G59" s="674"/>
      <c r="H59" s="674"/>
    </row>
    <row r="60" spans="1:8" ht="18.75">
      <c r="A60" s="2041" t="s">
        <v>889</v>
      </c>
      <c r="B60" s="2041"/>
      <c r="C60" s="2041"/>
      <c r="D60" s="2041"/>
      <c r="E60" s="2041"/>
      <c r="F60" s="2041"/>
      <c r="G60" s="2041"/>
      <c r="H60" s="2041"/>
    </row>
    <row r="61" spans="1:8" ht="15.75">
      <c r="A61" s="2040" t="s">
        <v>753</v>
      </c>
      <c r="B61" s="2040"/>
      <c r="C61" s="2040" t="s">
        <v>179</v>
      </c>
      <c r="D61" s="2040"/>
      <c r="E61" s="387"/>
      <c r="F61" s="387"/>
      <c r="G61" s="387"/>
      <c r="H61" s="388"/>
    </row>
    <row r="62" spans="1:8" ht="15.75">
      <c r="A62" s="2040" t="s">
        <v>754</v>
      </c>
      <c r="B62" s="2040"/>
      <c r="C62" s="2040"/>
      <c r="D62" s="2040"/>
      <c r="E62" s="387"/>
      <c r="F62" s="387"/>
      <c r="G62" s="2042"/>
      <c r="H62" s="2042"/>
    </row>
    <row r="63" spans="1:8" ht="15.75">
      <c r="A63" s="2040" t="s">
        <v>755</v>
      </c>
      <c r="B63" s="2040"/>
      <c r="C63" s="2040"/>
      <c r="D63" s="2040"/>
      <c r="E63" s="387"/>
      <c r="F63" s="387"/>
      <c r="G63" s="237" t="s">
        <v>3</v>
      </c>
      <c r="H63" s="219" t="s">
        <v>109</v>
      </c>
    </row>
    <row r="64" spans="1:8" ht="15.75">
      <c r="A64" s="2040" t="s">
        <v>756</v>
      </c>
      <c r="B64" s="2040"/>
      <c r="C64" s="2040"/>
      <c r="D64" s="2040"/>
      <c r="E64" s="387"/>
      <c r="F64" s="387"/>
      <c r="G64" s="387" t="s">
        <v>987</v>
      </c>
      <c r="H64" s="388"/>
    </row>
    <row r="65" spans="1:8" ht="15.75">
      <c r="A65" s="2040" t="s">
        <v>70</v>
      </c>
      <c r="B65" s="2040"/>
      <c r="C65" s="2040"/>
      <c r="D65" s="2040"/>
      <c r="E65" s="387"/>
      <c r="F65" s="387"/>
      <c r="G65" s="387"/>
      <c r="H65" s="388"/>
    </row>
    <row r="66" spans="1:8" ht="15.75">
      <c r="A66" s="340" t="s">
        <v>174</v>
      </c>
      <c r="B66" s="389" t="s">
        <v>175</v>
      </c>
      <c r="C66" s="389" t="s">
        <v>176</v>
      </c>
      <c r="D66" s="341" t="s">
        <v>7</v>
      </c>
      <c r="E66" s="340" t="s">
        <v>174</v>
      </c>
      <c r="F66" s="341" t="s">
        <v>175</v>
      </c>
      <c r="G66" s="341" t="s">
        <v>176</v>
      </c>
      <c r="H66" s="341" t="s">
        <v>7</v>
      </c>
    </row>
    <row r="67" spans="1:8" ht="15.75">
      <c r="A67" s="685"/>
      <c r="B67" s="689"/>
      <c r="C67" s="689"/>
      <c r="D67" s="645" t="s">
        <v>1097</v>
      </c>
      <c r="E67" s="702"/>
      <c r="F67" s="703"/>
      <c r="G67" s="702"/>
      <c r="H67" s="704"/>
    </row>
    <row r="68" spans="1:8" ht="15.75">
      <c r="A68" s="685"/>
      <c r="B68" s="689"/>
      <c r="C68" s="689"/>
      <c r="D68" s="645" t="s">
        <v>1098</v>
      </c>
      <c r="E68" s="685"/>
      <c r="F68" s="689"/>
      <c r="G68" s="685"/>
      <c r="H68" s="645"/>
    </row>
    <row r="69" spans="1:8" ht="15.75">
      <c r="A69" s="685"/>
      <c r="B69" s="689"/>
      <c r="C69" s="689"/>
      <c r="D69" s="645" t="s">
        <v>1099</v>
      </c>
      <c r="E69" s="685"/>
      <c r="F69" s="689"/>
      <c r="G69" s="689"/>
      <c r="H69" s="645"/>
    </row>
    <row r="70" spans="1:8" ht="15.75">
      <c r="A70" s="351">
        <v>1</v>
      </c>
      <c r="B70" s="689">
        <v>49.56</v>
      </c>
      <c r="C70" s="912"/>
      <c r="D70" s="900" t="s">
        <v>1096</v>
      </c>
      <c r="E70" s="685"/>
      <c r="F70" s="689"/>
      <c r="G70" s="689"/>
      <c r="H70" s="645"/>
    </row>
    <row r="71" spans="1:8" ht="15.75">
      <c r="A71" s="685"/>
      <c r="B71" s="689">
        <v>0.3</v>
      </c>
      <c r="C71" s="685">
        <v>14.87</v>
      </c>
      <c r="D71" s="911"/>
      <c r="E71" s="685"/>
      <c r="F71" s="689"/>
      <c r="G71" s="689"/>
      <c r="H71" s="645"/>
    </row>
    <row r="72" spans="1:8" ht="15.75">
      <c r="A72" s="546"/>
      <c r="B72" s="546"/>
      <c r="C72" s="546">
        <v>50.8</v>
      </c>
      <c r="D72" s="900" t="s">
        <v>1072</v>
      </c>
      <c r="E72" s="685"/>
      <c r="F72" s="689"/>
      <c r="G72" s="689"/>
      <c r="H72" s="645"/>
    </row>
    <row r="73" spans="1:8" ht="15.75">
      <c r="A73" s="546"/>
      <c r="B73" s="546"/>
      <c r="C73" s="546">
        <v>18.079999999999998</v>
      </c>
      <c r="D73" s="900" t="s">
        <v>1073</v>
      </c>
      <c r="E73" s="351"/>
      <c r="F73" s="689"/>
      <c r="G73" s="705"/>
      <c r="H73" s="645"/>
    </row>
    <row r="74" spans="1:8" ht="15.75">
      <c r="A74" s="900"/>
      <c r="B74" s="384"/>
      <c r="C74" s="630">
        <v>83.75</v>
      </c>
      <c r="D74" s="645" t="s">
        <v>1109</v>
      </c>
      <c r="E74" s="685"/>
      <c r="F74" s="689"/>
      <c r="G74" s="689"/>
      <c r="H74" s="645"/>
    </row>
    <row r="75" spans="1:8" ht="16.5" thickBot="1">
      <c r="A75" s="685"/>
      <c r="B75" s="689"/>
      <c r="C75" s="354">
        <f>'Mor Meas'!F15</f>
        <v>15.68</v>
      </c>
      <c r="D75" s="900" t="s">
        <v>1102</v>
      </c>
      <c r="E75" s="685"/>
      <c r="F75" s="689"/>
      <c r="G75" s="689"/>
      <c r="H75" s="645"/>
    </row>
    <row r="76" spans="1:8" ht="20.25" thickTop="1" thickBot="1">
      <c r="A76" s="685"/>
      <c r="B76" s="689"/>
      <c r="C76" s="675">
        <f>C74-C75</f>
        <v>68.069999999999993</v>
      </c>
      <c r="D76" s="908" t="s">
        <v>1104</v>
      </c>
      <c r="E76" s="685"/>
      <c r="F76" s="689"/>
      <c r="G76" s="689"/>
      <c r="H76" s="645"/>
    </row>
    <row r="77" spans="1:8" ht="16.5" thickTop="1">
      <c r="A77" s="351"/>
      <c r="B77" s="689"/>
      <c r="C77" s="446"/>
      <c r="D77" s="900"/>
      <c r="E77" s="685"/>
      <c r="F77" s="689"/>
      <c r="G77" s="689"/>
      <c r="H77" s="645"/>
    </row>
    <row r="78" spans="1:8" ht="15.75">
      <c r="A78" s="685"/>
      <c r="B78" s="689"/>
      <c r="C78" s="546"/>
      <c r="D78" s="900"/>
      <c r="E78" s="685"/>
      <c r="F78" s="689"/>
      <c r="G78" s="689"/>
      <c r="H78" s="645"/>
    </row>
    <row r="79" spans="1:8" ht="15.75">
      <c r="A79" s="685"/>
      <c r="B79" s="689"/>
      <c r="C79" s="689"/>
      <c r="D79" s="854"/>
      <c r="E79" s="685"/>
      <c r="F79" s="689"/>
      <c r="G79" s="689"/>
      <c r="H79" s="645"/>
    </row>
    <row r="80" spans="1:8" ht="15.75">
      <c r="A80" s="685"/>
      <c r="B80" s="689"/>
      <c r="C80" s="689"/>
      <c r="D80" s="854"/>
      <c r="E80" s="351"/>
      <c r="F80" s="689"/>
      <c r="G80" s="705"/>
      <c r="H80" s="645"/>
    </row>
    <row r="81" spans="1:8" ht="15.75">
      <c r="A81" s="685"/>
      <c r="B81" s="689"/>
      <c r="C81" s="689"/>
      <c r="D81" s="854"/>
      <c r="E81" s="685"/>
      <c r="F81" s="689"/>
      <c r="G81" s="689"/>
      <c r="H81" s="645"/>
    </row>
    <row r="82" spans="1:8" ht="15.75">
      <c r="A82" s="685"/>
      <c r="B82" s="689"/>
      <c r="C82" s="689"/>
      <c r="D82" s="854"/>
      <c r="E82" s="685"/>
      <c r="F82" s="689"/>
      <c r="G82" s="689"/>
      <c r="H82" s="645"/>
    </row>
    <row r="83" spans="1:8" ht="15.75">
      <c r="A83" s="685"/>
      <c r="B83" s="689"/>
      <c r="C83" s="689"/>
      <c r="D83" s="854"/>
      <c r="E83" s="685"/>
      <c r="F83" s="689"/>
      <c r="G83" s="689"/>
      <c r="H83" s="645"/>
    </row>
    <row r="84" spans="1:8" ht="15.75">
      <c r="A84" s="351"/>
      <c r="B84" s="689"/>
      <c r="C84" s="705"/>
      <c r="D84" s="854"/>
      <c r="E84" s="685"/>
      <c r="F84" s="689"/>
      <c r="G84" s="689"/>
      <c r="H84" s="645"/>
    </row>
    <row r="85" spans="1:8" ht="15.75">
      <c r="A85" s="685"/>
      <c r="B85" s="689"/>
      <c r="C85" s="689"/>
      <c r="D85" s="854"/>
      <c r="E85" s="685"/>
      <c r="F85" s="689"/>
      <c r="G85" s="689"/>
      <c r="H85" s="645"/>
    </row>
    <row r="86" spans="1:8" ht="15.75">
      <c r="A86" s="685"/>
      <c r="B86" s="689"/>
      <c r="C86" s="546"/>
      <c r="D86" s="900"/>
      <c r="E86" s="685"/>
      <c r="F86" s="689"/>
      <c r="G86" s="689"/>
      <c r="H86" s="645"/>
    </row>
    <row r="87" spans="1:8" ht="15.75">
      <c r="A87" s="685"/>
      <c r="B87" s="689"/>
      <c r="C87" s="546"/>
      <c r="D87" s="900"/>
      <c r="E87" s="351"/>
      <c r="F87" s="689"/>
      <c r="G87" s="705"/>
      <c r="H87" s="645"/>
    </row>
    <row r="88" spans="1:8" ht="15.75">
      <c r="A88" s="685"/>
      <c r="B88" s="689"/>
      <c r="C88" s="689"/>
      <c r="D88" s="854"/>
      <c r="E88" s="685"/>
      <c r="F88" s="689"/>
      <c r="G88" s="689"/>
      <c r="H88" s="645"/>
    </row>
    <row r="89" spans="1:8" ht="15.75">
      <c r="A89" s="685"/>
      <c r="B89" s="689"/>
      <c r="C89" s="689"/>
      <c r="D89" s="854"/>
      <c r="E89" s="685"/>
      <c r="F89" s="689"/>
      <c r="G89" s="689"/>
      <c r="H89" s="645"/>
    </row>
    <row r="90" spans="1:8" ht="15.75">
      <c r="A90" s="685"/>
      <c r="B90" s="689"/>
      <c r="C90" s="689"/>
      <c r="D90" s="645"/>
      <c r="E90" s="685"/>
      <c r="F90" s="689"/>
      <c r="G90" s="689"/>
      <c r="H90" s="645"/>
    </row>
    <row r="91" spans="1:8" ht="15.75">
      <c r="A91" s="351"/>
      <c r="B91" s="689"/>
      <c r="C91" s="705"/>
      <c r="D91" s="645"/>
      <c r="E91" s="685"/>
      <c r="F91" s="689"/>
      <c r="G91" s="689"/>
      <c r="H91" s="645"/>
    </row>
    <row r="92" spans="1:8" ht="15.75">
      <c r="A92" s="685"/>
      <c r="B92" s="689"/>
      <c r="C92" s="685"/>
      <c r="D92" s="645"/>
      <c r="E92" s="685"/>
      <c r="F92" s="689"/>
      <c r="G92" s="689"/>
      <c r="H92" s="645"/>
    </row>
    <row r="93" spans="1:8" ht="15.75">
      <c r="A93" s="685"/>
      <c r="B93" s="689"/>
      <c r="C93" s="685"/>
      <c r="D93" s="645"/>
      <c r="E93" s="685"/>
      <c r="F93" s="689"/>
      <c r="G93" s="689"/>
      <c r="H93" s="645"/>
    </row>
    <row r="94" spans="1:8" ht="15.75">
      <c r="A94" s="685"/>
      <c r="B94" s="689"/>
      <c r="C94" s="685"/>
      <c r="D94" s="645"/>
      <c r="E94" s="351"/>
      <c r="F94" s="689"/>
      <c r="G94" s="705"/>
      <c r="H94" s="645"/>
    </row>
    <row r="95" spans="1:8" ht="15.75">
      <c r="A95" s="685"/>
      <c r="B95" s="689"/>
      <c r="C95" s="689"/>
      <c r="D95" s="645"/>
      <c r="E95" s="685"/>
      <c r="F95" s="689"/>
      <c r="G95" s="689"/>
      <c r="H95" s="645"/>
    </row>
    <row r="96" spans="1:8" ht="15.75">
      <c r="A96" s="685"/>
      <c r="B96" s="689"/>
      <c r="C96" s="689"/>
      <c r="D96" s="645"/>
      <c r="E96" s="685"/>
      <c r="F96" s="685"/>
      <c r="G96" s="689"/>
      <c r="H96" s="645"/>
    </row>
    <row r="97" spans="1:8" ht="15.75">
      <c r="A97" s="685"/>
      <c r="B97" s="689"/>
      <c r="C97" s="689"/>
      <c r="D97" s="645"/>
      <c r="E97" s="685"/>
      <c r="F97" s="685"/>
      <c r="G97" s="630"/>
      <c r="H97" s="645"/>
    </row>
    <row r="98" spans="1:8" ht="15.75">
      <c r="A98" s="685"/>
      <c r="B98" s="689"/>
      <c r="C98" s="689"/>
      <c r="D98" s="645"/>
      <c r="E98" s="685"/>
      <c r="F98" s="689"/>
      <c r="G98" s="689"/>
      <c r="H98" s="645"/>
    </row>
    <row r="99" spans="1:8" ht="15.75">
      <c r="A99" s="685"/>
      <c r="B99" s="689"/>
      <c r="C99" s="689"/>
      <c r="D99" s="645"/>
      <c r="E99" s="685"/>
      <c r="F99" s="689"/>
      <c r="G99" s="689"/>
      <c r="H99" s="645"/>
    </row>
    <row r="100" spans="1:8" ht="15.75">
      <c r="A100" s="685"/>
      <c r="B100" s="689"/>
      <c r="C100" s="689"/>
      <c r="D100" s="645"/>
      <c r="E100" s="685"/>
      <c r="F100" s="689"/>
      <c r="G100" s="689"/>
      <c r="H100" s="645"/>
    </row>
    <row r="101" spans="1:8" ht="15.75">
      <c r="A101" s="351"/>
      <c r="B101" s="689"/>
      <c r="C101" s="705"/>
      <c r="D101" s="645"/>
      <c r="E101" s="685"/>
      <c r="F101" s="689"/>
      <c r="G101" s="689"/>
      <c r="H101" s="645"/>
    </row>
    <row r="102" spans="1:8" ht="15.75">
      <c r="A102" s="685"/>
      <c r="B102" s="689"/>
      <c r="C102" s="689"/>
      <c r="D102" s="645"/>
      <c r="E102" s="685"/>
      <c r="F102" s="689"/>
      <c r="G102" s="689"/>
      <c r="H102" s="645"/>
    </row>
    <row r="103" spans="1:8" ht="15.75">
      <c r="A103" s="685"/>
      <c r="B103" s="689"/>
      <c r="C103" s="689"/>
      <c r="D103" s="645"/>
      <c r="E103" s="685"/>
      <c r="F103" s="689"/>
      <c r="G103" s="689"/>
      <c r="H103" s="645"/>
    </row>
    <row r="104" spans="1:8" ht="15.75">
      <c r="A104" s="685"/>
      <c r="B104" s="689"/>
      <c r="C104" s="689"/>
      <c r="D104" s="645"/>
      <c r="E104" s="351"/>
      <c r="F104" s="689"/>
      <c r="G104" s="705"/>
      <c r="H104" s="645"/>
    </row>
    <row r="105" spans="1:8" ht="15.75">
      <c r="A105" s="685"/>
      <c r="B105" s="689"/>
      <c r="C105" s="689"/>
      <c r="D105" s="645"/>
      <c r="E105" s="685"/>
      <c r="F105" s="689"/>
      <c r="G105" s="689"/>
      <c r="H105" s="645"/>
    </row>
    <row r="106" spans="1:8" ht="15.75">
      <c r="A106" s="685"/>
      <c r="B106" s="689"/>
      <c r="C106" s="689"/>
      <c r="D106" s="645"/>
      <c r="E106" s="685"/>
      <c r="F106" s="689"/>
      <c r="G106" s="689"/>
      <c r="H106" s="645"/>
    </row>
    <row r="107" spans="1:8" ht="15.75">
      <c r="A107" s="685"/>
      <c r="B107" s="689"/>
      <c r="C107" s="689"/>
      <c r="D107" s="645"/>
      <c r="E107" s="685"/>
      <c r="F107" s="689"/>
      <c r="G107" s="689"/>
      <c r="H107" s="645"/>
    </row>
    <row r="108" spans="1:8" ht="15.75">
      <c r="A108" s="351"/>
      <c r="B108" s="689"/>
      <c r="C108" s="705"/>
      <c r="D108" s="645"/>
      <c r="E108" s="685"/>
      <c r="F108" s="689"/>
      <c r="G108" s="689"/>
      <c r="H108" s="645"/>
    </row>
    <row r="109" spans="1:8" ht="15.75">
      <c r="A109" s="685"/>
      <c r="B109" s="689"/>
      <c r="C109" s="685"/>
      <c r="D109" s="645"/>
      <c r="E109" s="685"/>
      <c r="F109" s="689"/>
      <c r="G109" s="689"/>
      <c r="H109" s="645"/>
    </row>
    <row r="110" spans="1:8" ht="15.75">
      <c r="A110" s="685"/>
      <c r="B110" s="689"/>
      <c r="C110" s="685"/>
      <c r="D110" s="645"/>
      <c r="E110" s="685"/>
      <c r="F110" s="689"/>
      <c r="G110" s="689"/>
      <c r="H110" s="645"/>
    </row>
    <row r="111" spans="1:8" ht="15.75">
      <c r="A111" s="685"/>
      <c r="B111" s="403"/>
      <c r="C111" s="404"/>
      <c r="D111" s="364"/>
      <c r="E111" s="351"/>
      <c r="F111" s="689"/>
      <c r="G111" s="705"/>
      <c r="H111" s="645"/>
    </row>
    <row r="112" spans="1:8" ht="15.75">
      <c r="A112" s="351"/>
      <c r="B112" s="403"/>
      <c r="C112" s="404"/>
      <c r="D112" s="364"/>
      <c r="E112" s="685"/>
      <c r="F112" s="689"/>
      <c r="G112" s="689"/>
      <c r="H112" s="645"/>
    </row>
    <row r="113" spans="1:8" ht="15.75">
      <c r="A113" s="709"/>
      <c r="B113" s="403"/>
      <c r="C113" s="404"/>
      <c r="D113" s="364"/>
      <c r="E113" s="685"/>
      <c r="F113" s="689"/>
      <c r="G113" s="689"/>
      <c r="H113" s="645"/>
    </row>
    <row r="114" spans="1:8" ht="15.75">
      <c r="A114" s="710"/>
      <c r="B114" s="403"/>
      <c r="C114" s="404"/>
      <c r="D114" s="364"/>
      <c r="E114" s="685"/>
      <c r="F114" s="689"/>
      <c r="G114" s="689"/>
      <c r="H114" s="645"/>
    </row>
    <row r="115" spans="1:8" ht="15.75">
      <c r="A115" s="362"/>
      <c r="B115" s="403"/>
      <c r="C115" s="404"/>
      <c r="D115" s="364"/>
      <c r="E115" s="685"/>
      <c r="F115" s="689"/>
      <c r="G115" s="689"/>
      <c r="H115" s="645"/>
    </row>
    <row r="116" spans="1:8" ht="15.75">
      <c r="A116" s="362"/>
      <c r="B116" s="403"/>
      <c r="C116" s="404"/>
      <c r="D116" s="364"/>
      <c r="E116" s="685"/>
      <c r="F116" s="689"/>
      <c r="G116" s="689"/>
      <c r="H116" s="645"/>
    </row>
    <row r="117" spans="1:8" ht="15.75">
      <c r="A117" s="351"/>
      <c r="B117" s="403"/>
      <c r="C117" s="404"/>
      <c r="D117" s="364"/>
      <c r="E117" s="685"/>
      <c r="F117" s="689"/>
      <c r="G117" s="689"/>
      <c r="H117" s="645"/>
    </row>
    <row r="118" spans="1:8" ht="15.75">
      <c r="A118" s="351"/>
      <c r="B118" s="403"/>
      <c r="C118" s="404"/>
      <c r="D118" s="364"/>
      <c r="E118" s="351"/>
      <c r="F118" s="689"/>
      <c r="G118" s="705"/>
      <c r="H118" s="645"/>
    </row>
    <row r="119" spans="1:8" ht="15.75">
      <c r="A119" s="351"/>
      <c r="B119" s="403"/>
      <c r="C119" s="404"/>
      <c r="D119" s="364"/>
      <c r="E119" s="685"/>
      <c r="F119" s="689"/>
      <c r="G119" s="689"/>
      <c r="H119" s="399"/>
    </row>
    <row r="120" spans="1:8" ht="15.75">
      <c r="A120" s="685"/>
      <c r="B120" s="403"/>
      <c r="C120" s="404"/>
      <c r="D120" s="364"/>
      <c r="E120" s="685"/>
      <c r="F120" s="689"/>
      <c r="G120" s="689"/>
      <c r="H120" s="685"/>
    </row>
    <row r="121" spans="1:8" ht="15.75">
      <c r="A121" s="685"/>
      <c r="B121" s="403"/>
      <c r="C121" s="404"/>
      <c r="D121" s="364"/>
      <c r="E121" s="685"/>
      <c r="F121" s="689"/>
      <c r="G121" s="689"/>
      <c r="H121" s="685"/>
    </row>
    <row r="122" spans="1:8" ht="15.75">
      <c r="A122" s="696"/>
      <c r="B122" s="696"/>
      <c r="C122" s="701"/>
      <c r="D122" s="701"/>
      <c r="E122" s="674"/>
      <c r="F122" s="674"/>
      <c r="G122" s="674"/>
      <c r="H122" s="674"/>
    </row>
  </sheetData>
  <mergeCells count="14">
    <mergeCell ref="A65:D65"/>
    <mergeCell ref="A60:H60"/>
    <mergeCell ref="A61:D61"/>
    <mergeCell ref="A62:D62"/>
    <mergeCell ref="G62:H62"/>
    <mergeCell ref="A63:D63"/>
    <mergeCell ref="A64:D64"/>
    <mergeCell ref="A6:D6"/>
    <mergeCell ref="A1:H1"/>
    <mergeCell ref="A2:D2"/>
    <mergeCell ref="A3:D3"/>
    <mergeCell ref="G3:H3"/>
    <mergeCell ref="A4:D4"/>
    <mergeCell ref="A5:D5"/>
  </mergeCells>
  <pageMargins left="0.7" right="0.27" top="0.75" bottom="0.75" header="0.3" footer="0.3"/>
  <pageSetup scale="60" orientation="portrait" r:id="rId1"/>
  <rowBreaks count="1" manualBreakCount="1">
    <brk id="59" max="7" man="1"/>
  </rowBreak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view="pageBreakPreview" zoomScaleNormal="100" zoomScaleSheetLayoutView="100" zoomScalePageLayoutView="85" workbookViewId="0">
      <selection activeCell="I4" sqref="I4"/>
    </sheetView>
  </sheetViews>
  <sheetFormatPr defaultRowHeight="15.75"/>
  <cols>
    <col min="1" max="1" width="3.5703125" style="959" customWidth="1"/>
    <col min="2" max="2" width="6.28515625" style="959" customWidth="1"/>
    <col min="3" max="4" width="8.28515625" style="976" customWidth="1"/>
    <col min="5" max="5" width="38.5703125" style="959" customWidth="1"/>
    <col min="6" max="6" width="6.28515625" style="976" customWidth="1"/>
    <col min="7" max="7" width="8.42578125" style="984" customWidth="1"/>
    <col min="8" max="8" width="9.140625" style="978" customWidth="1"/>
    <col min="9" max="9" width="42" style="959" customWidth="1"/>
    <col min="10" max="10" width="1.42578125" style="959" customWidth="1"/>
    <col min="11" max="13" width="9.140625" style="959"/>
    <col min="14" max="14" width="12" style="959" customWidth="1"/>
    <col min="15" max="16384" width="9.140625" style="959"/>
  </cols>
  <sheetData>
    <row r="1" spans="1:15">
      <c r="A1" s="952"/>
      <c r="B1" s="2079" t="s">
        <v>179</v>
      </c>
      <c r="C1" s="2079"/>
      <c r="D1" s="2079"/>
      <c r="E1" s="2079"/>
      <c r="F1" s="953"/>
      <c r="G1" s="954"/>
      <c r="H1" s="2079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156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2079" t="s">
        <v>157</v>
      </c>
      <c r="C3" s="2079"/>
      <c r="D3" s="2079"/>
      <c r="E3" s="2079"/>
      <c r="F3" s="2079"/>
      <c r="G3" s="954"/>
      <c r="I3" s="1191" t="s">
        <v>1408</v>
      </c>
      <c r="J3" s="952"/>
      <c r="L3" s="956"/>
      <c r="M3" s="957"/>
      <c r="N3" s="952"/>
      <c r="O3" s="965"/>
    </row>
    <row r="4" spans="1:15">
      <c r="A4" s="952"/>
      <c r="B4" s="2079" t="s">
        <v>158</v>
      </c>
      <c r="C4" s="2079"/>
      <c r="D4" s="2079"/>
      <c r="E4" s="2079"/>
      <c r="F4" s="953"/>
      <c r="G4" s="954"/>
      <c r="H4" s="963"/>
      <c r="I4" s="1191" t="s">
        <v>1724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85"/>
      <c r="C7" s="972"/>
      <c r="D7" s="972"/>
      <c r="E7" s="989" t="s">
        <v>191</v>
      </c>
      <c r="F7" s="972"/>
      <c r="G7" s="1024"/>
      <c r="H7" s="1010"/>
      <c r="I7" s="985"/>
      <c r="L7" s="966"/>
      <c r="M7" s="957"/>
      <c r="N7" s="967"/>
      <c r="O7" s="968"/>
    </row>
    <row r="8" spans="1:15">
      <c r="A8" s="967"/>
      <c r="B8" s="985"/>
      <c r="C8" s="972"/>
      <c r="D8" s="972"/>
      <c r="E8" s="989" t="s">
        <v>1474</v>
      </c>
      <c r="F8" s="972"/>
      <c r="G8" s="1024"/>
      <c r="H8" s="1010"/>
      <c r="I8" s="985"/>
      <c r="L8" s="956"/>
      <c r="M8" s="957"/>
      <c r="N8" s="967"/>
      <c r="O8" s="962"/>
    </row>
    <row r="9" spans="1:15">
      <c r="A9" s="967"/>
      <c r="B9" s="985">
        <v>2</v>
      </c>
      <c r="C9" s="972">
        <v>6.4</v>
      </c>
      <c r="D9" s="972"/>
      <c r="E9" s="985"/>
      <c r="F9" s="972"/>
      <c r="G9" s="1024"/>
      <c r="H9" s="1010"/>
      <c r="I9" s="985"/>
      <c r="L9" s="956"/>
      <c r="M9" s="957"/>
      <c r="N9" s="957"/>
      <c r="O9" s="968"/>
    </row>
    <row r="10" spans="1:15">
      <c r="A10" s="967"/>
      <c r="B10" s="985"/>
      <c r="C10" s="972"/>
      <c r="D10" s="972">
        <f>C9*B9</f>
        <v>12.8</v>
      </c>
      <c r="E10" s="985"/>
      <c r="F10" s="972"/>
      <c r="G10" s="1024"/>
      <c r="H10" s="1010"/>
      <c r="I10" s="985"/>
      <c r="L10" s="956"/>
      <c r="M10" s="967"/>
      <c r="N10" s="967"/>
      <c r="O10" s="967"/>
    </row>
    <row r="11" spans="1:15">
      <c r="A11" s="967"/>
      <c r="B11" s="985"/>
      <c r="C11" s="972"/>
      <c r="D11" s="972"/>
      <c r="E11" s="985"/>
      <c r="F11" s="972"/>
      <c r="G11" s="1024"/>
      <c r="H11" s="1010"/>
      <c r="I11" s="985"/>
      <c r="L11" s="956"/>
      <c r="M11" s="957"/>
      <c r="N11" s="967"/>
      <c r="O11" s="962"/>
    </row>
    <row r="12" spans="1:15">
      <c r="A12" s="967"/>
      <c r="B12" s="985">
        <v>2</v>
      </c>
      <c r="C12" s="972">
        <v>3.9</v>
      </c>
      <c r="D12" s="972"/>
      <c r="E12" s="985"/>
      <c r="F12" s="972"/>
      <c r="G12" s="1024"/>
      <c r="H12" s="1010"/>
      <c r="I12" s="985"/>
      <c r="L12" s="956"/>
      <c r="M12" s="957"/>
      <c r="N12" s="957"/>
      <c r="O12" s="968"/>
    </row>
    <row r="13" spans="1:15">
      <c r="A13" s="967"/>
      <c r="B13" s="985"/>
      <c r="C13" s="972"/>
      <c r="D13" s="972">
        <f>C12*B12</f>
        <v>7.8</v>
      </c>
      <c r="E13" s="985"/>
      <c r="F13" s="972"/>
      <c r="G13" s="1024"/>
      <c r="H13" s="1010"/>
      <c r="I13" s="985"/>
      <c r="L13" s="956"/>
      <c r="M13" s="967"/>
      <c r="N13" s="967"/>
      <c r="O13" s="967"/>
    </row>
    <row r="14" spans="1:15">
      <c r="A14" s="967"/>
      <c r="B14" s="985"/>
      <c r="C14" s="972"/>
      <c r="D14" s="972"/>
      <c r="E14" s="985"/>
      <c r="F14" s="972"/>
      <c r="G14" s="1024"/>
      <c r="H14" s="1010"/>
      <c r="I14" s="985"/>
      <c r="L14" s="956"/>
      <c r="M14" s="967"/>
      <c r="N14" s="967"/>
      <c r="O14" s="967"/>
    </row>
    <row r="15" spans="1:15">
      <c r="A15" s="967"/>
      <c r="B15" s="1248"/>
      <c r="C15" s="1252"/>
      <c r="D15" s="1250">
        <f>SUM(D9:D13)</f>
        <v>20.6</v>
      </c>
      <c r="E15" s="1248" t="s">
        <v>1475</v>
      </c>
      <c r="F15" s="972"/>
      <c r="G15" s="1024"/>
      <c r="H15" s="1010"/>
      <c r="I15" s="985"/>
      <c r="L15" s="956"/>
      <c r="M15" s="967"/>
      <c r="N15" s="967"/>
      <c r="O15" s="967"/>
    </row>
    <row r="16" spans="1:15">
      <c r="A16" s="967"/>
      <c r="B16" s="985"/>
      <c r="C16" s="972"/>
      <c r="D16" s="972"/>
      <c r="E16" s="985"/>
      <c r="F16" s="972"/>
      <c r="G16" s="1024"/>
      <c r="H16" s="1010"/>
      <c r="I16" s="985"/>
      <c r="L16" s="956"/>
      <c r="M16" s="967"/>
      <c r="N16" s="967"/>
      <c r="O16" s="967"/>
    </row>
    <row r="17" spans="1:15">
      <c r="A17" s="967"/>
      <c r="B17" s="985"/>
      <c r="C17" s="972"/>
      <c r="D17" s="972"/>
      <c r="E17" s="989" t="s">
        <v>213</v>
      </c>
      <c r="F17" s="985"/>
      <c r="G17" s="1010"/>
      <c r="H17" s="972"/>
      <c r="I17" s="988"/>
      <c r="L17" s="956"/>
      <c r="M17" s="967"/>
      <c r="N17" s="967"/>
      <c r="O17" s="967"/>
    </row>
    <row r="18" spans="1:15">
      <c r="A18" s="967"/>
      <c r="B18" s="972"/>
      <c r="C18" s="1024"/>
      <c r="D18" s="1010"/>
      <c r="E18" s="989" t="s">
        <v>1491</v>
      </c>
      <c r="F18" s="985"/>
      <c r="G18" s="1010"/>
      <c r="H18" s="972"/>
      <c r="I18" s="988"/>
      <c r="L18" s="956"/>
      <c r="M18" s="967"/>
      <c r="N18" s="967"/>
      <c r="O18" s="967"/>
    </row>
    <row r="19" spans="1:15">
      <c r="A19" s="967"/>
      <c r="B19" s="985">
        <v>1</v>
      </c>
      <c r="C19" s="974">
        <v>7.6</v>
      </c>
      <c r="D19" s="975"/>
      <c r="E19" s="982"/>
      <c r="F19" s="985"/>
      <c r="G19" s="974"/>
      <c r="H19" s="975"/>
      <c r="I19" s="987"/>
      <c r="L19" s="956"/>
      <c r="M19" s="967"/>
      <c r="N19" s="967"/>
      <c r="O19" s="967"/>
    </row>
    <row r="20" spans="1:15">
      <c r="A20" s="967"/>
      <c r="B20" s="985"/>
      <c r="C20" s="972"/>
      <c r="D20" s="972">
        <f>C19*B19</f>
        <v>7.6</v>
      </c>
      <c r="E20" s="985"/>
      <c r="F20" s="985"/>
      <c r="G20" s="974"/>
      <c r="H20" s="975"/>
      <c r="I20" s="987"/>
      <c r="L20" s="956"/>
      <c r="M20" s="967"/>
      <c r="N20" s="967"/>
      <c r="O20" s="967"/>
    </row>
    <row r="21" spans="1:15">
      <c r="A21" s="967"/>
      <c r="B21" s="985"/>
      <c r="C21" s="972"/>
      <c r="D21" s="977"/>
      <c r="E21" s="986"/>
      <c r="F21" s="985"/>
      <c r="G21" s="974"/>
      <c r="H21" s="975"/>
      <c r="I21" s="987"/>
      <c r="L21" s="956"/>
      <c r="M21" s="967"/>
      <c r="N21" s="967"/>
      <c r="O21" s="967"/>
    </row>
    <row r="22" spans="1:15">
      <c r="A22" s="967"/>
      <c r="B22" s="985">
        <v>1</v>
      </c>
      <c r="C22" s="974">
        <v>5.0999999999999996</v>
      </c>
      <c r="D22" s="975"/>
      <c r="E22" s="985"/>
      <c r="F22" s="985"/>
      <c r="G22" s="974"/>
      <c r="H22" s="975"/>
      <c r="I22" s="987"/>
      <c r="L22" s="956"/>
      <c r="M22" s="967"/>
      <c r="N22" s="967"/>
      <c r="O22" s="967"/>
    </row>
    <row r="23" spans="1:15">
      <c r="A23" s="967"/>
      <c r="B23" s="985"/>
      <c r="C23" s="972"/>
      <c r="D23" s="972">
        <f>C22*B22</f>
        <v>5.0999999999999996</v>
      </c>
      <c r="E23" s="985"/>
      <c r="F23" s="985"/>
      <c r="G23" s="974"/>
      <c r="H23" s="975"/>
      <c r="I23" s="987"/>
      <c r="J23" s="967"/>
    </row>
    <row r="24" spans="1:15">
      <c r="A24" s="967"/>
      <c r="B24" s="985"/>
      <c r="C24" s="1024"/>
      <c r="D24" s="1010"/>
      <c r="E24" s="985"/>
      <c r="F24" s="985"/>
      <c r="G24" s="974"/>
      <c r="H24" s="975"/>
      <c r="I24" s="987"/>
      <c r="J24" s="967"/>
    </row>
    <row r="25" spans="1:15">
      <c r="A25" s="967"/>
      <c r="B25" s="1248"/>
      <c r="C25" s="1252"/>
      <c r="D25" s="1250">
        <f>SUM(D20:D24)</f>
        <v>12.7</v>
      </c>
      <c r="E25" s="1248" t="s">
        <v>1492</v>
      </c>
      <c r="F25" s="985"/>
      <c r="G25" s="974"/>
      <c r="H25" s="975"/>
      <c r="I25" s="987"/>
      <c r="J25" s="967"/>
    </row>
    <row r="26" spans="1:15">
      <c r="A26" s="967"/>
      <c r="B26" s="985"/>
      <c r="C26" s="972"/>
      <c r="D26" s="972"/>
      <c r="E26" s="985"/>
      <c r="F26" s="985"/>
      <c r="G26" s="974"/>
      <c r="H26" s="975"/>
      <c r="I26" s="987"/>
      <c r="J26" s="967"/>
    </row>
    <row r="27" spans="1:15">
      <c r="A27" s="967"/>
      <c r="B27" s="985"/>
      <c r="C27" s="972"/>
      <c r="D27" s="972"/>
      <c r="E27" s="989" t="s">
        <v>1154</v>
      </c>
      <c r="F27" s="985"/>
      <c r="G27" s="974"/>
      <c r="H27" s="975"/>
      <c r="I27" s="987"/>
      <c r="J27" s="967"/>
    </row>
    <row r="28" spans="1:15">
      <c r="A28" s="967"/>
      <c r="B28" s="985"/>
      <c r="C28" s="972"/>
      <c r="D28" s="972"/>
      <c r="E28" s="989" t="s">
        <v>1427</v>
      </c>
      <c r="F28" s="985"/>
      <c r="G28" s="974"/>
      <c r="H28" s="975"/>
      <c r="I28" s="987"/>
      <c r="J28" s="967"/>
    </row>
    <row r="29" spans="1:15">
      <c r="A29" s="967"/>
      <c r="B29" s="985"/>
      <c r="C29" s="1010"/>
      <c r="D29" s="1010"/>
      <c r="E29" s="989" t="s">
        <v>1428</v>
      </c>
      <c r="F29" s="985"/>
      <c r="G29" s="974"/>
      <c r="H29" s="975"/>
      <c r="I29" s="987"/>
      <c r="J29" s="967"/>
    </row>
    <row r="30" spans="1:15">
      <c r="A30" s="967"/>
      <c r="B30" s="985">
        <v>1</v>
      </c>
      <c r="C30" s="1010">
        <v>35.43</v>
      </c>
      <c r="D30" s="1010"/>
      <c r="E30" s="994"/>
      <c r="F30" s="985"/>
      <c r="G30" s="974"/>
      <c r="H30" s="975"/>
      <c r="I30" s="987"/>
      <c r="J30" s="967"/>
    </row>
    <row r="31" spans="1:15">
      <c r="A31" s="967"/>
      <c r="B31" s="1248"/>
      <c r="C31" s="1252"/>
      <c r="D31" s="1675">
        <v>0</v>
      </c>
      <c r="E31" s="1248" t="s">
        <v>1429</v>
      </c>
      <c r="F31" s="985"/>
      <c r="G31" s="974"/>
      <c r="H31" s="975"/>
      <c r="I31" s="987"/>
      <c r="J31" s="967"/>
    </row>
    <row r="32" spans="1:15">
      <c r="A32" s="967"/>
      <c r="B32" s="985"/>
      <c r="C32" s="1010"/>
      <c r="D32" s="1010"/>
      <c r="E32" s="985"/>
      <c r="F32" s="985"/>
      <c r="G32" s="974"/>
      <c r="H32" s="975"/>
      <c r="I32" s="987"/>
      <c r="J32" s="967"/>
    </row>
    <row r="33" spans="1:10">
      <c r="A33" s="967"/>
      <c r="B33" s="985"/>
      <c r="C33" s="1010"/>
      <c r="D33" s="1010"/>
      <c r="E33" s="989" t="s">
        <v>1430</v>
      </c>
      <c r="F33" s="985"/>
      <c r="G33" s="974"/>
      <c r="H33" s="975"/>
      <c r="I33" s="987"/>
      <c r="J33" s="967"/>
    </row>
    <row r="34" spans="1:10">
      <c r="A34" s="967"/>
      <c r="B34" s="985"/>
      <c r="C34" s="972"/>
      <c r="D34" s="972"/>
      <c r="E34" s="989" t="s">
        <v>1431</v>
      </c>
      <c r="F34" s="985"/>
      <c r="G34" s="974"/>
      <c r="H34" s="975"/>
      <c r="I34" s="987"/>
      <c r="J34" s="967"/>
    </row>
    <row r="35" spans="1:10">
      <c r="A35" s="967"/>
      <c r="B35" s="985">
        <v>1</v>
      </c>
      <c r="C35" s="1010">
        <v>37.43</v>
      </c>
      <c r="D35" s="1010"/>
      <c r="E35" s="994"/>
      <c r="F35" s="985"/>
      <c r="G35" s="974"/>
      <c r="H35" s="975"/>
      <c r="I35" s="987"/>
      <c r="J35" s="967"/>
    </row>
    <row r="36" spans="1:10">
      <c r="A36" s="967"/>
      <c r="B36" s="1248"/>
      <c r="C36" s="1252"/>
      <c r="D36" s="1675">
        <v>0</v>
      </c>
      <c r="E36" s="1248" t="s">
        <v>1447</v>
      </c>
      <c r="F36" s="985"/>
      <c r="G36" s="974"/>
      <c r="H36" s="975"/>
      <c r="I36" s="987"/>
      <c r="J36" s="967"/>
    </row>
    <row r="37" spans="1:10">
      <c r="A37" s="967"/>
      <c r="B37" s="985"/>
      <c r="C37" s="1010"/>
      <c r="D37" s="972"/>
      <c r="E37" s="988"/>
      <c r="F37" s="985"/>
      <c r="G37" s="974"/>
      <c r="H37" s="975"/>
      <c r="I37" s="987"/>
      <c r="J37" s="967"/>
    </row>
    <row r="38" spans="1:10">
      <c r="A38" s="967"/>
      <c r="B38" s="985"/>
      <c r="C38" s="1010"/>
      <c r="D38" s="972"/>
      <c r="E38" s="988"/>
      <c r="F38" s="985"/>
      <c r="G38" s="974"/>
      <c r="H38" s="975"/>
      <c r="I38" s="987"/>
      <c r="J38" s="967"/>
    </row>
    <row r="39" spans="1:10">
      <c r="A39" s="967"/>
      <c r="B39" s="985"/>
      <c r="C39" s="1010"/>
      <c r="D39" s="972"/>
      <c r="E39" s="988"/>
      <c r="F39" s="985"/>
      <c r="G39" s="974"/>
      <c r="H39" s="975"/>
      <c r="I39" s="987"/>
      <c r="J39" s="967"/>
    </row>
    <row r="40" spans="1:10">
      <c r="A40" s="967"/>
      <c r="B40" s="985"/>
      <c r="C40" s="1010"/>
      <c r="D40" s="972"/>
      <c r="E40" s="988"/>
      <c r="F40" s="985"/>
      <c r="G40" s="974"/>
      <c r="H40" s="975"/>
      <c r="I40" s="987"/>
      <c r="J40" s="967"/>
    </row>
    <row r="41" spans="1:10">
      <c r="A41" s="967"/>
      <c r="B41" s="985"/>
      <c r="C41" s="1010"/>
      <c r="D41" s="972"/>
      <c r="E41" s="988"/>
      <c r="F41" s="985"/>
      <c r="G41" s="974"/>
      <c r="H41" s="975"/>
      <c r="I41" s="987"/>
      <c r="J41" s="967"/>
    </row>
    <row r="42" spans="1:10">
      <c r="A42" s="967"/>
      <c r="B42" s="985"/>
      <c r="C42" s="1010"/>
      <c r="D42" s="972"/>
      <c r="E42" s="988"/>
      <c r="F42" s="985"/>
      <c r="G42" s="974"/>
      <c r="H42" s="975"/>
      <c r="I42" s="987"/>
      <c r="J42" s="967"/>
    </row>
    <row r="43" spans="1:10">
      <c r="A43" s="967"/>
      <c r="B43" s="985"/>
      <c r="C43" s="1010"/>
      <c r="D43" s="972"/>
      <c r="E43" s="988"/>
      <c r="F43" s="985"/>
      <c r="G43" s="974"/>
      <c r="H43" s="975"/>
      <c r="I43" s="987"/>
      <c r="J43" s="967"/>
    </row>
    <row r="44" spans="1:10">
      <c r="A44" s="967"/>
      <c r="B44" s="985"/>
      <c r="C44" s="1010"/>
      <c r="D44" s="972"/>
      <c r="E44" s="988"/>
      <c r="F44" s="985"/>
      <c r="G44" s="974"/>
      <c r="H44" s="975"/>
      <c r="I44" s="987"/>
      <c r="J44" s="967"/>
    </row>
    <row r="45" spans="1:10">
      <c r="A45" s="967"/>
      <c r="B45" s="985"/>
      <c r="C45" s="1010"/>
      <c r="D45" s="972"/>
      <c r="E45" s="988"/>
      <c r="F45" s="985"/>
      <c r="G45" s="974"/>
      <c r="H45" s="975"/>
      <c r="I45" s="987"/>
      <c r="J45" s="967"/>
    </row>
    <row r="46" spans="1:10">
      <c r="A46" s="967"/>
      <c r="B46" s="985"/>
      <c r="C46" s="1010"/>
      <c r="D46" s="972"/>
      <c r="E46" s="988"/>
      <c r="F46" s="985"/>
      <c r="G46" s="974"/>
      <c r="H46" s="975"/>
      <c r="I46" s="987"/>
      <c r="J46" s="967"/>
    </row>
    <row r="47" spans="1:10">
      <c r="A47" s="967"/>
      <c r="B47" s="985"/>
      <c r="C47" s="1010"/>
      <c r="D47" s="972"/>
      <c r="E47" s="988"/>
      <c r="F47" s="985"/>
      <c r="G47" s="974"/>
      <c r="H47" s="975"/>
      <c r="I47" s="987"/>
      <c r="J47" s="967"/>
    </row>
    <row r="48" spans="1:10">
      <c r="A48" s="967"/>
      <c r="B48" s="985"/>
      <c r="C48" s="1010"/>
      <c r="D48" s="972"/>
      <c r="E48" s="988"/>
      <c r="F48" s="985"/>
      <c r="G48" s="974"/>
      <c r="H48" s="975"/>
      <c r="I48" s="987"/>
      <c r="J48" s="967"/>
    </row>
    <row r="49" spans="1:12">
      <c r="A49" s="967"/>
      <c r="B49" s="985"/>
      <c r="C49" s="1010"/>
      <c r="D49" s="972"/>
      <c r="E49" s="988"/>
      <c r="F49" s="985"/>
      <c r="G49" s="974"/>
      <c r="H49" s="975"/>
      <c r="I49" s="987"/>
      <c r="J49" s="967"/>
    </row>
    <row r="50" spans="1:12">
      <c r="A50" s="967"/>
      <c r="B50" s="985"/>
      <c r="C50" s="1010"/>
      <c r="D50" s="972"/>
      <c r="E50" s="988"/>
      <c r="F50" s="985"/>
      <c r="G50" s="974"/>
      <c r="H50" s="975"/>
      <c r="I50" s="987"/>
      <c r="J50" s="967"/>
    </row>
    <row r="51" spans="1:12">
      <c r="A51" s="967"/>
      <c r="B51" s="985"/>
      <c r="C51" s="1010"/>
      <c r="D51" s="972"/>
      <c r="E51" s="988"/>
      <c r="F51" s="985"/>
      <c r="G51" s="974"/>
      <c r="H51" s="975"/>
      <c r="I51" s="987"/>
      <c r="J51" s="967"/>
    </row>
    <row r="52" spans="1:12">
      <c r="A52" s="967"/>
      <c r="B52" s="985"/>
      <c r="C52" s="1010"/>
      <c r="D52" s="972"/>
      <c r="E52" s="1112"/>
      <c r="F52" s="985"/>
      <c r="G52" s="974"/>
      <c r="H52" s="975"/>
      <c r="I52" s="987"/>
      <c r="J52" s="967"/>
    </row>
    <row r="53" spans="1:12">
      <c r="A53" s="967"/>
      <c r="B53" s="985"/>
      <c r="C53" s="1010"/>
      <c r="D53" s="972"/>
      <c r="E53" s="1112"/>
      <c r="F53" s="985"/>
      <c r="G53" s="974"/>
      <c r="H53" s="975"/>
      <c r="I53" s="987"/>
      <c r="J53" s="967"/>
    </row>
    <row r="54" spans="1:12">
      <c r="A54" s="967"/>
      <c r="B54" s="985"/>
      <c r="C54" s="1010"/>
      <c r="D54" s="972"/>
      <c r="E54" s="1112"/>
      <c r="F54" s="985"/>
      <c r="G54" s="974"/>
      <c r="H54" s="975"/>
      <c r="I54" s="987"/>
      <c r="J54" s="967"/>
    </row>
    <row r="55" spans="1:12">
      <c r="A55" s="967"/>
      <c r="B55" s="985"/>
      <c r="C55" s="1010"/>
      <c r="D55" s="972"/>
      <c r="E55" s="1112"/>
      <c r="F55" s="985"/>
      <c r="G55" s="974"/>
      <c r="H55" s="975"/>
      <c r="I55" s="987"/>
      <c r="J55" s="967"/>
    </row>
    <row r="56" spans="1:12">
      <c r="A56" s="967"/>
      <c r="B56" s="985"/>
      <c r="C56" s="1010"/>
      <c r="D56" s="972"/>
      <c r="E56" s="1112"/>
      <c r="F56" s="985"/>
      <c r="G56" s="974"/>
      <c r="H56" s="975"/>
      <c r="I56" s="987"/>
      <c r="J56" s="967"/>
    </row>
    <row r="57" spans="1:12">
      <c r="A57" s="967"/>
      <c r="B57" s="985"/>
      <c r="C57" s="1010"/>
      <c r="D57" s="972"/>
      <c r="E57" s="1112"/>
      <c r="F57" s="985"/>
      <c r="G57" s="974"/>
      <c r="H57" s="975"/>
      <c r="I57" s="987"/>
      <c r="J57" s="967"/>
    </row>
    <row r="58" spans="1:12">
      <c r="A58" s="967"/>
      <c r="B58" s="985"/>
      <c r="C58" s="1010"/>
      <c r="D58" s="972"/>
      <c r="E58" s="1112"/>
      <c r="F58" s="985"/>
      <c r="G58" s="974"/>
      <c r="H58" s="975"/>
      <c r="I58" s="987"/>
      <c r="J58" s="967"/>
    </row>
    <row r="59" spans="1:12">
      <c r="A59" s="967"/>
      <c r="B59" s="985"/>
      <c r="C59" s="1010"/>
      <c r="D59" s="972"/>
      <c r="E59" s="1112"/>
      <c r="F59" s="985"/>
      <c r="G59" s="974"/>
      <c r="H59" s="975"/>
      <c r="I59" s="987"/>
      <c r="J59" s="967"/>
    </row>
    <row r="60" spans="1:12">
      <c r="A60" s="967"/>
      <c r="B60" s="985"/>
      <c r="C60" s="1010"/>
      <c r="D60" s="972"/>
      <c r="E60" s="1112"/>
      <c r="F60" s="985"/>
      <c r="G60" s="974"/>
      <c r="H60" s="975"/>
      <c r="I60" s="987"/>
      <c r="J60" s="967"/>
      <c r="L60" s="957"/>
    </row>
    <row r="61" spans="1:12">
      <c r="A61" s="967"/>
      <c r="B61" s="985"/>
      <c r="C61" s="1010"/>
      <c r="D61" s="972"/>
      <c r="E61" s="1112"/>
      <c r="F61" s="985"/>
      <c r="G61" s="974"/>
      <c r="H61" s="975"/>
      <c r="I61" s="987"/>
      <c r="J61" s="967"/>
    </row>
    <row r="62" spans="1:12">
      <c r="A62" s="967"/>
      <c r="B62" s="1018"/>
      <c r="C62" s="1023"/>
      <c r="D62" s="1019"/>
      <c r="E62" s="1606"/>
      <c r="F62" s="1018"/>
      <c r="G62" s="1000"/>
      <c r="H62" s="1008"/>
      <c r="I62" s="1055"/>
      <c r="J62" s="967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 -_____________&amp;U    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rgb="FF00B0F0"/>
  </sheetPr>
  <dimension ref="B1:G57"/>
  <sheetViews>
    <sheetView view="pageBreakPreview" zoomScale="73" zoomScaleNormal="73" zoomScaleSheetLayoutView="73" workbookViewId="0">
      <selection activeCell="B7" sqref="B7:G7"/>
    </sheetView>
  </sheetViews>
  <sheetFormatPr defaultRowHeight="18.75"/>
  <cols>
    <col min="1" max="1" width="4.85546875" style="933" customWidth="1"/>
    <col min="2" max="2" width="11" style="933" customWidth="1"/>
    <col min="3" max="3" width="43.85546875" style="933" customWidth="1"/>
    <col min="4" max="4" width="22" style="933" customWidth="1"/>
    <col min="5" max="5" width="16" style="933" bestFit="1" customWidth="1"/>
    <col min="6" max="6" width="14.5703125" style="933" customWidth="1"/>
    <col min="7" max="7" width="16" style="933" bestFit="1" customWidth="1"/>
    <col min="8" max="8" width="3.140625" style="933" customWidth="1"/>
    <col min="9" max="9" width="13" style="933" bestFit="1" customWidth="1"/>
    <col min="10" max="16384" width="9.140625" style="933"/>
  </cols>
  <sheetData>
    <row r="1" spans="2:7" s="932" customFormat="1">
      <c r="B1" s="2106"/>
      <c r="C1" s="2106"/>
      <c r="D1" s="2106"/>
      <c r="E1" s="2106"/>
      <c r="F1" s="2106"/>
      <c r="G1" s="2106"/>
    </row>
    <row r="2" spans="2:7" s="932" customFormat="1">
      <c r="B2" s="2073" t="s">
        <v>179</v>
      </c>
      <c r="C2" s="2073"/>
    </row>
    <row r="3" spans="2:7" s="932" customFormat="1">
      <c r="B3" s="2073" t="s">
        <v>156</v>
      </c>
      <c r="C3" s="2073"/>
    </row>
    <row r="4" spans="2:7" s="932" customFormat="1">
      <c r="B4" s="2073" t="s">
        <v>157</v>
      </c>
      <c r="C4" s="2073"/>
    </row>
    <row r="5" spans="2:7" s="932" customFormat="1">
      <c r="B5" s="2073" t="s">
        <v>158</v>
      </c>
      <c r="C5" s="2073"/>
      <c r="D5" s="2073"/>
      <c r="E5" s="933"/>
      <c r="F5" s="933"/>
    </row>
    <row r="6" spans="2:7">
      <c r="D6" s="1178"/>
      <c r="E6" s="1178"/>
      <c r="F6" s="1178"/>
    </row>
    <row r="7" spans="2:7">
      <c r="B7" s="2076" t="s">
        <v>2251</v>
      </c>
      <c r="C7" s="2076"/>
      <c r="D7" s="2076"/>
      <c r="E7" s="2076"/>
      <c r="F7" s="2076"/>
      <c r="G7" s="2076"/>
    </row>
    <row r="8" spans="2:7">
      <c r="B8" s="1202"/>
      <c r="C8" s="1202"/>
      <c r="D8" s="1202"/>
      <c r="E8" s="1202"/>
      <c r="F8" s="1202"/>
      <c r="G8" s="1202"/>
    </row>
    <row r="9" spans="2:7" s="932" customFormat="1" ht="20.25" customHeight="1">
      <c r="B9" s="1967" t="s">
        <v>1348</v>
      </c>
      <c r="C9" s="1979" t="s">
        <v>1352</v>
      </c>
      <c r="D9" s="1967" t="s">
        <v>1350</v>
      </c>
      <c r="E9" s="2043" t="s">
        <v>1183</v>
      </c>
      <c r="F9" s="2044"/>
      <c r="G9" s="2045"/>
    </row>
    <row r="10" spans="2:7" s="932" customFormat="1" ht="19.5" customHeight="1">
      <c r="B10" s="1968"/>
      <c r="C10" s="1980"/>
      <c r="D10" s="1968"/>
      <c r="E10" s="1172" t="s">
        <v>154</v>
      </c>
      <c r="F10" s="1173" t="s">
        <v>155</v>
      </c>
      <c r="G10" s="1173" t="s">
        <v>1181</v>
      </c>
    </row>
    <row r="11" spans="2:7" s="932" customFormat="1">
      <c r="B11" s="2080"/>
      <c r="C11" s="2081"/>
      <c r="D11" s="2081"/>
      <c r="E11" s="2081"/>
      <c r="F11" s="2081"/>
      <c r="G11" s="2082"/>
    </row>
    <row r="12" spans="2:7" s="1193" customFormat="1">
      <c r="B12" s="1118"/>
      <c r="C12" s="1119" t="s">
        <v>200</v>
      </c>
      <c r="D12" s="1098"/>
      <c r="E12" s="1098"/>
      <c r="F12" s="1098"/>
      <c r="G12" s="1099"/>
    </row>
    <row r="13" spans="2:7" s="1193" customFormat="1">
      <c r="B13" s="2080"/>
      <c r="C13" s="2081"/>
      <c r="D13" s="2081"/>
      <c r="E13" s="2081"/>
      <c r="F13" s="2081"/>
      <c r="G13" s="2082"/>
    </row>
    <row r="14" spans="2:7" s="1193" customFormat="1">
      <c r="B14" s="1120">
        <v>1</v>
      </c>
      <c r="C14" s="1098" t="s">
        <v>201</v>
      </c>
      <c r="D14" s="1098">
        <f>'Gua Meas'!J18</f>
        <v>6524</v>
      </c>
      <c r="E14" s="1098">
        <f>'Gua Meas'!K18</f>
        <v>19959.95</v>
      </c>
      <c r="F14" s="1260">
        <f>'Gua Meas'!L18</f>
        <v>6806.8</v>
      </c>
      <c r="G14" s="1099">
        <f>F14+E14</f>
        <v>26766.75</v>
      </c>
    </row>
    <row r="15" spans="2:7" s="1193" customFormat="1">
      <c r="B15" s="1120">
        <v>2</v>
      </c>
      <c r="C15" s="1098" t="s">
        <v>202</v>
      </c>
      <c r="D15" s="1098">
        <f>'Gua Meas'!J38</f>
        <v>13800</v>
      </c>
      <c r="E15" s="1098">
        <f>'Gua Meas'!K38</f>
        <v>13850</v>
      </c>
      <c r="F15" s="1098">
        <f>'Gua Meas'!L38</f>
        <v>0</v>
      </c>
      <c r="G15" s="1099">
        <f>F15+E15</f>
        <v>13850</v>
      </c>
    </row>
    <row r="16" spans="2:7" s="1193" customFormat="1">
      <c r="B16" s="1120">
        <v>3</v>
      </c>
      <c r="C16" s="1098" t="s">
        <v>203</v>
      </c>
      <c r="D16" s="1098">
        <f>'Gua Meas'!J34</f>
        <v>72992</v>
      </c>
      <c r="E16" s="1098">
        <f>'Gua Meas'!K34</f>
        <v>55587.62</v>
      </c>
      <c r="F16" s="1098">
        <f>'Gua Meas'!L34</f>
        <v>0</v>
      </c>
      <c r="G16" s="1099">
        <f>F16+E16</f>
        <v>55587.62</v>
      </c>
    </row>
    <row r="17" spans="2:7" s="1193" customFormat="1">
      <c r="B17" s="2083"/>
      <c r="C17" s="2084"/>
      <c r="D17" s="2084"/>
      <c r="E17" s="2084"/>
      <c r="F17" s="2084"/>
      <c r="G17" s="2085"/>
    </row>
    <row r="18" spans="2:7" s="1193" customFormat="1">
      <c r="B18" s="1966" t="s">
        <v>129</v>
      </c>
      <c r="C18" s="1966"/>
      <c r="D18" s="1066">
        <f>SUM(D14:D16)</f>
        <v>93316</v>
      </c>
      <c r="E18" s="1066">
        <f>SUM(E14:E16)</f>
        <v>89397.57</v>
      </c>
      <c r="F18" s="1066">
        <f>SUM(F14:F16)</f>
        <v>6806.8</v>
      </c>
      <c r="G18" s="1066">
        <f>SUM(G14:G16)</f>
        <v>96204.37</v>
      </c>
    </row>
    <row r="19" spans="2:7" s="932" customFormat="1">
      <c r="B19" s="2080"/>
      <c r="C19" s="2081"/>
      <c r="D19" s="2081"/>
      <c r="E19" s="2081"/>
      <c r="F19" s="2081"/>
      <c r="G19" s="2082"/>
    </row>
    <row r="20" spans="2:7" s="1193" customFormat="1">
      <c r="B20" s="1118"/>
      <c r="C20" s="1119" t="s">
        <v>204</v>
      </c>
      <c r="D20" s="1098"/>
      <c r="E20" s="1098"/>
      <c r="F20" s="1098"/>
      <c r="G20" s="1099"/>
    </row>
    <row r="21" spans="2:7" s="1193" customFormat="1">
      <c r="B21" s="2080"/>
      <c r="C21" s="2081"/>
      <c r="D21" s="2081"/>
      <c r="E21" s="2081"/>
      <c r="F21" s="2081"/>
      <c r="G21" s="2082"/>
    </row>
    <row r="22" spans="2:7" s="1193" customFormat="1">
      <c r="B22" s="1120">
        <v>1</v>
      </c>
      <c r="C22" s="1098" t="s">
        <v>205</v>
      </c>
      <c r="D22" s="1098">
        <v>115966</v>
      </c>
      <c r="E22" s="1098">
        <f>'Gua Meas'!K55</f>
        <v>14632.34</v>
      </c>
      <c r="F22" s="1098">
        <f>'Gua Meas'!L55</f>
        <v>0</v>
      </c>
      <c r="G22" s="1099">
        <f t="shared" ref="G22:G30" si="0">F22+E22</f>
        <v>14632.34</v>
      </c>
    </row>
    <row r="23" spans="2:7" s="1193" customFormat="1">
      <c r="B23" s="1120">
        <v>2</v>
      </c>
      <c r="C23" s="1098" t="s">
        <v>133</v>
      </c>
      <c r="D23" s="1098">
        <v>14480</v>
      </c>
      <c r="E23" s="1098">
        <f>'Gua Meas'!K59</f>
        <v>12217.6</v>
      </c>
      <c r="F23" s="1098">
        <f>'Gua Meas'!L59</f>
        <v>0</v>
      </c>
      <c r="G23" s="1099">
        <f t="shared" si="0"/>
        <v>12217.6</v>
      </c>
    </row>
    <row r="24" spans="2:7" s="1193" customFormat="1">
      <c r="B24" s="1120">
        <v>3</v>
      </c>
      <c r="C24" s="1098" t="s">
        <v>206</v>
      </c>
      <c r="D24" s="1098">
        <v>9420</v>
      </c>
      <c r="E24" s="1098">
        <f>'Gua Meas'!K62</f>
        <v>13606.8</v>
      </c>
      <c r="F24" s="1098">
        <f>'Gua Meas'!L62</f>
        <v>0</v>
      </c>
      <c r="G24" s="1099">
        <f t="shared" si="0"/>
        <v>13606.8</v>
      </c>
    </row>
    <row r="25" spans="2:7" s="1193" customFormat="1">
      <c r="B25" s="1120">
        <v>4</v>
      </c>
      <c r="C25" s="1098" t="s">
        <v>135</v>
      </c>
      <c r="D25" s="1098">
        <v>11912</v>
      </c>
      <c r="E25" s="1098">
        <f>'Gua Meas'!K67</f>
        <v>5644.64</v>
      </c>
      <c r="F25" s="1098">
        <f>'Gua Meas'!L67</f>
        <v>0</v>
      </c>
      <c r="G25" s="1099">
        <f t="shared" si="0"/>
        <v>5644.64</v>
      </c>
    </row>
    <row r="26" spans="2:7" s="1193" customFormat="1">
      <c r="B26" s="1120">
        <v>5</v>
      </c>
      <c r="C26" s="1098" t="s">
        <v>606</v>
      </c>
      <c r="D26" s="1098">
        <v>12496</v>
      </c>
      <c r="E26" s="1098">
        <f>'Gua Meas'!K74</f>
        <v>9056</v>
      </c>
      <c r="F26" s="1098">
        <f>'Gua Meas'!L74</f>
        <v>0</v>
      </c>
      <c r="G26" s="1099">
        <f t="shared" si="0"/>
        <v>9056</v>
      </c>
    </row>
    <row r="27" spans="2:7" s="1193" customFormat="1">
      <c r="B27" s="1120">
        <v>6</v>
      </c>
      <c r="C27" s="1098" t="s">
        <v>207</v>
      </c>
      <c r="D27" s="1098">
        <v>17540</v>
      </c>
      <c r="E27" s="1098">
        <f>'Gua Meas'!K78</f>
        <v>7824</v>
      </c>
      <c r="F27" s="1098">
        <f>'Gua Meas'!L78</f>
        <v>0</v>
      </c>
      <c r="G27" s="1099">
        <f t="shared" si="0"/>
        <v>7824</v>
      </c>
    </row>
    <row r="28" spans="2:7" s="1193" customFormat="1">
      <c r="B28" s="1121">
        <v>7</v>
      </c>
      <c r="C28" s="1085" t="s">
        <v>1128</v>
      </c>
      <c r="D28" s="1085">
        <v>550</v>
      </c>
      <c r="E28" s="1085"/>
      <c r="F28" s="1085"/>
      <c r="G28" s="1099">
        <f t="shared" si="0"/>
        <v>0</v>
      </c>
    </row>
    <row r="29" spans="2:7" s="1193" customFormat="1">
      <c r="B29" s="1121">
        <v>8</v>
      </c>
      <c r="C29" s="1085" t="s">
        <v>1127</v>
      </c>
      <c r="D29" s="1085">
        <v>2860</v>
      </c>
      <c r="E29" s="1085"/>
      <c r="F29" s="1311">
        <f>'Gua Meas'!L83</f>
        <v>2118.2199999999998</v>
      </c>
      <c r="G29" s="1099">
        <f t="shared" si="0"/>
        <v>2118.2199999999998</v>
      </c>
    </row>
    <row r="30" spans="2:7" s="1193" customFormat="1">
      <c r="B30" s="1121">
        <v>9</v>
      </c>
      <c r="C30" s="1085" t="s">
        <v>1126</v>
      </c>
      <c r="D30" s="1085"/>
      <c r="E30" s="1085"/>
      <c r="F30" s="1085"/>
      <c r="G30" s="1099">
        <f t="shared" si="0"/>
        <v>0</v>
      </c>
    </row>
    <row r="31" spans="2:7" s="1193" customFormat="1">
      <c r="B31" s="1121">
        <v>10</v>
      </c>
      <c r="C31" s="1085" t="s">
        <v>1125</v>
      </c>
      <c r="D31" s="1085">
        <v>7180</v>
      </c>
      <c r="E31" s="1085"/>
      <c r="F31" s="1085"/>
      <c r="G31" s="1086"/>
    </row>
    <row r="32" spans="2:7" s="1193" customFormat="1">
      <c r="B32" s="2080"/>
      <c r="C32" s="2081"/>
      <c r="D32" s="2081"/>
      <c r="E32" s="2081"/>
      <c r="F32" s="2081"/>
      <c r="G32" s="2082"/>
    </row>
    <row r="33" spans="2:7" s="1193" customFormat="1">
      <c r="B33" s="1966" t="s">
        <v>128</v>
      </c>
      <c r="C33" s="1966"/>
      <c r="D33" s="1066">
        <f>SUM(D22:D31)</f>
        <v>192404</v>
      </c>
      <c r="E33" s="1066">
        <f>SUM(E22:E31)</f>
        <v>62981.38</v>
      </c>
      <c r="F33" s="1066">
        <f>SUM(F22:F31)</f>
        <v>2118.2199999999998</v>
      </c>
      <c r="G33" s="1066">
        <f>SUM(G22:G31)</f>
        <v>65099.6</v>
      </c>
    </row>
    <row r="34" spans="2:7" s="1193" customFormat="1">
      <c r="B34" s="1966" t="s">
        <v>1380</v>
      </c>
      <c r="C34" s="1966"/>
      <c r="D34" s="1066">
        <f>D18+D33</f>
        <v>285720</v>
      </c>
      <c r="E34" s="1066">
        <f>E18+E33</f>
        <v>152378.95000000001</v>
      </c>
      <c r="F34" s="1066">
        <f>F18+F33</f>
        <v>8925.02</v>
      </c>
      <c r="G34" s="1066">
        <f>G18+G33</f>
        <v>161303.97</v>
      </c>
    </row>
    <row r="43" spans="2:7">
      <c r="B43" s="1179"/>
    </row>
    <row r="44" spans="2:7">
      <c r="B44" s="1179"/>
    </row>
    <row r="45" spans="2:7">
      <c r="B45" s="1179"/>
    </row>
    <row r="46" spans="2:7">
      <c r="B46" s="1179"/>
    </row>
    <row r="47" spans="2:7">
      <c r="B47" s="1179"/>
    </row>
    <row r="48" spans="2:7">
      <c r="B48" s="1179"/>
    </row>
    <row r="49" spans="2:2">
      <c r="B49" s="1179"/>
    </row>
    <row r="50" spans="2:2">
      <c r="B50" s="1179"/>
    </row>
    <row r="51" spans="2:2">
      <c r="B51" s="1179"/>
    </row>
    <row r="52" spans="2:2">
      <c r="B52" s="1179"/>
    </row>
    <row r="53" spans="2:2">
      <c r="B53" s="1179"/>
    </row>
    <row r="54" spans="2:2">
      <c r="B54" s="1179"/>
    </row>
    <row r="55" spans="2:2">
      <c r="B55" s="1179"/>
    </row>
    <row r="56" spans="2:2">
      <c r="B56" s="1179"/>
    </row>
    <row r="57" spans="2:2">
      <c r="B57" s="1179"/>
    </row>
  </sheetData>
  <mergeCells count="19">
    <mergeCell ref="B32:G32"/>
    <mergeCell ref="B18:C18"/>
    <mergeCell ref="B33:C33"/>
    <mergeCell ref="B34:C34"/>
    <mergeCell ref="B11:G11"/>
    <mergeCell ref="B13:G13"/>
    <mergeCell ref="B17:G17"/>
    <mergeCell ref="B19:G19"/>
    <mergeCell ref="B21:G21"/>
    <mergeCell ref="E9:G9"/>
    <mergeCell ref="B9:B10"/>
    <mergeCell ref="C9:C10"/>
    <mergeCell ref="D9:D10"/>
    <mergeCell ref="B1:G1"/>
    <mergeCell ref="B2:C2"/>
    <mergeCell ref="B3:C3"/>
    <mergeCell ref="B4:C4"/>
    <mergeCell ref="B7:G7"/>
    <mergeCell ref="B5:D5"/>
  </mergeCells>
  <printOptions horizontalCentered="1"/>
  <pageMargins left="0.25" right="0.25" top="0.5" bottom="0.5" header="0.3" footer="0.3"/>
  <pageSetup paperSize="9" scale="75" orientation="portrait" r:id="rId1"/>
  <headerFooter>
    <oddHeader>Page &amp;P of &amp;N</oddHeader>
    <oddFooter>&amp;LContractor: - &amp;USelam D.
Office Engineer&amp;CConsultant: - ______________&amp;RClient: - __________________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tabColor rgb="FF92D050"/>
  </sheetPr>
  <dimension ref="B1:M83"/>
  <sheetViews>
    <sheetView view="pageBreakPreview" zoomScale="90" zoomScaleNormal="90" zoomScaleSheetLayoutView="90" workbookViewId="0">
      <selection activeCell="B6" sqref="B6:M6"/>
    </sheetView>
  </sheetViews>
  <sheetFormatPr defaultRowHeight="15.75"/>
  <cols>
    <col min="1" max="1" width="5" style="1263" customWidth="1"/>
    <col min="2" max="2" width="7.28515625" style="1263" customWidth="1"/>
    <col min="3" max="3" width="47.5703125" style="1263" customWidth="1"/>
    <col min="4" max="4" width="5.140625" style="1461" customWidth="1"/>
    <col min="5" max="5" width="10.140625" style="1461" customWidth="1"/>
    <col min="6" max="6" width="10.5703125" style="1461" customWidth="1"/>
    <col min="7" max="7" width="11.42578125" style="1461" customWidth="1"/>
    <col min="8" max="8" width="9.28515625" style="1461" customWidth="1"/>
    <col min="9" max="9" width="13.42578125" style="1461" customWidth="1"/>
    <col min="10" max="10" width="15.140625" style="1461" customWidth="1"/>
    <col min="11" max="11" width="13.28515625" style="1564" customWidth="1"/>
    <col min="12" max="12" width="10.5703125" style="1564" bestFit="1" customWidth="1"/>
    <col min="13" max="13" width="15.28515625" style="1461" customWidth="1"/>
    <col min="14" max="14" width="3.42578125" style="1263" customWidth="1"/>
    <col min="15" max="16384" width="9.140625" style="1263"/>
  </cols>
  <sheetData>
    <row r="1" spans="2:13">
      <c r="B1" s="2108"/>
      <c r="C1" s="2108"/>
      <c r="D1" s="2108"/>
      <c r="E1" s="2108"/>
      <c r="F1" s="2108"/>
      <c r="G1" s="2108"/>
      <c r="H1" s="2108"/>
      <c r="I1" s="2108"/>
      <c r="J1" s="2108"/>
      <c r="K1" s="2108"/>
      <c r="L1" s="2108"/>
      <c r="M1" s="2108"/>
    </row>
    <row r="2" spans="2:13" s="1549" customFormat="1">
      <c r="B2" s="2132" t="s">
        <v>179</v>
      </c>
      <c r="C2" s="2132"/>
      <c r="D2" s="1548"/>
      <c r="E2" s="1548"/>
      <c r="F2" s="1548"/>
      <c r="G2" s="1548"/>
      <c r="H2" s="1548"/>
      <c r="I2" s="1548"/>
      <c r="J2" s="1548"/>
      <c r="K2" s="1554"/>
      <c r="L2" s="1554"/>
      <c r="M2" s="1548"/>
    </row>
    <row r="3" spans="2:13" s="1549" customFormat="1">
      <c r="B3" s="2132" t="s">
        <v>156</v>
      </c>
      <c r="C3" s="2132"/>
      <c r="D3" s="1548"/>
      <c r="E3" s="1548"/>
      <c r="F3" s="1548"/>
      <c r="G3" s="1548"/>
      <c r="H3" s="1548"/>
      <c r="I3" s="1548"/>
      <c r="J3" s="1548"/>
      <c r="K3" s="1554"/>
      <c r="L3" s="1554"/>
      <c r="M3" s="1548"/>
    </row>
    <row r="4" spans="2:13" s="1549" customFormat="1">
      <c r="B4" s="2132" t="s">
        <v>157</v>
      </c>
      <c r="C4" s="2132"/>
      <c r="D4" s="1548"/>
      <c r="E4" s="1548"/>
      <c r="F4" s="1548"/>
      <c r="G4" s="1548"/>
      <c r="H4" s="1548"/>
      <c r="I4" s="1548"/>
      <c r="J4" s="1548"/>
      <c r="K4" s="1554"/>
      <c r="L4" s="1554"/>
      <c r="M4" s="1548"/>
    </row>
    <row r="5" spans="2:13" s="1549" customFormat="1">
      <c r="B5" s="2132" t="s">
        <v>158</v>
      </c>
      <c r="C5" s="2132"/>
      <c r="D5" s="1550"/>
      <c r="E5" s="1548"/>
      <c r="F5" s="1550"/>
      <c r="G5" s="1550"/>
      <c r="H5" s="1550"/>
      <c r="I5" s="1550"/>
      <c r="J5" s="1550"/>
      <c r="K5" s="1554"/>
      <c r="L5" s="1554"/>
      <c r="M5" s="1548"/>
    </row>
    <row r="6" spans="2:13">
      <c r="B6" s="2051" t="s">
        <v>2252</v>
      </c>
      <c r="C6" s="2051"/>
      <c r="D6" s="2051"/>
      <c r="E6" s="2051"/>
      <c r="F6" s="2051"/>
      <c r="G6" s="2051"/>
      <c r="H6" s="2051"/>
      <c r="I6" s="2051"/>
      <c r="J6" s="2051"/>
      <c r="K6" s="2051"/>
      <c r="L6" s="2051"/>
      <c r="M6" s="2051"/>
    </row>
    <row r="7" spans="2:13">
      <c r="B7" s="1459"/>
      <c r="C7" s="1459"/>
      <c r="D7" s="1459"/>
      <c r="E7" s="1459"/>
      <c r="F7" s="1459"/>
      <c r="G7" s="1459"/>
      <c r="H7" s="1459"/>
      <c r="I7" s="1459"/>
      <c r="J7" s="1459"/>
      <c r="K7" s="1459"/>
      <c r="L7" s="1459"/>
      <c r="M7" s="1459"/>
    </row>
    <row r="8" spans="2:13">
      <c r="B8" s="2059" t="s">
        <v>95</v>
      </c>
      <c r="C8" s="2057" t="s">
        <v>94</v>
      </c>
      <c r="D8" s="2057" t="s">
        <v>93</v>
      </c>
      <c r="E8" s="2055" t="s">
        <v>661</v>
      </c>
      <c r="F8" s="2057" t="s">
        <v>244</v>
      </c>
      <c r="G8" s="2057"/>
      <c r="H8" s="2057"/>
      <c r="I8" s="2057" t="s">
        <v>92</v>
      </c>
      <c r="J8" s="2055" t="s">
        <v>659</v>
      </c>
      <c r="K8" s="2057" t="s">
        <v>223</v>
      </c>
      <c r="L8" s="2057"/>
      <c r="M8" s="2058"/>
    </row>
    <row r="9" spans="2:13" ht="31.5">
      <c r="B9" s="2060"/>
      <c r="C9" s="2061"/>
      <c r="D9" s="2061"/>
      <c r="E9" s="2056"/>
      <c r="F9" s="1462" t="s">
        <v>242</v>
      </c>
      <c r="G9" s="1462" t="s">
        <v>243</v>
      </c>
      <c r="H9" s="1463" t="s">
        <v>444</v>
      </c>
      <c r="I9" s="2061"/>
      <c r="J9" s="2056"/>
      <c r="K9" s="1462" t="s">
        <v>154</v>
      </c>
      <c r="L9" s="1462" t="s">
        <v>155</v>
      </c>
      <c r="M9" s="1269" t="s">
        <v>660</v>
      </c>
    </row>
    <row r="10" spans="2:13">
      <c r="B10" s="1270"/>
      <c r="C10" s="1271" t="s">
        <v>68</v>
      </c>
      <c r="D10" s="1272"/>
      <c r="E10" s="1272"/>
      <c r="F10" s="1272"/>
      <c r="G10" s="1272"/>
      <c r="H10" s="1272"/>
      <c r="I10" s="1272"/>
      <c r="J10" s="1272"/>
      <c r="K10" s="1555"/>
      <c r="L10" s="1555"/>
      <c r="M10" s="1295"/>
    </row>
    <row r="11" spans="2:13">
      <c r="B11" s="1275"/>
      <c r="C11" s="1276" t="s">
        <v>45</v>
      </c>
      <c r="D11" s="1283"/>
      <c r="E11" s="1283"/>
      <c r="F11" s="1283"/>
      <c r="G11" s="1283"/>
      <c r="H11" s="1283"/>
      <c r="I11" s="1283"/>
      <c r="J11" s="1283"/>
      <c r="K11" s="1280"/>
      <c r="L11" s="1280"/>
      <c r="M11" s="1556"/>
    </row>
    <row r="12" spans="2:13" ht="18.75">
      <c r="B12" s="1278">
        <v>1.1000000000000001</v>
      </c>
      <c r="C12" s="1279" t="s">
        <v>404</v>
      </c>
      <c r="D12" s="1280" t="s">
        <v>600</v>
      </c>
      <c r="E12" s="1280">
        <v>14</v>
      </c>
      <c r="F12" s="1280">
        <v>45.9</v>
      </c>
      <c r="G12" s="1280"/>
      <c r="H12" s="1280">
        <f t="shared" ref="H12:H17" si="0">F12+G12</f>
        <v>45.9</v>
      </c>
      <c r="I12" s="1280">
        <v>6</v>
      </c>
      <c r="J12" s="1280">
        <f t="shared" ref="J12:J17" si="1">I12*E12</f>
        <v>84</v>
      </c>
      <c r="K12" s="1280">
        <f t="shared" ref="K12:K17" si="2">I12*F12</f>
        <v>275.39999999999998</v>
      </c>
      <c r="L12" s="1280">
        <f>I12*G12</f>
        <v>0</v>
      </c>
      <c r="M12" s="1556">
        <f t="shared" ref="M12:M17" si="3">L12+K12</f>
        <v>275.39999999999998</v>
      </c>
    </row>
    <row r="13" spans="2:13" ht="18.75">
      <c r="B13" s="1278">
        <v>1.2</v>
      </c>
      <c r="C13" s="1279" t="s">
        <v>325</v>
      </c>
      <c r="D13" s="1280" t="s">
        <v>598</v>
      </c>
      <c r="E13" s="1280">
        <v>13</v>
      </c>
      <c r="F13" s="1280">
        <v>84.63</v>
      </c>
      <c r="G13" s="1280"/>
      <c r="H13" s="1280">
        <f t="shared" si="0"/>
        <v>84.63</v>
      </c>
      <c r="I13" s="1280">
        <v>50</v>
      </c>
      <c r="J13" s="1280">
        <f t="shared" si="1"/>
        <v>650</v>
      </c>
      <c r="K13" s="1280">
        <f t="shared" si="2"/>
        <v>4231.5</v>
      </c>
      <c r="L13" s="1280">
        <f t="shared" ref="L13:L77" si="4">I13*G13</f>
        <v>0</v>
      </c>
      <c r="M13" s="1556">
        <f t="shared" si="3"/>
        <v>4231.5</v>
      </c>
    </row>
    <row r="14" spans="2:13" ht="18.75">
      <c r="B14" s="1278">
        <v>1.4</v>
      </c>
      <c r="C14" s="1279" t="s">
        <v>340</v>
      </c>
      <c r="D14" s="1280" t="s">
        <v>598</v>
      </c>
      <c r="E14" s="1280">
        <v>7</v>
      </c>
      <c r="F14" s="1280">
        <v>23.84</v>
      </c>
      <c r="G14" s="1280"/>
      <c r="H14" s="1280">
        <f t="shared" si="0"/>
        <v>23.84</v>
      </c>
      <c r="I14" s="1280">
        <v>50</v>
      </c>
      <c r="J14" s="1280">
        <f t="shared" si="1"/>
        <v>350</v>
      </c>
      <c r="K14" s="1280">
        <f t="shared" si="2"/>
        <v>1192</v>
      </c>
      <c r="L14" s="1280">
        <f t="shared" si="4"/>
        <v>0</v>
      </c>
      <c r="M14" s="1556">
        <f t="shared" si="3"/>
        <v>1192</v>
      </c>
    </row>
    <row r="15" spans="2:13" ht="18.75">
      <c r="B15" s="1278">
        <v>1.5</v>
      </c>
      <c r="C15" s="1279" t="s">
        <v>326</v>
      </c>
      <c r="D15" s="1280" t="s">
        <v>598</v>
      </c>
      <c r="E15" s="1280">
        <v>26</v>
      </c>
      <c r="F15" s="1280">
        <v>113.78</v>
      </c>
      <c r="G15" s="1280"/>
      <c r="H15" s="1280">
        <f t="shared" si="0"/>
        <v>113.78</v>
      </c>
      <c r="I15" s="1280">
        <v>100</v>
      </c>
      <c r="J15" s="1280">
        <f t="shared" si="1"/>
        <v>2600</v>
      </c>
      <c r="K15" s="1280">
        <f t="shared" si="2"/>
        <v>11378</v>
      </c>
      <c r="L15" s="1280">
        <f t="shared" si="4"/>
        <v>0</v>
      </c>
      <c r="M15" s="1556">
        <f t="shared" si="3"/>
        <v>11378</v>
      </c>
    </row>
    <row r="16" spans="2:13" ht="18.75">
      <c r="B16" s="1278">
        <v>1.6</v>
      </c>
      <c r="C16" s="1279" t="s">
        <v>342</v>
      </c>
      <c r="D16" s="1280" t="s">
        <v>598</v>
      </c>
      <c r="E16" s="1280">
        <v>26</v>
      </c>
      <c r="F16" s="1280">
        <v>25</v>
      </c>
      <c r="G16" s="1401">
        <f>H12*0.3+H13+H14-F16</f>
        <v>97.24</v>
      </c>
      <c r="H16" s="1280">
        <f t="shared" si="0"/>
        <v>122.24</v>
      </c>
      <c r="I16" s="1280">
        <v>70</v>
      </c>
      <c r="J16" s="1280">
        <f t="shared" si="1"/>
        <v>1820</v>
      </c>
      <c r="K16" s="1280">
        <f t="shared" si="2"/>
        <v>1750</v>
      </c>
      <c r="L16" s="1280">
        <f t="shared" si="4"/>
        <v>6806.8</v>
      </c>
      <c r="M16" s="1556">
        <f t="shared" si="3"/>
        <v>8556.7999999999993</v>
      </c>
    </row>
    <row r="17" spans="2:13" ht="18.75">
      <c r="B17" s="1323">
        <v>1.7</v>
      </c>
      <c r="C17" s="1324" t="s">
        <v>343</v>
      </c>
      <c r="D17" s="1325" t="s">
        <v>600</v>
      </c>
      <c r="E17" s="1325">
        <v>12</v>
      </c>
      <c r="F17" s="1325">
        <v>13.33</v>
      </c>
      <c r="G17" s="1325"/>
      <c r="H17" s="1325">
        <f t="shared" si="0"/>
        <v>13.33</v>
      </c>
      <c r="I17" s="1325">
        <v>85</v>
      </c>
      <c r="J17" s="1325">
        <f t="shared" si="1"/>
        <v>1020</v>
      </c>
      <c r="K17" s="1325">
        <f t="shared" si="2"/>
        <v>1133.05</v>
      </c>
      <c r="L17" s="1325">
        <f t="shared" si="4"/>
        <v>0</v>
      </c>
      <c r="M17" s="1557">
        <f t="shared" si="3"/>
        <v>1133.05</v>
      </c>
    </row>
    <row r="18" spans="2:13">
      <c r="B18" s="2129" t="s">
        <v>46</v>
      </c>
      <c r="C18" s="2130"/>
      <c r="D18" s="2130"/>
      <c r="E18" s="2130"/>
      <c r="F18" s="2130"/>
      <c r="G18" s="2130"/>
      <c r="H18" s="2130"/>
      <c r="I18" s="2131"/>
      <c r="J18" s="1558">
        <f>SUM(J12:J17)</f>
        <v>6524</v>
      </c>
      <c r="K18" s="1558">
        <f>SUM(K12:K17)</f>
        <v>19959.95</v>
      </c>
      <c r="L18" s="1558">
        <f>SUM(L12:L17)</f>
        <v>6806.8</v>
      </c>
      <c r="M18" s="1559">
        <f>SUM(M12:M17)</f>
        <v>26766.75</v>
      </c>
    </row>
    <row r="19" spans="2:13">
      <c r="B19" s="1321"/>
      <c r="C19" s="1273" t="s">
        <v>47</v>
      </c>
      <c r="D19" s="1294"/>
      <c r="E19" s="1294"/>
      <c r="F19" s="1294"/>
      <c r="G19" s="1294"/>
      <c r="H19" s="1294"/>
      <c r="I19" s="1294"/>
      <c r="J19" s="1294"/>
      <c r="K19" s="1555"/>
      <c r="L19" s="1294"/>
      <c r="M19" s="1560"/>
    </row>
    <row r="20" spans="2:13">
      <c r="B20" s="1278">
        <v>3.01</v>
      </c>
      <c r="C20" s="1279" t="s">
        <v>405</v>
      </c>
      <c r="D20" s="1280"/>
      <c r="E20" s="1280"/>
      <c r="F20" s="1280"/>
      <c r="G20" s="1280"/>
      <c r="H20" s="1280"/>
      <c r="I20" s="1280"/>
      <c r="J20" s="1280"/>
      <c r="K20" s="1280"/>
      <c r="L20" s="1280"/>
      <c r="M20" s="1556"/>
    </row>
    <row r="21" spans="2:13" ht="18.75">
      <c r="B21" s="1284"/>
      <c r="C21" s="1285" t="s">
        <v>90</v>
      </c>
      <c r="D21" s="1280" t="s">
        <v>600</v>
      </c>
      <c r="E21" s="1280">
        <v>7</v>
      </c>
      <c r="F21" s="1280">
        <v>8.9</v>
      </c>
      <c r="G21" s="1280"/>
      <c r="H21" s="1280">
        <f t="shared" ref="H21:H31" si="5">F21+G21</f>
        <v>8.9</v>
      </c>
      <c r="I21" s="1280">
        <v>100</v>
      </c>
      <c r="J21" s="1280">
        <f t="shared" ref="J21:J77" si="6">I21*E21</f>
        <v>700</v>
      </c>
      <c r="K21" s="1280">
        <f>I21*F21</f>
        <v>890</v>
      </c>
      <c r="L21" s="1280">
        <f t="shared" si="4"/>
        <v>0</v>
      </c>
      <c r="M21" s="1556">
        <f t="shared" ref="M21:M77" si="7">L21+K21</f>
        <v>890</v>
      </c>
    </row>
    <row r="22" spans="2:13" ht="18.75">
      <c r="B22" s="1278">
        <v>3.03</v>
      </c>
      <c r="C22" s="1279" t="s">
        <v>406</v>
      </c>
      <c r="D22" s="1280" t="s">
        <v>600</v>
      </c>
      <c r="E22" s="1280">
        <v>12</v>
      </c>
      <c r="F22" s="1280">
        <v>13.33</v>
      </c>
      <c r="G22" s="1280"/>
      <c r="H22" s="1280">
        <f t="shared" si="5"/>
        <v>13.33</v>
      </c>
      <c r="I22" s="1280">
        <v>2900</v>
      </c>
      <c r="J22" s="1280">
        <f t="shared" si="6"/>
        <v>34800</v>
      </c>
      <c r="K22" s="1280">
        <f t="shared" ref="K22:K33" si="8">I22*F22</f>
        <v>38657</v>
      </c>
      <c r="L22" s="1280">
        <f t="shared" si="4"/>
        <v>0</v>
      </c>
      <c r="M22" s="1556">
        <f t="shared" si="7"/>
        <v>38657</v>
      </c>
    </row>
    <row r="23" spans="2:13">
      <c r="B23" s="1278">
        <v>3.02</v>
      </c>
      <c r="C23" s="1279" t="s">
        <v>1111</v>
      </c>
      <c r="D23" s="1280"/>
      <c r="E23" s="1280"/>
      <c r="F23" s="1280"/>
      <c r="G23" s="1280"/>
      <c r="H23" s="1280"/>
      <c r="I23" s="1280"/>
      <c r="J23" s="1280"/>
      <c r="K23" s="1280"/>
      <c r="L23" s="1280"/>
      <c r="M23" s="1556"/>
    </row>
    <row r="24" spans="2:13" ht="18.75">
      <c r="B24" s="1278"/>
      <c r="C24" s="1285" t="s">
        <v>88</v>
      </c>
      <c r="D24" s="1280" t="s">
        <v>598</v>
      </c>
      <c r="E24" s="1280">
        <v>1.2</v>
      </c>
      <c r="F24" s="1280">
        <v>1.73</v>
      </c>
      <c r="G24" s="1280"/>
      <c r="H24" s="1280">
        <f t="shared" si="5"/>
        <v>1.73</v>
      </c>
      <c r="I24" s="1280">
        <v>2900</v>
      </c>
      <c r="J24" s="1280">
        <f t="shared" si="6"/>
        <v>3480</v>
      </c>
      <c r="K24" s="1280">
        <f t="shared" si="8"/>
        <v>5017</v>
      </c>
      <c r="L24" s="1280">
        <f t="shared" si="4"/>
        <v>0</v>
      </c>
      <c r="M24" s="1556">
        <f t="shared" si="7"/>
        <v>5017</v>
      </c>
    </row>
    <row r="25" spans="2:13">
      <c r="B25" s="1278">
        <v>2.4</v>
      </c>
      <c r="C25" s="1279" t="s">
        <v>407</v>
      </c>
      <c r="D25" s="1280"/>
      <c r="E25" s="1280"/>
      <c r="F25" s="1280"/>
      <c r="G25" s="1280"/>
      <c r="H25" s="1280"/>
      <c r="I25" s="1280"/>
      <c r="J25" s="1280"/>
      <c r="K25" s="1280"/>
      <c r="L25" s="1280"/>
      <c r="M25" s="1556"/>
    </row>
    <row r="26" spans="2:13" ht="18.75">
      <c r="B26" s="1284"/>
      <c r="C26" s="1285" t="s">
        <v>88</v>
      </c>
      <c r="D26" s="1280" t="s">
        <v>600</v>
      </c>
      <c r="E26" s="1280">
        <v>5</v>
      </c>
      <c r="F26" s="1280">
        <v>13.84</v>
      </c>
      <c r="G26" s="1280"/>
      <c r="H26" s="1280">
        <f t="shared" si="5"/>
        <v>13.84</v>
      </c>
      <c r="I26" s="1280">
        <v>120</v>
      </c>
      <c r="J26" s="1280">
        <f t="shared" si="6"/>
        <v>600</v>
      </c>
      <c r="K26" s="1280">
        <f t="shared" si="8"/>
        <v>1660.8</v>
      </c>
      <c r="L26" s="1280">
        <f t="shared" si="4"/>
        <v>0</v>
      </c>
      <c r="M26" s="1556">
        <f t="shared" si="7"/>
        <v>1660.8</v>
      </c>
    </row>
    <row r="27" spans="2:13" hidden="1">
      <c r="B27" s="1284"/>
      <c r="C27" s="1285" t="s">
        <v>231</v>
      </c>
      <c r="D27" s="1280" t="s">
        <v>222</v>
      </c>
      <c r="E27" s="1280">
        <v>26</v>
      </c>
      <c r="F27" s="1280">
        <v>0</v>
      </c>
      <c r="G27" s="1280"/>
      <c r="H27" s="1280">
        <f t="shared" si="5"/>
        <v>0</v>
      </c>
      <c r="I27" s="1280">
        <v>110</v>
      </c>
      <c r="J27" s="1280">
        <f t="shared" si="6"/>
        <v>2860</v>
      </c>
      <c r="K27" s="1280">
        <f t="shared" si="8"/>
        <v>0</v>
      </c>
      <c r="L27" s="1280">
        <f t="shared" si="4"/>
        <v>0</v>
      </c>
      <c r="M27" s="1556">
        <f t="shared" si="7"/>
        <v>0</v>
      </c>
    </row>
    <row r="28" spans="2:13">
      <c r="B28" s="1278">
        <v>2.5</v>
      </c>
      <c r="C28" s="1279" t="s">
        <v>380</v>
      </c>
      <c r="D28" s="1280"/>
      <c r="E28" s="1280"/>
      <c r="F28" s="1280"/>
      <c r="G28" s="1280"/>
      <c r="H28" s="1280"/>
      <c r="I28" s="1280"/>
      <c r="J28" s="1280"/>
      <c r="K28" s="1280"/>
      <c r="L28" s="1280"/>
      <c r="M28" s="1556"/>
    </row>
    <row r="29" spans="2:13">
      <c r="B29" s="1278"/>
      <c r="C29" s="1277" t="s">
        <v>79</v>
      </c>
      <c r="D29" s="1280" t="s">
        <v>75</v>
      </c>
      <c r="E29" s="1280">
        <v>43</v>
      </c>
      <c r="F29" s="1280">
        <v>142.9</v>
      </c>
      <c r="G29" s="1280"/>
      <c r="H29" s="1280">
        <f t="shared" si="5"/>
        <v>142.9</v>
      </c>
      <c r="I29" s="1280">
        <v>38</v>
      </c>
      <c r="J29" s="1280">
        <f t="shared" si="6"/>
        <v>1634</v>
      </c>
      <c r="K29" s="1280">
        <f t="shared" si="8"/>
        <v>5430.2</v>
      </c>
      <c r="L29" s="1280">
        <f t="shared" si="4"/>
        <v>0</v>
      </c>
      <c r="M29" s="1556">
        <f t="shared" si="7"/>
        <v>5430.2</v>
      </c>
    </row>
    <row r="30" spans="2:13">
      <c r="B30" s="1278"/>
      <c r="C30" s="1277" t="s">
        <v>78</v>
      </c>
      <c r="D30" s="1280" t="s">
        <v>75</v>
      </c>
      <c r="E30" s="1280">
        <v>176</v>
      </c>
      <c r="F30" s="1280"/>
      <c r="G30" s="1280"/>
      <c r="H30" s="1280"/>
      <c r="I30" s="1280">
        <v>38</v>
      </c>
      <c r="J30" s="1280">
        <f t="shared" si="6"/>
        <v>6688</v>
      </c>
      <c r="K30" s="1280">
        <f t="shared" si="8"/>
        <v>0</v>
      </c>
      <c r="L30" s="1280">
        <f t="shared" si="4"/>
        <v>0</v>
      </c>
      <c r="M30" s="1556">
        <f t="shared" si="7"/>
        <v>0</v>
      </c>
    </row>
    <row r="31" spans="2:13">
      <c r="B31" s="1278"/>
      <c r="C31" s="1277" t="s">
        <v>77</v>
      </c>
      <c r="D31" s="1280" t="s">
        <v>75</v>
      </c>
      <c r="E31" s="1280">
        <v>110</v>
      </c>
      <c r="F31" s="1280">
        <v>103.49</v>
      </c>
      <c r="G31" s="1280"/>
      <c r="H31" s="1280">
        <f t="shared" si="5"/>
        <v>103.49</v>
      </c>
      <c r="I31" s="1280">
        <v>38</v>
      </c>
      <c r="J31" s="1280">
        <f t="shared" si="6"/>
        <v>4180</v>
      </c>
      <c r="K31" s="1280">
        <f t="shared" si="8"/>
        <v>3932.62</v>
      </c>
      <c r="L31" s="1280">
        <f t="shared" si="4"/>
        <v>0</v>
      </c>
      <c r="M31" s="1556">
        <f t="shared" si="7"/>
        <v>3932.62</v>
      </c>
    </row>
    <row r="32" spans="2:13" hidden="1">
      <c r="B32" s="1278"/>
      <c r="C32" s="1277" t="s">
        <v>76</v>
      </c>
      <c r="D32" s="1280" t="s">
        <v>75</v>
      </c>
      <c r="E32" s="1280">
        <v>475</v>
      </c>
      <c r="F32" s="1280"/>
      <c r="G32" s="1280"/>
      <c r="H32" s="1280"/>
      <c r="I32" s="1280">
        <v>38</v>
      </c>
      <c r="J32" s="1280">
        <f t="shared" si="6"/>
        <v>18050</v>
      </c>
      <c r="K32" s="1280">
        <f t="shared" si="8"/>
        <v>0</v>
      </c>
      <c r="L32" s="1280">
        <f t="shared" si="4"/>
        <v>0</v>
      </c>
      <c r="M32" s="1556">
        <f t="shared" si="7"/>
        <v>0</v>
      </c>
    </row>
    <row r="33" spans="2:13" hidden="1">
      <c r="B33" s="1323">
        <v>2.6</v>
      </c>
      <c r="C33" s="1324" t="s">
        <v>334</v>
      </c>
      <c r="D33" s="1325" t="s">
        <v>215</v>
      </c>
      <c r="E33" s="1325">
        <v>0</v>
      </c>
      <c r="F33" s="1325">
        <v>0</v>
      </c>
      <c r="G33" s="1325"/>
      <c r="H33" s="1325">
        <f>F33+G33</f>
        <v>0</v>
      </c>
      <c r="I33" s="1325">
        <v>15</v>
      </c>
      <c r="J33" s="1325">
        <f t="shared" si="6"/>
        <v>0</v>
      </c>
      <c r="K33" s="1325">
        <f t="shared" si="8"/>
        <v>0</v>
      </c>
      <c r="L33" s="1325">
        <f t="shared" si="4"/>
        <v>0</v>
      </c>
      <c r="M33" s="1557">
        <f t="shared" si="7"/>
        <v>0</v>
      </c>
    </row>
    <row r="34" spans="2:13">
      <c r="B34" s="2129" t="s">
        <v>46</v>
      </c>
      <c r="C34" s="2130"/>
      <c r="D34" s="2130"/>
      <c r="E34" s="2130"/>
      <c r="F34" s="2130"/>
      <c r="G34" s="2130"/>
      <c r="H34" s="2130"/>
      <c r="I34" s="2131"/>
      <c r="J34" s="1558">
        <f>SUM(J19:J33)</f>
        <v>72992</v>
      </c>
      <c r="K34" s="1558">
        <f>SUM(K19:K33)</f>
        <v>55587.62</v>
      </c>
      <c r="L34" s="1558">
        <f>SUM(L19:L33)</f>
        <v>0</v>
      </c>
      <c r="M34" s="1559">
        <f>SUM(M19:M33)</f>
        <v>55587.62</v>
      </c>
    </row>
    <row r="35" spans="2:13">
      <c r="B35" s="1321"/>
      <c r="C35" s="1273" t="s">
        <v>85</v>
      </c>
      <c r="D35" s="1294"/>
      <c r="E35" s="1294"/>
      <c r="F35" s="1294"/>
      <c r="G35" s="1294"/>
      <c r="H35" s="1294"/>
      <c r="I35" s="1294"/>
      <c r="J35" s="1294"/>
      <c r="K35" s="1294"/>
      <c r="L35" s="1294"/>
      <c r="M35" s="1560"/>
    </row>
    <row r="36" spans="2:13" ht="18.75">
      <c r="B36" s="1278">
        <v>3.1</v>
      </c>
      <c r="C36" s="1279" t="s">
        <v>408</v>
      </c>
      <c r="D36" s="1280" t="s">
        <v>598</v>
      </c>
      <c r="E36" s="1280">
        <v>5</v>
      </c>
      <c r="F36" s="1280">
        <v>8.4600000000000009</v>
      </c>
      <c r="G36" s="1280"/>
      <c r="H36" s="1280">
        <f>F36+G36</f>
        <v>8.4600000000000009</v>
      </c>
      <c r="I36" s="1280">
        <v>1000</v>
      </c>
      <c r="J36" s="1280">
        <f t="shared" si="6"/>
        <v>5000</v>
      </c>
      <c r="K36" s="1280">
        <f>I36*F36</f>
        <v>8460</v>
      </c>
      <c r="L36" s="1280">
        <f t="shared" si="4"/>
        <v>0</v>
      </c>
      <c r="M36" s="1556">
        <f t="shared" si="7"/>
        <v>8460</v>
      </c>
    </row>
    <row r="37" spans="2:13" ht="18.75">
      <c r="B37" s="1323">
        <v>3.2</v>
      </c>
      <c r="C37" s="1326" t="s">
        <v>336</v>
      </c>
      <c r="D37" s="1325" t="s">
        <v>598</v>
      </c>
      <c r="E37" s="1325">
        <v>8</v>
      </c>
      <c r="F37" s="1325">
        <v>4.9000000000000004</v>
      </c>
      <c r="G37" s="1325"/>
      <c r="H37" s="1325">
        <f>F37+G37</f>
        <v>4.9000000000000004</v>
      </c>
      <c r="I37" s="1325">
        <v>1100</v>
      </c>
      <c r="J37" s="1325">
        <f t="shared" si="6"/>
        <v>8800</v>
      </c>
      <c r="K37" s="1325">
        <f>I37*F37</f>
        <v>5390</v>
      </c>
      <c r="L37" s="1325">
        <f t="shared" si="4"/>
        <v>0</v>
      </c>
      <c r="M37" s="1557">
        <f t="shared" si="7"/>
        <v>5390</v>
      </c>
    </row>
    <row r="38" spans="2:13">
      <c r="B38" s="2129" t="s">
        <v>46</v>
      </c>
      <c r="C38" s="2130"/>
      <c r="D38" s="2130"/>
      <c r="E38" s="2130"/>
      <c r="F38" s="2130"/>
      <c r="G38" s="2130"/>
      <c r="H38" s="2130"/>
      <c r="I38" s="2131"/>
      <c r="J38" s="1558">
        <f>SUM(J36:J37)</f>
        <v>13800</v>
      </c>
      <c r="K38" s="1558">
        <f>SUM(K36:K37)</f>
        <v>13850</v>
      </c>
      <c r="L38" s="1558">
        <f>SUM(L36:L37)</f>
        <v>0</v>
      </c>
      <c r="M38" s="1559">
        <f>SUM(M36:M37)</f>
        <v>13850</v>
      </c>
    </row>
    <row r="39" spans="2:13">
      <c r="B39" s="1321"/>
      <c r="C39" s="1272" t="s">
        <v>84</v>
      </c>
      <c r="D39" s="1294"/>
      <c r="E39" s="1294"/>
      <c r="F39" s="1294"/>
      <c r="G39" s="1294"/>
      <c r="H39" s="1294"/>
      <c r="I39" s="1294"/>
      <c r="J39" s="1294"/>
      <c r="K39" s="1555"/>
      <c r="L39" s="1294"/>
      <c r="M39" s="1560"/>
    </row>
    <row r="40" spans="2:13">
      <c r="B40" s="1278"/>
      <c r="C40" s="1276" t="s">
        <v>48</v>
      </c>
      <c r="D40" s="1280"/>
      <c r="E40" s="1280"/>
      <c r="F40" s="1280"/>
      <c r="G40" s="1280"/>
      <c r="H40" s="1280"/>
      <c r="I40" s="1280"/>
      <c r="J40" s="1280"/>
      <c r="K40" s="1280"/>
      <c r="L40" s="1280"/>
      <c r="M40" s="1556"/>
    </row>
    <row r="41" spans="2:13">
      <c r="B41" s="1278">
        <v>1.1000000000000001</v>
      </c>
      <c r="C41" s="1279" t="s">
        <v>331</v>
      </c>
      <c r="D41" s="1280"/>
      <c r="E41" s="1280"/>
      <c r="F41" s="1280"/>
      <c r="G41" s="1280"/>
      <c r="H41" s="1280"/>
      <c r="I41" s="1280"/>
      <c r="J41" s="1280"/>
      <c r="K41" s="1561"/>
      <c r="L41" s="1280"/>
      <c r="M41" s="1556"/>
    </row>
    <row r="42" spans="2:13" ht="18.75">
      <c r="B42" s="1278"/>
      <c r="C42" s="1285" t="s">
        <v>82</v>
      </c>
      <c r="D42" s="1280" t="s">
        <v>598</v>
      </c>
      <c r="E42" s="1280">
        <v>1.8</v>
      </c>
      <c r="F42" s="1280">
        <v>0.43</v>
      </c>
      <c r="G42" s="1280"/>
      <c r="H42" s="1280">
        <f>F42+G42</f>
        <v>0.43</v>
      </c>
      <c r="I42" s="1280">
        <v>2900</v>
      </c>
      <c r="J42" s="1280">
        <f t="shared" si="6"/>
        <v>5220</v>
      </c>
      <c r="K42" s="1280">
        <f>I42*F42</f>
        <v>1247</v>
      </c>
      <c r="L42" s="1280">
        <f t="shared" si="4"/>
        <v>0</v>
      </c>
      <c r="M42" s="1556">
        <f t="shared" si="7"/>
        <v>1247</v>
      </c>
    </row>
    <row r="43" spans="2:13" ht="18.75">
      <c r="B43" s="1278"/>
      <c r="C43" s="1285" t="s">
        <v>81</v>
      </c>
      <c r="D43" s="1280" t="s">
        <v>598</v>
      </c>
      <c r="E43" s="1280">
        <v>1.4</v>
      </c>
      <c r="F43" s="1280">
        <v>0.69</v>
      </c>
      <c r="G43" s="1280"/>
      <c r="H43" s="1280">
        <f>F43+G43</f>
        <v>0.69</v>
      </c>
      <c r="I43" s="1280">
        <v>2900</v>
      </c>
      <c r="J43" s="1280">
        <f t="shared" si="6"/>
        <v>4060</v>
      </c>
      <c r="K43" s="1280">
        <f t="shared" ref="K43:K54" si="9">I43*F43</f>
        <v>2001</v>
      </c>
      <c r="L43" s="1280">
        <f t="shared" si="4"/>
        <v>0</v>
      </c>
      <c r="M43" s="1556">
        <f t="shared" si="7"/>
        <v>2001</v>
      </c>
    </row>
    <row r="44" spans="2:13">
      <c r="B44" s="1278"/>
      <c r="C44" s="1285" t="s">
        <v>1112</v>
      </c>
      <c r="D44" s="1280" t="s">
        <v>704</v>
      </c>
      <c r="E44" s="1280">
        <v>22</v>
      </c>
      <c r="F44" s="1280">
        <v>0.18</v>
      </c>
      <c r="G44" s="1280"/>
      <c r="H44" s="1280">
        <f>F44+G44</f>
        <v>0.18</v>
      </c>
      <c r="I44" s="1280">
        <v>2900</v>
      </c>
      <c r="J44" s="1280">
        <f t="shared" si="6"/>
        <v>63800</v>
      </c>
      <c r="K44" s="1280">
        <f t="shared" si="9"/>
        <v>522</v>
      </c>
      <c r="L44" s="1280">
        <f t="shared" si="4"/>
        <v>0</v>
      </c>
      <c r="M44" s="1556">
        <f t="shared" si="7"/>
        <v>522</v>
      </c>
    </row>
    <row r="45" spans="2:13">
      <c r="B45" s="1278">
        <v>1.2</v>
      </c>
      <c r="C45" s="1279" t="s">
        <v>409</v>
      </c>
      <c r="D45" s="1280"/>
      <c r="E45" s="1280"/>
      <c r="F45" s="1280"/>
      <c r="G45" s="1280"/>
      <c r="H45" s="1280"/>
      <c r="I45" s="1280"/>
      <c r="J45" s="1280"/>
      <c r="K45" s="1280"/>
      <c r="L45" s="1280"/>
      <c r="M45" s="1556"/>
    </row>
    <row r="46" spans="2:13" ht="18.75">
      <c r="B46" s="1278"/>
      <c r="C46" s="1285" t="s">
        <v>231</v>
      </c>
      <c r="D46" s="1280" t="s">
        <v>600</v>
      </c>
      <c r="E46" s="1280">
        <v>26</v>
      </c>
      <c r="F46" s="1280">
        <v>8.64</v>
      </c>
      <c r="G46" s="1280"/>
      <c r="H46" s="1280">
        <f t="shared" ref="H46:H53" si="10">F46+G46</f>
        <v>8.64</v>
      </c>
      <c r="I46" s="1280">
        <v>100</v>
      </c>
      <c r="J46" s="1280">
        <f t="shared" si="6"/>
        <v>2600</v>
      </c>
      <c r="K46" s="1280">
        <f t="shared" si="9"/>
        <v>864</v>
      </c>
      <c r="L46" s="1280">
        <f t="shared" si="4"/>
        <v>0</v>
      </c>
      <c r="M46" s="1556">
        <f t="shared" si="7"/>
        <v>864</v>
      </c>
    </row>
    <row r="47" spans="2:13" ht="18.75">
      <c r="B47" s="1278" t="s">
        <v>163</v>
      </c>
      <c r="C47" s="1285" t="s">
        <v>81</v>
      </c>
      <c r="D47" s="1280" t="s">
        <v>600</v>
      </c>
      <c r="E47" s="1280"/>
      <c r="F47" s="1280">
        <v>6.92</v>
      </c>
      <c r="G47" s="1280"/>
      <c r="H47" s="1280">
        <f t="shared" si="10"/>
        <v>6.92</v>
      </c>
      <c r="I47" s="1280">
        <v>100</v>
      </c>
      <c r="J47" s="1280">
        <f t="shared" si="6"/>
        <v>0</v>
      </c>
      <c r="K47" s="1280">
        <f t="shared" si="9"/>
        <v>692</v>
      </c>
      <c r="L47" s="1280">
        <f t="shared" si="4"/>
        <v>0</v>
      </c>
      <c r="M47" s="1556">
        <f t="shared" si="7"/>
        <v>692</v>
      </c>
    </row>
    <row r="48" spans="2:13">
      <c r="B48" s="1278"/>
      <c r="C48" s="1285" t="s">
        <v>232</v>
      </c>
      <c r="D48" s="1280" t="s">
        <v>222</v>
      </c>
      <c r="E48" s="1280">
        <v>20</v>
      </c>
      <c r="F48" s="1280">
        <v>1.89</v>
      </c>
      <c r="G48" s="1280"/>
      <c r="H48" s="1280">
        <f t="shared" si="10"/>
        <v>1.89</v>
      </c>
      <c r="I48" s="1280">
        <v>100</v>
      </c>
      <c r="J48" s="1280">
        <f t="shared" si="6"/>
        <v>2000</v>
      </c>
      <c r="K48" s="1280">
        <f t="shared" si="9"/>
        <v>189</v>
      </c>
      <c r="L48" s="1280">
        <f t="shared" si="4"/>
        <v>0</v>
      </c>
      <c r="M48" s="1556">
        <f t="shared" si="7"/>
        <v>189</v>
      </c>
    </row>
    <row r="49" spans="2:13">
      <c r="B49" s="1284"/>
      <c r="C49" s="1285" t="s">
        <v>705</v>
      </c>
      <c r="D49" s="1280" t="s">
        <v>222</v>
      </c>
      <c r="E49" s="1280">
        <v>26</v>
      </c>
      <c r="F49" s="1280">
        <v>0</v>
      </c>
      <c r="G49" s="1280"/>
      <c r="H49" s="1280">
        <f t="shared" si="10"/>
        <v>0</v>
      </c>
      <c r="I49" s="1280">
        <v>100</v>
      </c>
      <c r="J49" s="1280">
        <f t="shared" si="6"/>
        <v>2600</v>
      </c>
      <c r="K49" s="1280">
        <f t="shared" si="9"/>
        <v>0</v>
      </c>
      <c r="L49" s="1280">
        <f t="shared" si="4"/>
        <v>0</v>
      </c>
      <c r="M49" s="1556">
        <f t="shared" si="7"/>
        <v>0</v>
      </c>
    </row>
    <row r="50" spans="2:13">
      <c r="B50" s="1278">
        <v>1.3</v>
      </c>
      <c r="C50" s="1279" t="s">
        <v>410</v>
      </c>
      <c r="D50" s="1280"/>
      <c r="E50" s="1280"/>
      <c r="F50" s="1280"/>
      <c r="G50" s="1280"/>
      <c r="H50" s="1280"/>
      <c r="I50" s="1280"/>
      <c r="J50" s="1280"/>
      <c r="K50" s="1280"/>
      <c r="L50" s="1280"/>
      <c r="M50" s="1556"/>
    </row>
    <row r="51" spans="2:13" hidden="1">
      <c r="B51" s="1278"/>
      <c r="C51" s="1277" t="s">
        <v>1119</v>
      </c>
      <c r="D51" s="1280" t="s">
        <v>75</v>
      </c>
      <c r="E51" s="1280">
        <v>43</v>
      </c>
      <c r="F51" s="1280">
        <v>0</v>
      </c>
      <c r="G51" s="1280"/>
      <c r="H51" s="1280">
        <f t="shared" si="10"/>
        <v>0</v>
      </c>
      <c r="I51" s="1280">
        <v>38</v>
      </c>
      <c r="J51" s="1280">
        <f t="shared" si="6"/>
        <v>1634</v>
      </c>
      <c r="K51" s="1280">
        <f t="shared" si="9"/>
        <v>0</v>
      </c>
      <c r="L51" s="1280">
        <f t="shared" si="4"/>
        <v>0</v>
      </c>
      <c r="M51" s="1556">
        <f t="shared" si="7"/>
        <v>0</v>
      </c>
    </row>
    <row r="52" spans="2:13">
      <c r="B52" s="1278"/>
      <c r="C52" s="1277" t="s">
        <v>1120</v>
      </c>
      <c r="D52" s="1280" t="s">
        <v>75</v>
      </c>
      <c r="E52" s="1280">
        <v>176</v>
      </c>
      <c r="F52" s="1280">
        <v>173.16</v>
      </c>
      <c r="G52" s="1280"/>
      <c r="H52" s="1280">
        <f t="shared" si="10"/>
        <v>173.16</v>
      </c>
      <c r="I52" s="1280">
        <v>38</v>
      </c>
      <c r="J52" s="1280">
        <f t="shared" si="6"/>
        <v>6688</v>
      </c>
      <c r="K52" s="1280">
        <f t="shared" si="9"/>
        <v>6580.08</v>
      </c>
      <c r="L52" s="1280">
        <f t="shared" si="4"/>
        <v>0</v>
      </c>
      <c r="M52" s="1556">
        <f t="shared" si="7"/>
        <v>6580.08</v>
      </c>
    </row>
    <row r="53" spans="2:13">
      <c r="B53" s="1278"/>
      <c r="C53" s="1277" t="s">
        <v>1121</v>
      </c>
      <c r="D53" s="1280" t="s">
        <v>75</v>
      </c>
      <c r="E53" s="1280">
        <v>110</v>
      </c>
      <c r="F53" s="1280">
        <v>63.04</v>
      </c>
      <c r="G53" s="1280"/>
      <c r="H53" s="1280">
        <f t="shared" si="10"/>
        <v>63.04</v>
      </c>
      <c r="I53" s="1280">
        <v>38</v>
      </c>
      <c r="J53" s="1280">
        <f t="shared" si="6"/>
        <v>4180</v>
      </c>
      <c r="K53" s="1280">
        <f t="shared" si="9"/>
        <v>2395.52</v>
      </c>
      <c r="L53" s="1280">
        <f t="shared" si="4"/>
        <v>0</v>
      </c>
      <c r="M53" s="1556">
        <f t="shared" si="7"/>
        <v>2395.52</v>
      </c>
    </row>
    <row r="54" spans="2:13">
      <c r="B54" s="1323"/>
      <c r="C54" s="1326" t="s">
        <v>1122</v>
      </c>
      <c r="D54" s="1325" t="s">
        <v>75</v>
      </c>
      <c r="E54" s="1325">
        <v>110</v>
      </c>
      <c r="F54" s="1325">
        <v>3.73</v>
      </c>
      <c r="G54" s="1325"/>
      <c r="H54" s="1325">
        <f>F54+G54</f>
        <v>3.73</v>
      </c>
      <c r="I54" s="1325">
        <v>38</v>
      </c>
      <c r="J54" s="1325">
        <f t="shared" si="6"/>
        <v>4180</v>
      </c>
      <c r="K54" s="1325">
        <f t="shared" si="9"/>
        <v>141.74</v>
      </c>
      <c r="L54" s="1325">
        <f t="shared" si="4"/>
        <v>0</v>
      </c>
      <c r="M54" s="1557">
        <f t="shared" si="7"/>
        <v>141.74</v>
      </c>
    </row>
    <row r="55" spans="2:13">
      <c r="B55" s="2129" t="s">
        <v>46</v>
      </c>
      <c r="C55" s="2130"/>
      <c r="D55" s="2130"/>
      <c r="E55" s="2130"/>
      <c r="F55" s="2130"/>
      <c r="G55" s="2130"/>
      <c r="H55" s="2130"/>
      <c r="I55" s="2131"/>
      <c r="J55" s="1558">
        <f>SUM(J42:J54)</f>
        <v>96962</v>
      </c>
      <c r="K55" s="1558">
        <f>SUM(K42:K54)</f>
        <v>14632.34</v>
      </c>
      <c r="L55" s="1558">
        <f>SUM(L42:L54)</f>
        <v>0</v>
      </c>
      <c r="M55" s="1559">
        <f>SUM(M42:M54)</f>
        <v>14632.34</v>
      </c>
    </row>
    <row r="56" spans="2:13">
      <c r="B56" s="1321"/>
      <c r="C56" s="1271" t="s">
        <v>208</v>
      </c>
      <c r="D56" s="1294"/>
      <c r="E56" s="1294"/>
      <c r="F56" s="1294"/>
      <c r="G56" s="1294"/>
      <c r="H56" s="1294"/>
      <c r="I56" s="1294"/>
      <c r="J56" s="1294"/>
      <c r="K56" s="1555"/>
      <c r="L56" s="1294"/>
      <c r="M56" s="1560"/>
    </row>
    <row r="57" spans="2:13" ht="18.75">
      <c r="B57" s="1278">
        <v>2.0099999999999998</v>
      </c>
      <c r="C57" s="1285" t="s">
        <v>233</v>
      </c>
      <c r="D57" s="1280" t="s">
        <v>600</v>
      </c>
      <c r="E57" s="1280">
        <v>40</v>
      </c>
      <c r="F57" s="1280">
        <v>38.18</v>
      </c>
      <c r="G57" s="1280"/>
      <c r="H57" s="1280">
        <f>F57+G57</f>
        <v>38.18</v>
      </c>
      <c r="I57" s="1280">
        <v>320</v>
      </c>
      <c r="J57" s="1280">
        <f t="shared" si="6"/>
        <v>12800</v>
      </c>
      <c r="K57" s="1280">
        <f>I57*F57</f>
        <v>12217.6</v>
      </c>
      <c r="L57" s="1280">
        <f t="shared" si="4"/>
        <v>0</v>
      </c>
      <c r="M57" s="1556">
        <f t="shared" si="7"/>
        <v>12217.6</v>
      </c>
    </row>
    <row r="58" spans="2:13" ht="18.75">
      <c r="B58" s="1323">
        <v>2.02</v>
      </c>
      <c r="C58" s="1326" t="s">
        <v>234</v>
      </c>
      <c r="D58" s="1325" t="s">
        <v>600</v>
      </c>
      <c r="E58" s="1325">
        <v>6</v>
      </c>
      <c r="F58" s="1325">
        <v>0</v>
      </c>
      <c r="G58" s="1325"/>
      <c r="H58" s="1325">
        <f>F58+G58</f>
        <v>0</v>
      </c>
      <c r="I58" s="1325">
        <v>280</v>
      </c>
      <c r="J58" s="1325">
        <f t="shared" si="6"/>
        <v>1680</v>
      </c>
      <c r="K58" s="1325">
        <f>I58*F58</f>
        <v>0</v>
      </c>
      <c r="L58" s="1325">
        <f t="shared" si="4"/>
        <v>0</v>
      </c>
      <c r="M58" s="1557">
        <f t="shared" si="7"/>
        <v>0</v>
      </c>
    </row>
    <row r="59" spans="2:13">
      <c r="B59" s="2126" t="s">
        <v>46</v>
      </c>
      <c r="C59" s="2127"/>
      <c r="D59" s="2127"/>
      <c r="E59" s="2127"/>
      <c r="F59" s="2127"/>
      <c r="G59" s="2127"/>
      <c r="H59" s="2127"/>
      <c r="I59" s="2128"/>
      <c r="J59" s="1562">
        <f>SUM(J57:J58)</f>
        <v>14480</v>
      </c>
      <c r="K59" s="1562">
        <f>SUM(K57:K58)</f>
        <v>12217.6</v>
      </c>
      <c r="L59" s="1562">
        <f>SUM(L57:L58)</f>
        <v>0</v>
      </c>
      <c r="M59" s="1563">
        <f>SUM(M57:M58)</f>
        <v>12217.6</v>
      </c>
    </row>
    <row r="60" spans="2:13">
      <c r="B60" s="1321"/>
      <c r="C60" s="1271" t="s">
        <v>191</v>
      </c>
      <c r="D60" s="1294"/>
      <c r="E60" s="1294"/>
      <c r="F60" s="1294"/>
      <c r="G60" s="1294"/>
      <c r="H60" s="1294"/>
      <c r="I60" s="1294"/>
      <c r="J60" s="1294"/>
      <c r="K60" s="1555"/>
      <c r="L60" s="1294"/>
      <c r="M60" s="1560"/>
    </row>
    <row r="61" spans="2:13" ht="18.75">
      <c r="B61" s="1323">
        <v>3.1</v>
      </c>
      <c r="C61" s="1414" t="s">
        <v>192</v>
      </c>
      <c r="D61" s="1325" t="s">
        <v>600</v>
      </c>
      <c r="E61" s="1325">
        <v>20</v>
      </c>
      <c r="F61" s="1325">
        <v>59.16</v>
      </c>
      <c r="G61" s="1325"/>
      <c r="H61" s="1325">
        <f>F61+G61</f>
        <v>59.16</v>
      </c>
      <c r="I61" s="1325">
        <v>230</v>
      </c>
      <c r="J61" s="1325">
        <f t="shared" si="6"/>
        <v>4600</v>
      </c>
      <c r="K61" s="1325">
        <f>I61*F61</f>
        <v>13606.8</v>
      </c>
      <c r="L61" s="1325">
        <f t="shared" si="4"/>
        <v>0</v>
      </c>
      <c r="M61" s="1557">
        <f t="shared" si="7"/>
        <v>13606.8</v>
      </c>
    </row>
    <row r="62" spans="2:13">
      <c r="B62" s="2126" t="s">
        <v>46</v>
      </c>
      <c r="C62" s="2127"/>
      <c r="D62" s="2127"/>
      <c r="E62" s="2127"/>
      <c r="F62" s="2127"/>
      <c r="G62" s="2127"/>
      <c r="H62" s="2127"/>
      <c r="I62" s="2128"/>
      <c r="J62" s="1562">
        <f>SUM(J61)</f>
        <v>4600</v>
      </c>
      <c r="K62" s="1562">
        <f>SUM(K61)</f>
        <v>13606.8</v>
      </c>
      <c r="L62" s="1562">
        <f>SUM(L61)</f>
        <v>0</v>
      </c>
      <c r="M62" s="1563">
        <f>SUM(M61)</f>
        <v>13606.8</v>
      </c>
    </row>
    <row r="63" spans="2:13">
      <c r="B63" s="1321"/>
      <c r="C63" s="1271" t="s">
        <v>164</v>
      </c>
      <c r="D63" s="1294"/>
      <c r="E63" s="1294"/>
      <c r="F63" s="1294"/>
      <c r="G63" s="1294"/>
      <c r="H63" s="1294"/>
      <c r="I63" s="1294"/>
      <c r="J63" s="1294"/>
      <c r="K63" s="1294"/>
      <c r="L63" s="1294"/>
      <c r="M63" s="1560"/>
    </row>
    <row r="64" spans="2:13">
      <c r="B64" s="1278">
        <v>4.01</v>
      </c>
      <c r="C64" s="1285" t="s">
        <v>411</v>
      </c>
      <c r="D64" s="1280" t="s">
        <v>74</v>
      </c>
      <c r="E64" s="1280">
        <v>43</v>
      </c>
      <c r="F64" s="1280">
        <v>92.72</v>
      </c>
      <c r="G64" s="1280"/>
      <c r="H64" s="1280">
        <f>F64+G64</f>
        <v>92.72</v>
      </c>
      <c r="I64" s="1280">
        <v>22</v>
      </c>
      <c r="J64" s="1280">
        <f t="shared" si="6"/>
        <v>946</v>
      </c>
      <c r="K64" s="1280">
        <f>I64*F64</f>
        <v>2039.84</v>
      </c>
      <c r="L64" s="1280">
        <f t="shared" si="4"/>
        <v>0</v>
      </c>
      <c r="M64" s="1556">
        <f t="shared" si="7"/>
        <v>2039.84</v>
      </c>
    </row>
    <row r="65" spans="2:13">
      <c r="B65" s="1278">
        <v>4.2</v>
      </c>
      <c r="C65" s="1285" t="s">
        <v>412</v>
      </c>
      <c r="D65" s="1280" t="s">
        <v>74</v>
      </c>
      <c r="E65" s="1280">
        <v>27</v>
      </c>
      <c r="F65" s="1280">
        <v>56</v>
      </c>
      <c r="G65" s="1280"/>
      <c r="H65" s="1280">
        <f>F65+G65</f>
        <v>56</v>
      </c>
      <c r="I65" s="1280">
        <v>15</v>
      </c>
      <c r="J65" s="1280">
        <f t="shared" si="6"/>
        <v>405</v>
      </c>
      <c r="K65" s="1280">
        <f>I65*F65</f>
        <v>840</v>
      </c>
      <c r="L65" s="1280">
        <f t="shared" si="4"/>
        <v>0</v>
      </c>
      <c r="M65" s="1556">
        <f t="shared" si="7"/>
        <v>840</v>
      </c>
    </row>
    <row r="66" spans="2:13">
      <c r="B66" s="1323">
        <v>4.3</v>
      </c>
      <c r="C66" s="1414" t="s">
        <v>413</v>
      </c>
      <c r="D66" s="1325" t="s">
        <v>74</v>
      </c>
      <c r="E66" s="1325">
        <v>36</v>
      </c>
      <c r="F66" s="1325">
        <v>86.4</v>
      </c>
      <c r="G66" s="1325"/>
      <c r="H66" s="1325">
        <f>F66+G66</f>
        <v>86.4</v>
      </c>
      <c r="I66" s="1325">
        <v>32</v>
      </c>
      <c r="J66" s="1325">
        <f t="shared" si="6"/>
        <v>1152</v>
      </c>
      <c r="K66" s="1325">
        <f>I66*F66</f>
        <v>2764.8</v>
      </c>
      <c r="L66" s="1325">
        <f t="shared" si="4"/>
        <v>0</v>
      </c>
      <c r="M66" s="1557">
        <f t="shared" si="7"/>
        <v>2764.8</v>
      </c>
    </row>
    <row r="67" spans="2:13">
      <c r="B67" s="2126" t="s">
        <v>46</v>
      </c>
      <c r="C67" s="2127"/>
      <c r="D67" s="2127"/>
      <c r="E67" s="2127"/>
      <c r="F67" s="2127"/>
      <c r="G67" s="2127"/>
      <c r="H67" s="2127"/>
      <c r="I67" s="2128"/>
      <c r="J67" s="1562">
        <f>SUM(J64:J66)</f>
        <v>2503</v>
      </c>
      <c r="K67" s="1562">
        <f>SUM(K64:K66)</f>
        <v>5644.64</v>
      </c>
      <c r="L67" s="1562">
        <f>SUM(L64:L66)</f>
        <v>0</v>
      </c>
      <c r="M67" s="1563">
        <f>SUM(M64:M66)</f>
        <v>5644.64</v>
      </c>
    </row>
    <row r="68" spans="2:13">
      <c r="B68" s="1442"/>
      <c r="C68" s="1551" t="s">
        <v>563</v>
      </c>
      <c r="D68" s="1555"/>
      <c r="E68" s="1294"/>
      <c r="F68" s="1294"/>
      <c r="G68" s="1294"/>
      <c r="H68" s="1294"/>
      <c r="I68" s="1294"/>
      <c r="J68" s="1294"/>
      <c r="K68" s="1294"/>
      <c r="L68" s="1294"/>
      <c r="M68" s="1560"/>
    </row>
    <row r="69" spans="2:13">
      <c r="B69" s="1443">
        <v>5.0999999999999996</v>
      </c>
      <c r="C69" s="1285" t="s">
        <v>601</v>
      </c>
      <c r="D69" s="1280"/>
      <c r="E69" s="1280"/>
      <c r="F69" s="1280"/>
      <c r="G69" s="1280"/>
      <c r="H69" s="1280"/>
      <c r="I69" s="1280"/>
      <c r="J69" s="1280"/>
      <c r="K69" s="1280"/>
      <c r="L69" s="1280"/>
      <c r="M69" s="1556"/>
    </row>
    <row r="70" spans="2:13">
      <c r="B70" s="1443"/>
      <c r="C70" s="1285" t="s">
        <v>589</v>
      </c>
      <c r="D70" s="1280" t="s">
        <v>603</v>
      </c>
      <c r="E70" s="1280">
        <v>2</v>
      </c>
      <c r="F70" s="1280">
        <v>1</v>
      </c>
      <c r="G70" s="1280"/>
      <c r="H70" s="1280">
        <f>F70+G70</f>
        <v>1</v>
      </c>
      <c r="I70" s="1280">
        <v>3440</v>
      </c>
      <c r="J70" s="1280">
        <f t="shared" si="6"/>
        <v>6880</v>
      </c>
      <c r="K70" s="1280">
        <f>F70*I70</f>
        <v>3440</v>
      </c>
      <c r="L70" s="1280">
        <f t="shared" si="4"/>
        <v>0</v>
      </c>
      <c r="M70" s="1556">
        <f t="shared" si="7"/>
        <v>3440</v>
      </c>
    </row>
    <row r="71" spans="2:13">
      <c r="B71" s="1443">
        <v>5.2</v>
      </c>
      <c r="C71" s="1285" t="s">
        <v>610</v>
      </c>
      <c r="D71" s="1280"/>
      <c r="E71" s="1280"/>
      <c r="F71" s="1280"/>
      <c r="G71" s="1280"/>
      <c r="H71" s="1280"/>
      <c r="I71" s="1280"/>
      <c r="J71" s="1280"/>
      <c r="K71" s="1280"/>
      <c r="L71" s="1280"/>
      <c r="M71" s="1556"/>
    </row>
    <row r="72" spans="2:13">
      <c r="B72" s="1443"/>
      <c r="C72" s="1285" t="s">
        <v>590</v>
      </c>
      <c r="D72" s="1280" t="s">
        <v>603</v>
      </c>
      <c r="E72" s="1280">
        <v>1</v>
      </c>
      <c r="F72" s="1280">
        <v>1</v>
      </c>
      <c r="G72" s="1280"/>
      <c r="H72" s="1280">
        <f>F72+G72</f>
        <v>1</v>
      </c>
      <c r="I72" s="1280">
        <v>3159</v>
      </c>
      <c r="J72" s="1280">
        <f t="shared" si="6"/>
        <v>3159</v>
      </c>
      <c r="K72" s="1280">
        <f>F72*I72</f>
        <v>3159</v>
      </c>
      <c r="L72" s="1280">
        <f t="shared" si="4"/>
        <v>0</v>
      </c>
      <c r="M72" s="1556">
        <f t="shared" si="7"/>
        <v>3159</v>
      </c>
    </row>
    <row r="73" spans="2:13">
      <c r="B73" s="1445"/>
      <c r="C73" s="1414" t="s">
        <v>656</v>
      </c>
      <c r="D73" s="1325" t="s">
        <v>603</v>
      </c>
      <c r="E73" s="1325">
        <v>1</v>
      </c>
      <c r="F73" s="1325">
        <v>1</v>
      </c>
      <c r="G73" s="1325"/>
      <c r="H73" s="1325">
        <f>F73+G73</f>
        <v>1</v>
      </c>
      <c r="I73" s="1325">
        <v>2457</v>
      </c>
      <c r="J73" s="1325">
        <f t="shared" si="6"/>
        <v>2457</v>
      </c>
      <c r="K73" s="1325">
        <f>F73*I73</f>
        <v>2457</v>
      </c>
      <c r="L73" s="1325">
        <f t="shared" si="4"/>
        <v>0</v>
      </c>
      <c r="M73" s="1557">
        <f t="shared" si="7"/>
        <v>2457</v>
      </c>
    </row>
    <row r="74" spans="2:13">
      <c r="B74" s="2126" t="s">
        <v>46</v>
      </c>
      <c r="C74" s="2127"/>
      <c r="D74" s="2127"/>
      <c r="E74" s="2127"/>
      <c r="F74" s="2127"/>
      <c r="G74" s="2127"/>
      <c r="H74" s="2127"/>
      <c r="I74" s="2128"/>
      <c r="J74" s="1562">
        <f>SUM(J70:J73)</f>
        <v>12496</v>
      </c>
      <c r="K74" s="1562">
        <f>SUM(K70:K73)</f>
        <v>9056</v>
      </c>
      <c r="L74" s="1562">
        <f>SUM(L70:L73)</f>
        <v>0</v>
      </c>
      <c r="M74" s="1563">
        <f>SUM(M70:M73)</f>
        <v>9056</v>
      </c>
    </row>
    <row r="75" spans="2:13">
      <c r="B75" s="1552"/>
      <c r="C75" s="1551" t="s">
        <v>213</v>
      </c>
      <c r="D75" s="1553"/>
      <c r="E75" s="1294"/>
      <c r="F75" s="1294"/>
      <c r="G75" s="1294"/>
      <c r="H75" s="1294"/>
      <c r="I75" s="1294"/>
      <c r="J75" s="1294"/>
      <c r="K75" s="1555"/>
      <c r="L75" s="1294"/>
      <c r="M75" s="1560"/>
    </row>
    <row r="76" spans="2:13" ht="18.75">
      <c r="B76" s="1278">
        <v>6.01</v>
      </c>
      <c r="C76" s="1277" t="s">
        <v>339</v>
      </c>
      <c r="D76" s="1280" t="s">
        <v>600</v>
      </c>
      <c r="E76" s="1280">
        <v>50</v>
      </c>
      <c r="F76" s="1280">
        <v>49.17</v>
      </c>
      <c r="G76" s="1280"/>
      <c r="H76" s="1280">
        <f>F76+G76</f>
        <v>49.17</v>
      </c>
      <c r="I76" s="1280">
        <v>100</v>
      </c>
      <c r="J76" s="1280">
        <f t="shared" si="6"/>
        <v>5000</v>
      </c>
      <c r="K76" s="1280">
        <f>I76*F76</f>
        <v>4917</v>
      </c>
      <c r="L76" s="1280">
        <f t="shared" si="4"/>
        <v>0</v>
      </c>
      <c r="M76" s="1556">
        <f t="shared" si="7"/>
        <v>4917</v>
      </c>
    </row>
    <row r="77" spans="2:13" ht="18.75">
      <c r="B77" s="1323">
        <v>6.3</v>
      </c>
      <c r="C77" s="1324" t="s">
        <v>1448</v>
      </c>
      <c r="D77" s="1325" t="s">
        <v>600</v>
      </c>
      <c r="E77" s="1325">
        <v>30</v>
      </c>
      <c r="F77" s="1325">
        <v>32.299999999999997</v>
      </c>
      <c r="G77" s="1325"/>
      <c r="H77" s="1325">
        <f>F77+G77</f>
        <v>32.299999999999997</v>
      </c>
      <c r="I77" s="1325">
        <v>90</v>
      </c>
      <c r="J77" s="1325">
        <f t="shared" si="6"/>
        <v>2700</v>
      </c>
      <c r="K77" s="1325">
        <f>I77*F77</f>
        <v>2907</v>
      </c>
      <c r="L77" s="1325">
        <f t="shared" si="4"/>
        <v>0</v>
      </c>
      <c r="M77" s="1557">
        <f t="shared" si="7"/>
        <v>2907</v>
      </c>
    </row>
    <row r="78" spans="2:13">
      <c r="B78" s="2126" t="s">
        <v>46</v>
      </c>
      <c r="C78" s="2127"/>
      <c r="D78" s="2127"/>
      <c r="E78" s="2127"/>
      <c r="F78" s="2127"/>
      <c r="G78" s="2127"/>
      <c r="H78" s="2127"/>
      <c r="I78" s="2128"/>
      <c r="J78" s="1562">
        <f>SUM(J76:J77)</f>
        <v>7700</v>
      </c>
      <c r="K78" s="1562">
        <f>SUM(K76:K77)</f>
        <v>7824</v>
      </c>
      <c r="L78" s="1562">
        <f>SUM(L76:L77)</f>
        <v>0</v>
      </c>
      <c r="M78" s="1563">
        <f>SUM(M76:M77)</f>
        <v>7824</v>
      </c>
    </row>
    <row r="79" spans="2:13">
      <c r="B79" s="1552"/>
      <c r="C79" s="1551" t="s">
        <v>1154</v>
      </c>
      <c r="D79" s="1553"/>
      <c r="E79" s="1294"/>
      <c r="F79" s="1294"/>
      <c r="G79" s="1294"/>
      <c r="H79" s="1294"/>
      <c r="I79" s="1294"/>
      <c r="J79" s="1294"/>
      <c r="K79" s="1555"/>
      <c r="L79" s="1294"/>
      <c r="M79" s="1560"/>
    </row>
    <row r="80" spans="2:13" ht="31.5">
      <c r="B80" s="1278">
        <v>7.1</v>
      </c>
      <c r="C80" s="1279" t="s">
        <v>1260</v>
      </c>
      <c r="D80" s="1280" t="s">
        <v>222</v>
      </c>
      <c r="E80" s="1280">
        <v>50</v>
      </c>
      <c r="F80" s="1280"/>
      <c r="G80" s="1401">
        <f>'TOS  Gur'!D11</f>
        <v>49.17</v>
      </c>
      <c r="H80" s="1325">
        <f>F80+G80</f>
        <v>49.17</v>
      </c>
      <c r="I80" s="1280">
        <v>26</v>
      </c>
      <c r="J80" s="1325">
        <f>I80*E80</f>
        <v>1300</v>
      </c>
      <c r="K80" s="1325">
        <f>I80*F80</f>
        <v>0</v>
      </c>
      <c r="L80" s="1325">
        <f>I80*G80</f>
        <v>1278.42</v>
      </c>
      <c r="M80" s="1557">
        <f>L80+K80</f>
        <v>1278.42</v>
      </c>
    </row>
    <row r="81" spans="2:13">
      <c r="B81" s="1278">
        <v>7.2</v>
      </c>
      <c r="C81" s="1277" t="s">
        <v>1155</v>
      </c>
      <c r="D81" s="1280" t="s">
        <v>222</v>
      </c>
      <c r="E81" s="1280">
        <v>30</v>
      </c>
      <c r="F81" s="1280"/>
      <c r="G81" s="1401">
        <f>'TOS  Gur'!D16</f>
        <v>32.299999999999997</v>
      </c>
      <c r="H81" s="1325">
        <f>F81+G81</f>
        <v>32.299999999999997</v>
      </c>
      <c r="I81" s="1280">
        <v>26</v>
      </c>
      <c r="J81" s="1325">
        <f>I81*E81</f>
        <v>780</v>
      </c>
      <c r="K81" s="1325">
        <f>I81*F81</f>
        <v>0</v>
      </c>
      <c r="L81" s="1325">
        <f>I81*G81</f>
        <v>839.8</v>
      </c>
      <c r="M81" s="1557">
        <f>L81+K81</f>
        <v>839.8</v>
      </c>
    </row>
    <row r="82" spans="2:13" hidden="1">
      <c r="B82" s="1278">
        <v>7.3</v>
      </c>
      <c r="C82" s="1277" t="s">
        <v>1468</v>
      </c>
      <c r="D82" s="1280" t="s">
        <v>222</v>
      </c>
      <c r="E82" s="1280">
        <v>8</v>
      </c>
      <c r="F82" s="1280"/>
      <c r="G82" s="1280"/>
      <c r="H82" s="1325">
        <f>F82+G82</f>
        <v>0</v>
      </c>
      <c r="I82" s="1280">
        <v>26</v>
      </c>
      <c r="J82" s="1325">
        <f>I82*E82</f>
        <v>208</v>
      </c>
      <c r="K82" s="1325">
        <f>I82*F82</f>
        <v>0</v>
      </c>
      <c r="L82" s="1325">
        <f>I82*G82</f>
        <v>0</v>
      </c>
      <c r="M82" s="1557">
        <f>L82+K82</f>
        <v>0</v>
      </c>
    </row>
    <row r="83" spans="2:13">
      <c r="B83" s="2126" t="s">
        <v>46</v>
      </c>
      <c r="C83" s="2127"/>
      <c r="D83" s="2127"/>
      <c r="E83" s="2127"/>
      <c r="F83" s="2127"/>
      <c r="G83" s="2127"/>
      <c r="H83" s="2127"/>
      <c r="I83" s="2128"/>
      <c r="J83" s="1562">
        <f>SUM(J80:J82)</f>
        <v>2288</v>
      </c>
      <c r="K83" s="1562">
        <f>SUM(K80:K82)</f>
        <v>0</v>
      </c>
      <c r="L83" s="1562">
        <f>SUM(L80:L82)</f>
        <v>2118.2199999999998</v>
      </c>
      <c r="M83" s="1563">
        <f>SUM(M80:M82)</f>
        <v>2118.2199999999998</v>
      </c>
    </row>
  </sheetData>
  <mergeCells count="24">
    <mergeCell ref="B55:I55"/>
    <mergeCell ref="B59:I59"/>
    <mergeCell ref="B62:I62"/>
    <mergeCell ref="B1:M1"/>
    <mergeCell ref="B2:C2"/>
    <mergeCell ref="B3:C3"/>
    <mergeCell ref="B4:C4"/>
    <mergeCell ref="B5:C5"/>
    <mergeCell ref="B83:I83"/>
    <mergeCell ref="B6:M6"/>
    <mergeCell ref="J8:J9"/>
    <mergeCell ref="K8:M8"/>
    <mergeCell ref="B8:B9"/>
    <mergeCell ref="C8:C9"/>
    <mergeCell ref="D8:D9"/>
    <mergeCell ref="E8:E9"/>
    <mergeCell ref="F8:H8"/>
    <mergeCell ref="I8:I9"/>
    <mergeCell ref="B67:I67"/>
    <mergeCell ref="B74:I74"/>
    <mergeCell ref="B78:I78"/>
    <mergeCell ref="B18:I18"/>
    <mergeCell ref="B34:I34"/>
    <mergeCell ref="B38:I38"/>
  </mergeCells>
  <printOptions horizontalCentered="1"/>
  <pageMargins left="0.25" right="0.25" top="0.5" bottom="0.45" header="0.73" footer="0.12"/>
  <pageSetup paperSize="9" scale="80" orientation="landscape" r:id="rId1"/>
  <headerFooter>
    <oddHeader>Page &amp;P of &amp;N</oddHeader>
    <oddFooter xml:space="preserve">&amp;LContractor: - &amp;USelam D.
Office Engineer&amp;CConsultant: - ______________&amp;RClient: - __________________ </oddFooter>
  </headerFooter>
  <rowBreaks count="2" manualBreakCount="2">
    <brk id="34" max="16383" man="1"/>
    <brk id="55" max="16383" man="1"/>
  </rowBreak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92" zoomScale="71" zoomScaleNormal="100" zoomScaleSheetLayoutView="71" workbookViewId="0">
      <selection activeCell="A60" sqref="A60:H122"/>
    </sheetView>
  </sheetViews>
  <sheetFormatPr defaultRowHeight="15"/>
  <cols>
    <col min="4" max="4" width="32" customWidth="1"/>
    <col min="8" max="8" width="32.7109375" customWidth="1"/>
  </cols>
  <sheetData>
    <row r="1" spans="1:8" ht="18.75">
      <c r="A1" s="1958" t="s">
        <v>889</v>
      </c>
      <c r="B1" s="1958"/>
      <c r="C1" s="1958"/>
      <c r="D1" s="1958"/>
      <c r="E1" s="1958"/>
      <c r="F1" s="1958"/>
      <c r="G1" s="1958"/>
      <c r="H1" s="1958"/>
    </row>
    <row r="2" spans="1:8" ht="15.75">
      <c r="A2" s="1957" t="s">
        <v>194</v>
      </c>
      <c r="B2" s="1957"/>
      <c r="C2" s="1957"/>
      <c r="D2" s="1957"/>
      <c r="E2" s="219"/>
      <c r="F2" s="335"/>
      <c r="G2" s="334"/>
      <c r="H2" s="219"/>
    </row>
    <row r="3" spans="1:8" ht="15.75">
      <c r="A3" s="1957" t="s">
        <v>195</v>
      </c>
      <c r="B3" s="1957"/>
      <c r="C3" s="1957"/>
      <c r="D3" s="1957"/>
      <c r="E3" s="219"/>
      <c r="F3" s="219"/>
      <c r="G3" s="1959"/>
      <c r="H3" s="1959"/>
    </row>
    <row r="4" spans="1:8" ht="15.75">
      <c r="A4" s="1957" t="s">
        <v>196</v>
      </c>
      <c r="B4" s="1957"/>
      <c r="C4" s="1957"/>
      <c r="D4" s="1957"/>
      <c r="E4" s="219"/>
      <c r="F4" s="219"/>
      <c r="G4" s="237" t="s">
        <v>812</v>
      </c>
      <c r="H4" s="219"/>
    </row>
    <row r="5" spans="1:8" ht="15.75">
      <c r="A5" s="1957" t="s">
        <v>197</v>
      </c>
      <c r="B5" s="1957"/>
      <c r="C5" s="1957"/>
      <c r="D5" s="1957"/>
      <c r="E5" s="219"/>
      <c r="F5" s="219"/>
      <c r="G5" s="219" t="s">
        <v>919</v>
      </c>
      <c r="H5" s="219"/>
    </row>
    <row r="6" spans="1:8" ht="15.75">
      <c r="A6" s="1957" t="s">
        <v>70</v>
      </c>
      <c r="B6" s="1957"/>
      <c r="C6" s="1957"/>
      <c r="D6" s="1957"/>
      <c r="E6" s="219"/>
      <c r="F6" s="219"/>
      <c r="G6" s="219"/>
      <c r="H6" s="219"/>
    </row>
    <row r="7" spans="1:8" ht="15.75">
      <c r="A7" s="337"/>
      <c r="B7" s="338"/>
      <c r="C7" s="339"/>
      <c r="D7" s="338"/>
      <c r="E7" s="338"/>
      <c r="F7" s="338"/>
      <c r="G7" s="338"/>
      <c r="H7" s="338"/>
    </row>
    <row r="8" spans="1:8" ht="16.5" thickBot="1">
      <c r="A8" s="392" t="s">
        <v>174</v>
      </c>
      <c r="B8" s="393" t="s">
        <v>175</v>
      </c>
      <c r="C8" s="393" t="s">
        <v>176</v>
      </c>
      <c r="D8" s="393" t="s">
        <v>7</v>
      </c>
      <c r="E8" s="392" t="s">
        <v>174</v>
      </c>
      <c r="F8" s="393" t="s">
        <v>175</v>
      </c>
      <c r="G8" s="393" t="s">
        <v>176</v>
      </c>
      <c r="H8" s="393" t="s">
        <v>7</v>
      </c>
    </row>
    <row r="9" spans="1:8" ht="21">
      <c r="A9" s="550"/>
      <c r="B9" s="547"/>
      <c r="C9" s="550"/>
      <c r="D9" s="803" t="s">
        <v>813</v>
      </c>
      <c r="E9" s="550"/>
      <c r="F9" s="550"/>
      <c r="G9" s="550"/>
      <c r="H9" s="550"/>
    </row>
    <row r="10" spans="1:8" ht="18.75">
      <c r="A10" s="347"/>
      <c r="B10" s="348"/>
      <c r="C10" s="349"/>
      <c r="D10" s="687" t="s">
        <v>814</v>
      </c>
      <c r="E10" s="347"/>
      <c r="F10" s="546"/>
      <c r="G10" s="347"/>
      <c r="H10" s="350"/>
    </row>
    <row r="11" spans="1:8" ht="15.75">
      <c r="A11" s="546">
        <v>1</v>
      </c>
      <c r="B11" s="546">
        <v>2.1</v>
      </c>
      <c r="C11" s="546"/>
      <c r="D11" s="645" t="s">
        <v>815</v>
      </c>
      <c r="E11" s="362"/>
      <c r="F11" s="363"/>
      <c r="G11" s="363"/>
      <c r="H11" s="364"/>
    </row>
    <row r="12" spans="1:8" ht="15.75">
      <c r="A12" s="546"/>
      <c r="B12" s="546">
        <v>0.25</v>
      </c>
      <c r="C12" s="546"/>
      <c r="D12" s="546"/>
      <c r="E12" s="362"/>
      <c r="F12" s="363"/>
      <c r="G12" s="363"/>
      <c r="H12" s="364"/>
    </row>
    <row r="13" spans="1:8" ht="16.5" thickBot="1">
      <c r="A13" s="546"/>
      <c r="B13" s="546">
        <v>0.2</v>
      </c>
      <c r="C13" s="546"/>
      <c r="D13" s="546"/>
      <c r="E13" s="362"/>
      <c r="F13" s="363"/>
      <c r="G13" s="363"/>
      <c r="H13" s="364"/>
    </row>
    <row r="14" spans="1:8" ht="17.25" thickTop="1" thickBot="1">
      <c r="A14" s="546"/>
      <c r="B14" s="546"/>
      <c r="C14" s="549">
        <f>A11*B11*B12*B13</f>
        <v>0.105</v>
      </c>
      <c r="D14" s="546"/>
      <c r="E14" s="362"/>
      <c r="F14" s="363"/>
      <c r="G14" s="363"/>
      <c r="H14" s="364"/>
    </row>
    <row r="15" spans="1:8" ht="16.5" thickTop="1">
      <c r="A15" s="546">
        <v>1</v>
      </c>
      <c r="B15" s="546">
        <v>1.4</v>
      </c>
      <c r="C15" s="546"/>
      <c r="D15" s="546"/>
      <c r="E15" s="362"/>
      <c r="F15" s="363"/>
      <c r="G15" s="363"/>
      <c r="H15" s="364"/>
    </row>
    <row r="16" spans="1:8" ht="15.75">
      <c r="A16" s="546"/>
      <c r="B16" s="546">
        <v>0.25</v>
      </c>
      <c r="C16" s="546"/>
      <c r="D16" s="546"/>
      <c r="E16" s="362"/>
      <c r="F16" s="363"/>
      <c r="G16" s="363"/>
      <c r="H16" s="364"/>
    </row>
    <row r="17" spans="1:8" ht="16.5" thickBot="1">
      <c r="A17" s="382"/>
      <c r="B17" s="382">
        <v>0.2</v>
      </c>
      <c r="C17" s="546"/>
      <c r="D17" s="382"/>
      <c r="E17" s="362"/>
      <c r="F17" s="363"/>
      <c r="G17" s="363"/>
      <c r="H17" s="364"/>
    </row>
    <row r="18" spans="1:8" ht="17.25" thickTop="1" thickBot="1">
      <c r="A18" s="347"/>
      <c r="B18" s="348"/>
      <c r="C18" s="549">
        <f>A15*B15*B16*B17</f>
        <v>7.0000000000000007E-2</v>
      </c>
      <c r="D18" s="350"/>
      <c r="E18" s="382"/>
      <c r="F18" s="382"/>
      <c r="G18" s="382"/>
      <c r="H18" s="382"/>
    </row>
    <row r="19" spans="1:8" ht="20.25" thickTop="1" thickBot="1">
      <c r="A19" s="362"/>
      <c r="B19" s="425"/>
      <c r="C19" s="715">
        <f>SUM(C14:C18)</f>
        <v>0.17499999999999999</v>
      </c>
      <c r="D19" s="738" t="s">
        <v>1028</v>
      </c>
      <c r="E19" s="382"/>
      <c r="F19" s="382"/>
      <c r="G19" s="382"/>
      <c r="H19" s="382"/>
    </row>
    <row r="20" spans="1:8" ht="19.5" thickTop="1">
      <c r="A20" s="351"/>
      <c r="B20" s="355"/>
      <c r="C20" s="413"/>
      <c r="D20" s="799" t="s">
        <v>816</v>
      </c>
      <c r="E20" s="382"/>
      <c r="F20" s="382"/>
      <c r="G20" s="382"/>
      <c r="H20" s="382"/>
    </row>
    <row r="21" spans="1:8" ht="15.75">
      <c r="A21" s="351">
        <v>1</v>
      </c>
      <c r="B21" s="355">
        <v>1.8</v>
      </c>
      <c r="C21" s="414"/>
      <c r="D21" s="353" t="s">
        <v>817</v>
      </c>
      <c r="E21" s="382"/>
      <c r="F21" s="382"/>
      <c r="G21" s="382"/>
      <c r="H21" s="382"/>
    </row>
    <row r="22" spans="1:8" ht="16.5" thickBot="1">
      <c r="A22" s="351"/>
      <c r="B22" s="355">
        <v>0.2</v>
      </c>
      <c r="C22" s="414"/>
      <c r="D22" s="351"/>
      <c r="E22" s="382"/>
      <c r="F22" s="382"/>
      <c r="G22" s="382"/>
      <c r="H22" s="382"/>
    </row>
    <row r="23" spans="1:8" ht="17.25" thickTop="1" thickBot="1">
      <c r="A23" s="351"/>
      <c r="B23" s="355"/>
      <c r="C23" s="549">
        <f>A21*B21*B22</f>
        <v>0.36</v>
      </c>
      <c r="D23" s="546"/>
      <c r="E23" s="382"/>
      <c r="F23" s="382"/>
      <c r="G23" s="382"/>
      <c r="H23" s="382"/>
    </row>
    <row r="24" spans="1:8" ht="16.5" thickTop="1">
      <c r="A24" s="351">
        <v>2</v>
      </c>
      <c r="B24" s="355">
        <v>1.8</v>
      </c>
      <c r="C24" s="414"/>
      <c r="D24" s="351"/>
      <c r="E24" s="382"/>
      <c r="F24" s="382"/>
      <c r="G24" s="382"/>
      <c r="H24" s="382"/>
    </row>
    <row r="25" spans="1:8" ht="16.5" thickBot="1">
      <c r="A25" s="351"/>
      <c r="B25" s="355">
        <v>0.25</v>
      </c>
      <c r="C25" s="414"/>
      <c r="D25" s="351"/>
      <c r="E25" s="382"/>
      <c r="F25" s="382"/>
      <c r="G25" s="382"/>
      <c r="H25" s="382"/>
    </row>
    <row r="26" spans="1:8" ht="17.25" thickTop="1" thickBot="1">
      <c r="A26" s="351"/>
      <c r="B26" s="351"/>
      <c r="C26" s="549">
        <f>A24*B24*B25</f>
        <v>0.9</v>
      </c>
      <c r="D26" s="351"/>
      <c r="E26" s="382"/>
      <c r="F26" s="382"/>
      <c r="G26" s="382"/>
      <c r="H26" s="382"/>
    </row>
    <row r="27" spans="1:8" ht="16.5" thickTop="1">
      <c r="A27" s="351">
        <v>1</v>
      </c>
      <c r="B27" s="355">
        <v>0.9</v>
      </c>
      <c r="C27" s="356"/>
      <c r="D27" s="351"/>
      <c r="E27" s="382"/>
      <c r="F27" s="382"/>
      <c r="G27" s="382"/>
      <c r="H27" s="382"/>
    </row>
    <row r="28" spans="1:8" ht="16.5" thickBot="1">
      <c r="A28" s="351"/>
      <c r="B28" s="545">
        <v>0.2</v>
      </c>
      <c r="C28" s="548"/>
      <c r="D28" s="545"/>
      <c r="E28" s="382"/>
      <c r="F28" s="382"/>
      <c r="G28" s="382"/>
      <c r="H28" s="382"/>
    </row>
    <row r="29" spans="1:8" ht="17.25" thickTop="1" thickBot="1">
      <c r="A29" s="351"/>
      <c r="B29" s="351"/>
      <c r="C29" s="549">
        <f>A27*B27*B28</f>
        <v>0.18</v>
      </c>
      <c r="D29" s="353"/>
      <c r="E29" s="382"/>
      <c r="F29" s="382"/>
      <c r="G29" s="382"/>
      <c r="H29" s="382"/>
    </row>
    <row r="30" spans="1:8" ht="16.5" thickTop="1">
      <c r="A30" s="351">
        <v>2</v>
      </c>
      <c r="B30" s="351">
        <v>0.9</v>
      </c>
      <c r="C30" s="352"/>
      <c r="D30" s="351"/>
      <c r="E30" s="382"/>
      <c r="F30" s="382"/>
      <c r="G30" s="382"/>
      <c r="H30" s="382"/>
    </row>
    <row r="31" spans="1:8" ht="16.5" thickBot="1">
      <c r="A31" s="351"/>
      <c r="B31" s="351">
        <v>0.25</v>
      </c>
      <c r="C31" s="383"/>
      <c r="D31" s="351"/>
      <c r="E31" s="382"/>
      <c r="F31" s="382"/>
      <c r="G31" s="382"/>
      <c r="H31" s="382"/>
    </row>
    <row r="32" spans="1:8" ht="17.25" thickTop="1" thickBot="1">
      <c r="A32" s="351"/>
      <c r="B32" s="355"/>
      <c r="C32" s="549">
        <f>A30*B30*B31</f>
        <v>0.45</v>
      </c>
      <c r="D32" s="351"/>
      <c r="E32" s="382"/>
      <c r="F32" s="382"/>
      <c r="G32" s="382"/>
      <c r="H32" s="382"/>
    </row>
    <row r="33" spans="1:8" ht="20.25" thickTop="1" thickBot="1">
      <c r="A33" s="351"/>
      <c r="B33" s="355"/>
      <c r="C33" s="715">
        <f>SUM(C23:C32)</f>
        <v>1.89</v>
      </c>
      <c r="D33" s="738" t="s">
        <v>1029</v>
      </c>
      <c r="E33" s="382"/>
      <c r="F33" s="382"/>
      <c r="G33" s="382"/>
      <c r="H33" s="382"/>
    </row>
    <row r="34" spans="1:8" ht="19.5" thickTop="1">
      <c r="A34" s="351"/>
      <c r="B34" s="355"/>
      <c r="C34" s="358"/>
      <c r="D34" s="799" t="s">
        <v>818</v>
      </c>
      <c r="E34" s="382"/>
      <c r="F34" s="382"/>
      <c r="G34" s="382"/>
      <c r="H34" s="382"/>
    </row>
    <row r="35" spans="1:8" ht="16.5" thickBot="1">
      <c r="A35" s="382"/>
      <c r="B35" s="382">
        <v>3.73</v>
      </c>
      <c r="C35" s="383"/>
      <c r="D35" s="804" t="s">
        <v>819</v>
      </c>
      <c r="E35" s="382"/>
      <c r="F35" s="382"/>
      <c r="G35" s="382"/>
      <c r="H35" s="382"/>
    </row>
    <row r="36" spans="1:8" ht="17.25" thickTop="1" thickBot="1">
      <c r="A36" s="382"/>
      <c r="B36" s="382"/>
      <c r="C36" s="549">
        <v>3.73</v>
      </c>
      <c r="D36" s="382" t="s">
        <v>75</v>
      </c>
      <c r="E36" s="382"/>
      <c r="F36" s="382"/>
      <c r="G36" s="382"/>
      <c r="H36" s="382"/>
    </row>
    <row r="37" spans="1:8" ht="17.25" thickTop="1" thickBot="1">
      <c r="A37" s="382"/>
      <c r="B37" s="382">
        <v>14.92</v>
      </c>
      <c r="C37" s="383"/>
      <c r="D37" s="804" t="s">
        <v>820</v>
      </c>
      <c r="E37" s="382"/>
      <c r="F37" s="382"/>
      <c r="G37" s="382"/>
      <c r="H37" s="382"/>
    </row>
    <row r="38" spans="1:8" ht="17.25" thickTop="1" thickBot="1">
      <c r="A38" s="382"/>
      <c r="B38" s="382"/>
      <c r="C38" s="549">
        <v>14.92</v>
      </c>
      <c r="D38" s="382" t="s">
        <v>75</v>
      </c>
      <c r="E38" s="382"/>
      <c r="F38" s="382"/>
      <c r="G38" s="382"/>
      <c r="H38" s="382"/>
    </row>
    <row r="39" spans="1:8" ht="21.75" thickTop="1">
      <c r="A39" s="382"/>
      <c r="B39" s="382"/>
      <c r="C39" s="383"/>
      <c r="D39" s="805" t="s">
        <v>1027</v>
      </c>
      <c r="E39" s="382"/>
      <c r="F39" s="382"/>
      <c r="G39" s="382"/>
      <c r="H39" s="382"/>
    </row>
    <row r="40" spans="1:8" ht="18.75">
      <c r="A40" s="382"/>
      <c r="B40" s="382"/>
      <c r="C40" s="383"/>
      <c r="D40" s="688" t="s">
        <v>821</v>
      </c>
      <c r="E40" s="382"/>
      <c r="F40" s="382"/>
      <c r="G40" s="382"/>
      <c r="H40" s="382"/>
    </row>
    <row r="41" spans="1:8" ht="16.5" thickBot="1">
      <c r="A41" s="382">
        <v>2</v>
      </c>
      <c r="B41" s="382">
        <v>6.45</v>
      </c>
      <c r="C41" s="546"/>
      <c r="D41" s="382"/>
      <c r="E41" s="382"/>
      <c r="F41" s="382"/>
      <c r="G41" s="382"/>
      <c r="H41" s="382"/>
    </row>
    <row r="42" spans="1:8" ht="17.25" thickTop="1" thickBot="1">
      <c r="A42" s="382"/>
      <c r="B42" s="382"/>
      <c r="C42" s="549">
        <f>A41*B41</f>
        <v>12.9</v>
      </c>
      <c r="D42" s="382"/>
      <c r="E42" s="382"/>
      <c r="F42" s="382"/>
      <c r="G42" s="382"/>
      <c r="H42" s="382"/>
    </row>
    <row r="43" spans="1:8" ht="17.25" thickTop="1" thickBot="1">
      <c r="A43" s="382">
        <v>2</v>
      </c>
      <c r="B43" s="382">
        <v>7.75</v>
      </c>
      <c r="C43" s="383"/>
      <c r="D43" s="382"/>
      <c r="E43" s="382"/>
      <c r="F43" s="382"/>
      <c r="G43" s="382"/>
      <c r="H43" s="382"/>
    </row>
    <row r="44" spans="1:8" ht="17.25" thickTop="1" thickBot="1">
      <c r="A44" s="382"/>
      <c r="B44" s="382"/>
      <c r="C44" s="549">
        <f>A43*B43</f>
        <v>15.5</v>
      </c>
      <c r="D44" s="382"/>
      <c r="E44" s="382"/>
      <c r="F44" s="382"/>
      <c r="G44" s="382"/>
      <c r="H44" s="382"/>
    </row>
    <row r="45" spans="1:8" ht="17.25" thickTop="1" thickBot="1">
      <c r="A45" s="382">
        <v>1</v>
      </c>
      <c r="B45" s="382">
        <v>1.2</v>
      </c>
      <c r="C45" s="383"/>
      <c r="D45" s="382"/>
      <c r="E45" s="382"/>
      <c r="F45" s="382"/>
      <c r="G45" s="382"/>
      <c r="H45" s="382"/>
    </row>
    <row r="46" spans="1:8" ht="17.25" thickTop="1" thickBot="1">
      <c r="A46" s="382"/>
      <c r="B46" s="382"/>
      <c r="C46" s="549">
        <f>A45*B45</f>
        <v>1.2</v>
      </c>
      <c r="D46" s="382"/>
      <c r="E46" s="382"/>
      <c r="F46" s="382"/>
      <c r="G46" s="382"/>
      <c r="H46" s="382"/>
    </row>
    <row r="47" spans="1:8" ht="20.25" thickTop="1" thickBot="1">
      <c r="A47" s="382"/>
      <c r="B47" s="382"/>
      <c r="C47" s="715">
        <f>SUM(C42:C46)</f>
        <v>29.6</v>
      </c>
      <c r="D47" s="738" t="s">
        <v>822</v>
      </c>
      <c r="E47" s="382"/>
      <c r="F47" s="382"/>
      <c r="G47" s="382"/>
      <c r="H47" s="382"/>
    </row>
    <row r="48" spans="1:8" ht="16.5" thickTop="1">
      <c r="A48" s="382"/>
      <c r="B48" s="382"/>
      <c r="C48" s="383"/>
      <c r="D48" s="382"/>
      <c r="E48" s="382"/>
      <c r="F48" s="382"/>
      <c r="G48" s="382"/>
      <c r="H48" s="382"/>
    </row>
    <row r="49" spans="1:8">
      <c r="A49" s="546"/>
      <c r="B49" s="546"/>
      <c r="C49" s="546"/>
      <c r="D49" s="546"/>
      <c r="E49" s="546"/>
      <c r="F49" s="546"/>
      <c r="G49" s="546"/>
      <c r="H49" s="546"/>
    </row>
    <row r="50" spans="1:8">
      <c r="A50" s="546"/>
      <c r="B50" s="546"/>
      <c r="C50" s="546"/>
      <c r="D50" s="546"/>
      <c r="E50" s="546"/>
      <c r="F50" s="546"/>
      <c r="G50" s="546"/>
      <c r="H50" s="546"/>
    </row>
    <row r="51" spans="1:8">
      <c r="A51" s="546"/>
      <c r="B51" s="546"/>
      <c r="C51" s="546"/>
      <c r="D51" s="546"/>
      <c r="E51" s="546"/>
      <c r="F51" s="546"/>
      <c r="G51" s="546"/>
      <c r="H51" s="546"/>
    </row>
    <row r="52" spans="1:8">
      <c r="A52" s="546"/>
      <c r="B52" s="546"/>
      <c r="C52" s="546"/>
      <c r="D52" s="546"/>
      <c r="E52" s="546"/>
      <c r="F52" s="546"/>
      <c r="G52" s="546"/>
      <c r="H52" s="546"/>
    </row>
    <row r="53" spans="1:8">
      <c r="A53" s="546"/>
      <c r="B53" s="546"/>
      <c r="C53" s="546"/>
      <c r="D53" s="546"/>
      <c r="E53" s="546"/>
      <c r="F53" s="546"/>
      <c r="G53" s="546"/>
      <c r="H53" s="546"/>
    </row>
    <row r="54" spans="1:8">
      <c r="A54" s="546"/>
      <c r="B54" s="546"/>
      <c r="C54" s="546"/>
      <c r="D54" s="546"/>
      <c r="E54" s="546"/>
      <c r="F54" s="546"/>
      <c r="G54" s="546"/>
      <c r="H54" s="546"/>
    </row>
    <row r="55" spans="1:8">
      <c r="A55" s="546"/>
      <c r="B55" s="546"/>
      <c r="C55" s="546"/>
      <c r="D55" s="546"/>
      <c r="E55" s="546"/>
      <c r="F55" s="546"/>
      <c r="G55" s="546"/>
      <c r="H55" s="546"/>
    </row>
    <row r="56" spans="1:8">
      <c r="A56" s="546"/>
      <c r="B56" s="546"/>
      <c r="C56" s="546"/>
      <c r="D56" s="546"/>
      <c r="E56" s="546"/>
      <c r="F56" s="546"/>
      <c r="G56" s="546"/>
      <c r="H56" s="546"/>
    </row>
    <row r="57" spans="1:8">
      <c r="A57" s="546"/>
      <c r="B57" s="546"/>
      <c r="C57" s="546"/>
      <c r="D57" s="546"/>
      <c r="E57" s="546"/>
      <c r="F57" s="546"/>
      <c r="G57" s="546"/>
      <c r="H57" s="546"/>
    </row>
    <row r="58" spans="1:8">
      <c r="A58" s="546"/>
      <c r="B58" s="546"/>
      <c r="C58" s="546"/>
      <c r="D58" s="546"/>
      <c r="E58" s="546"/>
      <c r="F58" s="546"/>
      <c r="G58" s="546"/>
      <c r="H58" s="546"/>
    </row>
    <row r="59" spans="1:8">
      <c r="A59" s="674"/>
      <c r="B59" s="674"/>
      <c r="C59" s="674"/>
      <c r="D59" s="674"/>
      <c r="E59" s="674"/>
      <c r="F59" s="674"/>
      <c r="G59" s="674"/>
      <c r="H59" s="674"/>
    </row>
    <row r="60" spans="1:8" ht="18.75">
      <c r="A60" s="2041" t="s">
        <v>889</v>
      </c>
      <c r="B60" s="2041"/>
      <c r="C60" s="2041"/>
      <c r="D60" s="2041"/>
      <c r="E60" s="2041"/>
      <c r="F60" s="2041"/>
      <c r="G60" s="2041"/>
      <c r="H60" s="2041"/>
    </row>
    <row r="61" spans="1:8" ht="15.75">
      <c r="A61" s="2040" t="s">
        <v>753</v>
      </c>
      <c r="B61" s="2040"/>
      <c r="C61" s="2040" t="s">
        <v>179</v>
      </c>
      <c r="D61" s="2040"/>
      <c r="E61" s="387"/>
      <c r="F61" s="387"/>
      <c r="G61" s="387"/>
      <c r="H61" s="388"/>
    </row>
    <row r="62" spans="1:8" ht="15.75">
      <c r="A62" s="2040" t="s">
        <v>754</v>
      </c>
      <c r="B62" s="2040"/>
      <c r="C62" s="2040"/>
      <c r="D62" s="2040"/>
      <c r="E62" s="387"/>
      <c r="F62" s="387"/>
      <c r="G62" s="2042"/>
      <c r="H62" s="2042"/>
    </row>
    <row r="63" spans="1:8" ht="15.75">
      <c r="A63" s="2040" t="s">
        <v>755</v>
      </c>
      <c r="B63" s="2040"/>
      <c r="C63" s="2040"/>
      <c r="D63" s="2040"/>
      <c r="E63" s="387"/>
      <c r="F63" s="387"/>
      <c r="G63" s="237" t="s">
        <v>812</v>
      </c>
      <c r="H63" s="219"/>
    </row>
    <row r="64" spans="1:8" ht="15.75">
      <c r="A64" s="2040" t="s">
        <v>756</v>
      </c>
      <c r="B64" s="2040"/>
      <c r="C64" s="2040"/>
      <c r="D64" s="2040"/>
      <c r="E64" s="387"/>
      <c r="F64" s="387"/>
      <c r="G64" s="387" t="s">
        <v>987</v>
      </c>
      <c r="H64" s="388"/>
    </row>
    <row r="65" spans="1:8" ht="15.75">
      <c r="A65" s="2040" t="s">
        <v>70</v>
      </c>
      <c r="B65" s="2040"/>
      <c r="C65" s="2040"/>
      <c r="D65" s="2040"/>
      <c r="E65" s="387"/>
      <c r="F65" s="387"/>
      <c r="G65" s="387"/>
      <c r="H65" s="388"/>
    </row>
    <row r="66" spans="1:8" ht="15.75">
      <c r="A66" s="340" t="s">
        <v>174</v>
      </c>
      <c r="B66" s="389" t="s">
        <v>175</v>
      </c>
      <c r="C66" s="389" t="s">
        <v>176</v>
      </c>
      <c r="D66" s="341" t="s">
        <v>7</v>
      </c>
      <c r="E66" s="340" t="s">
        <v>174</v>
      </c>
      <c r="F66" s="341" t="s">
        <v>175</v>
      </c>
      <c r="G66" s="341" t="s">
        <v>176</v>
      </c>
      <c r="H66" s="341" t="s">
        <v>7</v>
      </c>
    </row>
    <row r="67" spans="1:8" ht="15.75">
      <c r="A67" s="685"/>
      <c r="B67" s="689"/>
      <c r="C67" s="689"/>
      <c r="D67" s="645" t="s">
        <v>1097</v>
      </c>
      <c r="E67" s="702"/>
      <c r="F67" s="703"/>
      <c r="G67" s="702"/>
      <c r="H67" s="704"/>
    </row>
    <row r="68" spans="1:8" ht="15.75">
      <c r="A68" s="685"/>
      <c r="B68" s="689"/>
      <c r="C68" s="689"/>
      <c r="D68" s="645" t="s">
        <v>1098</v>
      </c>
      <c r="E68" s="685"/>
      <c r="F68" s="689"/>
      <c r="G68" s="685"/>
      <c r="H68" s="645"/>
    </row>
    <row r="69" spans="1:8" ht="15.75">
      <c r="A69" s="685"/>
      <c r="B69" s="689"/>
      <c r="C69" s="689"/>
      <c r="D69" s="645" t="s">
        <v>1099</v>
      </c>
      <c r="E69" s="685"/>
      <c r="F69" s="689"/>
      <c r="G69" s="689"/>
      <c r="H69" s="645"/>
    </row>
    <row r="70" spans="1:8" ht="15.75">
      <c r="A70" s="351">
        <v>1</v>
      </c>
      <c r="B70" s="689">
        <v>45.9</v>
      </c>
      <c r="C70" s="912"/>
      <c r="D70" s="900" t="s">
        <v>1096</v>
      </c>
      <c r="E70" s="685"/>
      <c r="F70" s="689"/>
      <c r="G70" s="689"/>
      <c r="H70" s="645"/>
    </row>
    <row r="71" spans="1:8" ht="15.75">
      <c r="A71" s="685"/>
      <c r="B71" s="689">
        <v>0.3</v>
      </c>
      <c r="C71" s="685">
        <v>13.77</v>
      </c>
      <c r="D71" s="911"/>
      <c r="E71" s="685"/>
      <c r="F71" s="689"/>
      <c r="G71" s="689"/>
      <c r="H71" s="645"/>
    </row>
    <row r="72" spans="1:8" ht="15.75">
      <c r="A72" s="546"/>
      <c r="B72" s="546"/>
      <c r="C72" s="546">
        <v>84.63</v>
      </c>
      <c r="D72" s="900" t="s">
        <v>1072</v>
      </c>
      <c r="E72" s="685"/>
      <c r="F72" s="689"/>
      <c r="G72" s="689"/>
      <c r="H72" s="645"/>
    </row>
    <row r="73" spans="1:8" ht="15.75">
      <c r="A73" s="546"/>
      <c r="B73" s="546"/>
      <c r="C73" s="546">
        <v>23.84</v>
      </c>
      <c r="D73" s="900" t="s">
        <v>1073</v>
      </c>
      <c r="E73" s="351"/>
      <c r="F73" s="689"/>
      <c r="G73" s="705"/>
      <c r="H73" s="645"/>
    </row>
    <row r="74" spans="1:8" ht="15.75">
      <c r="A74" s="900"/>
      <c r="B74" s="384"/>
      <c r="C74" s="630">
        <v>122.24</v>
      </c>
      <c r="D74" s="645" t="s">
        <v>1109</v>
      </c>
      <c r="E74" s="685"/>
      <c r="F74" s="689"/>
      <c r="G74" s="689"/>
      <c r="H74" s="645"/>
    </row>
    <row r="75" spans="1:8" ht="16.5" thickBot="1">
      <c r="A75" s="685"/>
      <c r="B75" s="689"/>
      <c r="C75" s="354">
        <f>'Gua Meas'!F16</f>
        <v>25</v>
      </c>
      <c r="D75" s="900" t="s">
        <v>1102</v>
      </c>
      <c r="E75" s="685"/>
      <c r="F75" s="689"/>
      <c r="G75" s="689"/>
      <c r="H75" s="645"/>
    </row>
    <row r="76" spans="1:8" ht="20.25" thickTop="1" thickBot="1">
      <c r="A76" s="685"/>
      <c r="B76" s="689"/>
      <c r="C76" s="675">
        <f>C74-C75</f>
        <v>97.24</v>
      </c>
      <c r="D76" s="908" t="s">
        <v>1104</v>
      </c>
      <c r="E76" s="685"/>
      <c r="F76" s="689"/>
      <c r="G76" s="689"/>
      <c r="H76" s="645"/>
    </row>
    <row r="77" spans="1:8" ht="16.5" thickTop="1">
      <c r="A77" s="351"/>
      <c r="B77" s="689"/>
      <c r="C77" s="446"/>
      <c r="D77" s="900"/>
      <c r="E77" s="685"/>
      <c r="F77" s="689"/>
      <c r="G77" s="689"/>
      <c r="H77" s="645"/>
    </row>
    <row r="78" spans="1:8" ht="15.75">
      <c r="A78" s="685"/>
      <c r="B78" s="689"/>
      <c r="C78" s="546"/>
      <c r="D78" s="900"/>
      <c r="E78" s="685"/>
      <c r="F78" s="689"/>
      <c r="G78" s="689"/>
      <c r="H78" s="645"/>
    </row>
    <row r="79" spans="1:8" ht="15.75">
      <c r="A79" s="685"/>
      <c r="B79" s="689"/>
      <c r="C79" s="689"/>
      <c r="D79" s="854"/>
      <c r="E79" s="685"/>
      <c r="F79" s="689"/>
      <c r="G79" s="689"/>
      <c r="H79" s="645"/>
    </row>
    <row r="80" spans="1:8" ht="15.75">
      <c r="A80" s="685"/>
      <c r="B80" s="689"/>
      <c r="C80" s="689"/>
      <c r="D80" s="854"/>
      <c r="E80" s="351"/>
      <c r="F80" s="689"/>
      <c r="G80" s="705"/>
      <c r="H80" s="645"/>
    </row>
    <row r="81" spans="1:8" ht="15.75">
      <c r="A81" s="685"/>
      <c r="B81" s="689"/>
      <c r="C81" s="689"/>
      <c r="D81" s="854"/>
      <c r="E81" s="685"/>
      <c r="F81" s="689"/>
      <c r="G81" s="689"/>
      <c r="H81" s="645"/>
    </row>
    <row r="82" spans="1:8" ht="15.75">
      <c r="A82" s="685"/>
      <c r="B82" s="689"/>
      <c r="C82" s="689"/>
      <c r="D82" s="854"/>
      <c r="E82" s="685"/>
      <c r="F82" s="689"/>
      <c r="G82" s="689"/>
      <c r="H82" s="645"/>
    </row>
    <row r="83" spans="1:8" ht="15.75">
      <c r="A83" s="685"/>
      <c r="B83" s="689"/>
      <c r="C83" s="689"/>
      <c r="D83" s="854"/>
      <c r="E83" s="685"/>
      <c r="F83" s="689"/>
      <c r="G83" s="689"/>
      <c r="H83" s="645"/>
    </row>
    <row r="84" spans="1:8" ht="15.75">
      <c r="A84" s="351"/>
      <c r="B84" s="689"/>
      <c r="C84" s="705"/>
      <c r="D84" s="854"/>
      <c r="E84" s="685"/>
      <c r="F84" s="689"/>
      <c r="G84" s="689"/>
      <c r="H84" s="645"/>
    </row>
    <row r="85" spans="1:8" ht="15.75">
      <c r="A85" s="685"/>
      <c r="B85" s="689"/>
      <c r="C85" s="689"/>
      <c r="D85" s="854"/>
      <c r="E85" s="685"/>
      <c r="F85" s="689"/>
      <c r="G85" s="689"/>
      <c r="H85" s="645"/>
    </row>
    <row r="86" spans="1:8" ht="15.75">
      <c r="A86" s="685"/>
      <c r="B86" s="689"/>
      <c r="C86" s="546"/>
      <c r="D86" s="900"/>
      <c r="E86" s="685"/>
      <c r="F86" s="689"/>
      <c r="G86" s="689"/>
      <c r="H86" s="645"/>
    </row>
    <row r="87" spans="1:8" ht="15.75">
      <c r="A87" s="685"/>
      <c r="B87" s="689"/>
      <c r="C87" s="546"/>
      <c r="D87" s="900"/>
      <c r="E87" s="351"/>
      <c r="F87" s="689"/>
      <c r="G87" s="705"/>
      <c r="H87" s="645"/>
    </row>
    <row r="88" spans="1:8" ht="15.75">
      <c r="A88" s="685"/>
      <c r="B88" s="689"/>
      <c r="C88" s="689"/>
      <c r="D88" s="854"/>
      <c r="E88" s="685"/>
      <c r="F88" s="689"/>
      <c r="G88" s="689"/>
      <c r="H88" s="645"/>
    </row>
    <row r="89" spans="1:8" ht="15.75">
      <c r="A89" s="685"/>
      <c r="B89" s="689"/>
      <c r="C89" s="689"/>
      <c r="D89" s="854"/>
      <c r="E89" s="685"/>
      <c r="F89" s="689"/>
      <c r="G89" s="689"/>
      <c r="H89" s="645"/>
    </row>
    <row r="90" spans="1:8" ht="15.75">
      <c r="A90" s="685"/>
      <c r="B90" s="689"/>
      <c r="C90" s="689"/>
      <c r="D90" s="645"/>
      <c r="E90" s="685"/>
      <c r="F90" s="689"/>
      <c r="G90" s="689"/>
      <c r="H90" s="645"/>
    </row>
    <row r="91" spans="1:8" ht="15.75">
      <c r="A91" s="351"/>
      <c r="B91" s="689"/>
      <c r="C91" s="705"/>
      <c r="D91" s="645"/>
      <c r="E91" s="685"/>
      <c r="F91" s="689"/>
      <c r="G91" s="689"/>
      <c r="H91" s="645"/>
    </row>
    <row r="92" spans="1:8" ht="15.75">
      <c r="A92" s="685"/>
      <c r="B92" s="689"/>
      <c r="C92" s="685"/>
      <c r="D92" s="645"/>
      <c r="E92" s="685"/>
      <c r="F92" s="689"/>
      <c r="G92" s="689"/>
      <c r="H92" s="645"/>
    </row>
    <row r="93" spans="1:8" ht="15.75">
      <c r="A93" s="685"/>
      <c r="B93" s="689"/>
      <c r="C93" s="685"/>
      <c r="D93" s="645"/>
      <c r="E93" s="685"/>
      <c r="F93" s="689"/>
      <c r="G93" s="689"/>
      <c r="H93" s="645"/>
    </row>
    <row r="94" spans="1:8" ht="15.75">
      <c r="A94" s="685"/>
      <c r="B94" s="689"/>
      <c r="C94" s="685"/>
      <c r="D94" s="645"/>
      <c r="E94" s="351"/>
      <c r="F94" s="689"/>
      <c r="G94" s="705"/>
      <c r="H94" s="645"/>
    </row>
    <row r="95" spans="1:8" ht="15.75">
      <c r="A95" s="685"/>
      <c r="B95" s="689"/>
      <c r="C95" s="689"/>
      <c r="D95" s="645"/>
      <c r="E95" s="685"/>
      <c r="F95" s="689"/>
      <c r="G95" s="689"/>
      <c r="H95" s="645"/>
    </row>
    <row r="96" spans="1:8" ht="15.75">
      <c r="A96" s="685"/>
      <c r="B96" s="689"/>
      <c r="C96" s="689"/>
      <c r="D96" s="645"/>
      <c r="E96" s="685"/>
      <c r="F96" s="685"/>
      <c r="G96" s="689"/>
      <c r="H96" s="645"/>
    </row>
    <row r="97" spans="1:8" ht="15.75">
      <c r="A97" s="685"/>
      <c r="B97" s="689"/>
      <c r="C97" s="689"/>
      <c r="D97" s="645"/>
      <c r="E97" s="685"/>
      <c r="F97" s="685"/>
      <c r="G97" s="630"/>
      <c r="H97" s="645"/>
    </row>
    <row r="98" spans="1:8" ht="15.75">
      <c r="A98" s="685"/>
      <c r="B98" s="689"/>
      <c r="C98" s="689"/>
      <c r="D98" s="645"/>
      <c r="E98" s="685"/>
      <c r="F98" s="689"/>
      <c r="G98" s="689"/>
      <c r="H98" s="645"/>
    </row>
    <row r="99" spans="1:8" ht="15.75">
      <c r="A99" s="685"/>
      <c r="B99" s="689"/>
      <c r="C99" s="689"/>
      <c r="D99" s="645"/>
      <c r="E99" s="685"/>
      <c r="F99" s="689"/>
      <c r="G99" s="689"/>
      <c r="H99" s="645"/>
    </row>
    <row r="100" spans="1:8" ht="15.75">
      <c r="A100" s="685"/>
      <c r="B100" s="689"/>
      <c r="C100" s="689"/>
      <c r="D100" s="645"/>
      <c r="E100" s="685"/>
      <c r="F100" s="689"/>
      <c r="G100" s="689"/>
      <c r="H100" s="645"/>
    </row>
    <row r="101" spans="1:8" ht="15.75">
      <c r="A101" s="351"/>
      <c r="B101" s="689"/>
      <c r="C101" s="705"/>
      <c r="D101" s="645"/>
      <c r="E101" s="685"/>
      <c r="F101" s="689"/>
      <c r="G101" s="689"/>
      <c r="H101" s="645"/>
    </row>
    <row r="102" spans="1:8" ht="15.75">
      <c r="A102" s="685"/>
      <c r="B102" s="689"/>
      <c r="C102" s="689"/>
      <c r="D102" s="645"/>
      <c r="E102" s="685"/>
      <c r="F102" s="689"/>
      <c r="G102" s="689"/>
      <c r="H102" s="645"/>
    </row>
    <row r="103" spans="1:8" ht="15.75">
      <c r="A103" s="685"/>
      <c r="B103" s="689"/>
      <c r="C103" s="689"/>
      <c r="D103" s="645"/>
      <c r="E103" s="685"/>
      <c r="F103" s="689"/>
      <c r="G103" s="689"/>
      <c r="H103" s="645"/>
    </row>
    <row r="104" spans="1:8" ht="15.75">
      <c r="A104" s="685"/>
      <c r="B104" s="689"/>
      <c r="C104" s="689"/>
      <c r="D104" s="645"/>
      <c r="E104" s="351"/>
      <c r="F104" s="689"/>
      <c r="G104" s="705"/>
      <c r="H104" s="645"/>
    </row>
    <row r="105" spans="1:8" ht="15.75">
      <c r="A105" s="685"/>
      <c r="B105" s="689"/>
      <c r="C105" s="689"/>
      <c r="D105" s="645"/>
      <c r="E105" s="685"/>
      <c r="F105" s="689"/>
      <c r="G105" s="689"/>
      <c r="H105" s="645"/>
    </row>
    <row r="106" spans="1:8" ht="15.75">
      <c r="A106" s="685"/>
      <c r="B106" s="689"/>
      <c r="C106" s="689"/>
      <c r="D106" s="645"/>
      <c r="E106" s="685"/>
      <c r="F106" s="689"/>
      <c r="G106" s="689"/>
      <c r="H106" s="645"/>
    </row>
    <row r="107" spans="1:8" ht="15.75">
      <c r="A107" s="685"/>
      <c r="B107" s="689"/>
      <c r="C107" s="689"/>
      <c r="D107" s="645"/>
      <c r="E107" s="685"/>
      <c r="F107" s="689"/>
      <c r="G107" s="689"/>
      <c r="H107" s="645"/>
    </row>
    <row r="108" spans="1:8" ht="15.75">
      <c r="A108" s="351"/>
      <c r="B108" s="689"/>
      <c r="C108" s="705"/>
      <c r="D108" s="645"/>
      <c r="E108" s="685"/>
      <c r="F108" s="689"/>
      <c r="G108" s="689"/>
      <c r="H108" s="645"/>
    </row>
    <row r="109" spans="1:8" ht="15.75">
      <c r="A109" s="685"/>
      <c r="B109" s="689"/>
      <c r="C109" s="685"/>
      <c r="D109" s="645"/>
      <c r="E109" s="685"/>
      <c r="F109" s="689"/>
      <c r="G109" s="689"/>
      <c r="H109" s="645"/>
    </row>
    <row r="110" spans="1:8" ht="15.75">
      <c r="A110" s="685"/>
      <c r="B110" s="689"/>
      <c r="C110" s="685"/>
      <c r="D110" s="645"/>
      <c r="E110" s="685"/>
      <c r="F110" s="689"/>
      <c r="G110" s="689"/>
      <c r="H110" s="645"/>
    </row>
    <row r="111" spans="1:8" ht="15.75">
      <c r="A111" s="685"/>
      <c r="B111" s="403"/>
      <c r="C111" s="404"/>
      <c r="D111" s="364"/>
      <c r="E111" s="351"/>
      <c r="F111" s="689"/>
      <c r="G111" s="705"/>
      <c r="H111" s="645"/>
    </row>
    <row r="112" spans="1:8" ht="15.75">
      <c r="A112" s="351"/>
      <c r="B112" s="403"/>
      <c r="C112" s="404"/>
      <c r="D112" s="364"/>
      <c r="E112" s="685"/>
      <c r="F112" s="689"/>
      <c r="G112" s="689"/>
      <c r="H112" s="645"/>
    </row>
    <row r="113" spans="1:8" ht="15.75">
      <c r="A113" s="709"/>
      <c r="B113" s="403"/>
      <c r="C113" s="404"/>
      <c r="D113" s="364"/>
      <c r="E113" s="685"/>
      <c r="F113" s="689"/>
      <c r="G113" s="689"/>
      <c r="H113" s="645"/>
    </row>
    <row r="114" spans="1:8" ht="15.75">
      <c r="A114" s="710"/>
      <c r="B114" s="403"/>
      <c r="C114" s="404"/>
      <c r="D114" s="364"/>
      <c r="E114" s="685"/>
      <c r="F114" s="689"/>
      <c r="G114" s="689"/>
      <c r="H114" s="645"/>
    </row>
    <row r="115" spans="1:8" ht="15.75">
      <c r="A115" s="362"/>
      <c r="B115" s="403"/>
      <c r="C115" s="404"/>
      <c r="D115" s="364"/>
      <c r="E115" s="685"/>
      <c r="F115" s="689"/>
      <c r="G115" s="689"/>
      <c r="H115" s="645"/>
    </row>
    <row r="116" spans="1:8" ht="15.75">
      <c r="A116" s="362"/>
      <c r="B116" s="403"/>
      <c r="C116" s="404"/>
      <c r="D116" s="364"/>
      <c r="E116" s="685"/>
      <c r="F116" s="689"/>
      <c r="G116" s="689"/>
      <c r="H116" s="645"/>
    </row>
    <row r="117" spans="1:8" ht="15.75">
      <c r="A117" s="351"/>
      <c r="B117" s="403"/>
      <c r="C117" s="404"/>
      <c r="D117" s="364"/>
      <c r="E117" s="685"/>
      <c r="F117" s="689"/>
      <c r="G117" s="689"/>
      <c r="H117" s="645"/>
    </row>
    <row r="118" spans="1:8" ht="15.75">
      <c r="A118" s="351"/>
      <c r="B118" s="403"/>
      <c r="C118" s="404"/>
      <c r="D118" s="364"/>
      <c r="E118" s="351"/>
      <c r="F118" s="689"/>
      <c r="G118" s="705"/>
      <c r="H118" s="645"/>
    </row>
    <row r="119" spans="1:8" ht="15.75">
      <c r="A119" s="351"/>
      <c r="B119" s="403"/>
      <c r="C119" s="404"/>
      <c r="D119" s="364"/>
      <c r="E119" s="685"/>
      <c r="F119" s="689"/>
      <c r="G119" s="689"/>
      <c r="H119" s="399"/>
    </row>
    <row r="120" spans="1:8" ht="15.75">
      <c r="A120" s="685"/>
      <c r="B120" s="403"/>
      <c r="C120" s="404"/>
      <c r="D120" s="364"/>
      <c r="E120" s="685"/>
      <c r="F120" s="689"/>
      <c r="G120" s="689"/>
      <c r="H120" s="685"/>
    </row>
    <row r="121" spans="1:8" ht="15.75">
      <c r="A121" s="685"/>
      <c r="B121" s="403"/>
      <c r="C121" s="404"/>
      <c r="D121" s="364"/>
      <c r="E121" s="685"/>
      <c r="F121" s="689"/>
      <c r="G121" s="689"/>
      <c r="H121" s="685"/>
    </row>
    <row r="122" spans="1:8" ht="15.75">
      <c r="A122" s="696"/>
      <c r="B122" s="696"/>
      <c r="C122" s="701"/>
      <c r="D122" s="701"/>
      <c r="E122" s="674"/>
      <c r="F122" s="674"/>
      <c r="G122" s="674"/>
      <c r="H122" s="674"/>
    </row>
  </sheetData>
  <mergeCells count="14">
    <mergeCell ref="A65:D65"/>
    <mergeCell ref="A60:H60"/>
    <mergeCell ref="A61:D61"/>
    <mergeCell ref="A62:D62"/>
    <mergeCell ref="G62:H62"/>
    <mergeCell ref="A63:D63"/>
    <mergeCell ref="A64:D64"/>
    <mergeCell ref="A6:D6"/>
    <mergeCell ref="A1:H1"/>
    <mergeCell ref="A2:D2"/>
    <mergeCell ref="A3:D3"/>
    <mergeCell ref="G3:H3"/>
    <mergeCell ref="A4:D4"/>
    <mergeCell ref="A5:D5"/>
  </mergeCells>
  <pageMargins left="0.7" right="0.7" top="0.75" bottom="0.75" header="0.3" footer="0.3"/>
  <pageSetup scale="70" orientation="portrait" r:id="rId1"/>
  <rowBreaks count="1" manualBreakCount="1">
    <brk id="59" max="7" man="1"/>
  </rowBreak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view="pageBreakPreview" zoomScaleNormal="100" zoomScaleSheetLayoutView="100" zoomScalePageLayoutView="85" workbookViewId="0">
      <selection activeCell="I4" sqref="I4"/>
    </sheetView>
  </sheetViews>
  <sheetFormatPr defaultRowHeight="15.75"/>
  <cols>
    <col min="1" max="1" width="3.5703125" style="959" customWidth="1"/>
    <col min="2" max="2" width="6.28515625" style="959" customWidth="1"/>
    <col min="3" max="4" width="8.28515625" style="976" customWidth="1"/>
    <col min="5" max="5" width="38.5703125" style="959" customWidth="1"/>
    <col min="6" max="6" width="6.28515625" style="976" customWidth="1"/>
    <col min="7" max="7" width="8.42578125" style="984" customWidth="1"/>
    <col min="8" max="8" width="9.140625" style="978" customWidth="1"/>
    <col min="9" max="9" width="42" style="959" customWidth="1"/>
    <col min="10" max="10" width="1.42578125" style="959" customWidth="1"/>
    <col min="11" max="13" width="9.140625" style="959"/>
    <col min="14" max="14" width="12" style="959" customWidth="1"/>
    <col min="15" max="16384" width="9.140625" style="959"/>
  </cols>
  <sheetData>
    <row r="1" spans="1:15">
      <c r="A1" s="952"/>
      <c r="B1" s="2079" t="s">
        <v>179</v>
      </c>
      <c r="C1" s="2079"/>
      <c r="D1" s="2079"/>
      <c r="E1" s="2079"/>
      <c r="F1" s="953"/>
      <c r="G1" s="954"/>
      <c r="H1" s="2079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156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2079" t="s">
        <v>157</v>
      </c>
      <c r="C3" s="2079"/>
      <c r="D3" s="2079"/>
      <c r="E3" s="2079"/>
      <c r="F3" s="2079"/>
      <c r="G3" s="954"/>
      <c r="I3" s="1191" t="s">
        <v>1437</v>
      </c>
      <c r="J3" s="952"/>
      <c r="L3" s="956"/>
      <c r="M3" s="957"/>
      <c r="N3" s="952"/>
      <c r="O3" s="965"/>
    </row>
    <row r="4" spans="1:15">
      <c r="A4" s="952"/>
      <c r="B4" s="2079" t="s">
        <v>158</v>
      </c>
      <c r="C4" s="2079"/>
      <c r="D4" s="2079"/>
      <c r="E4" s="2079"/>
      <c r="F4" s="953"/>
      <c r="G4" s="954"/>
      <c r="H4" s="963"/>
      <c r="I4" s="1191" t="s">
        <v>1724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48" t="s">
        <v>175</v>
      </c>
      <c r="D6" s="1005" t="s">
        <v>176</v>
      </c>
      <c r="E6" s="1048" t="s">
        <v>7</v>
      </c>
      <c r="F6" s="1003" t="s">
        <v>174</v>
      </c>
      <c r="G6" s="1047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85"/>
      <c r="D7" s="972"/>
      <c r="E7" s="992" t="s">
        <v>1154</v>
      </c>
      <c r="F7" s="985"/>
      <c r="G7" s="983"/>
      <c r="H7" s="972"/>
      <c r="I7" s="1052"/>
      <c r="L7" s="966"/>
      <c r="M7" s="957"/>
      <c r="N7" s="967"/>
      <c r="O7" s="968"/>
    </row>
    <row r="8" spans="1:15">
      <c r="A8" s="967"/>
      <c r="B8" s="985"/>
      <c r="D8" s="972"/>
      <c r="E8" s="992" t="s">
        <v>1427</v>
      </c>
      <c r="F8" s="985"/>
      <c r="G8" s="983"/>
      <c r="H8" s="975"/>
      <c r="I8" s="987"/>
      <c r="L8" s="956"/>
      <c r="M8" s="957"/>
      <c r="N8" s="967"/>
      <c r="O8" s="962"/>
    </row>
    <row r="9" spans="1:15">
      <c r="A9" s="967"/>
      <c r="B9" s="985"/>
      <c r="C9" s="978"/>
      <c r="D9" s="1010"/>
      <c r="E9" s="992" t="s">
        <v>1428</v>
      </c>
      <c r="F9" s="985"/>
      <c r="G9" s="983"/>
      <c r="H9" s="975"/>
      <c r="I9" s="987"/>
      <c r="L9" s="956"/>
      <c r="M9" s="957"/>
      <c r="N9" s="957"/>
      <c r="O9" s="968"/>
    </row>
    <row r="10" spans="1:15">
      <c r="A10" s="967"/>
      <c r="B10" s="985">
        <v>1</v>
      </c>
      <c r="C10" s="978">
        <v>49.17</v>
      </c>
      <c r="D10" s="1010"/>
      <c r="E10" s="991"/>
      <c r="F10" s="985"/>
      <c r="G10" s="983"/>
      <c r="H10" s="975"/>
      <c r="I10" s="987"/>
      <c r="L10" s="956"/>
      <c r="M10" s="967"/>
      <c r="N10" s="967"/>
      <c r="O10" s="967"/>
    </row>
    <row r="11" spans="1:15">
      <c r="A11" s="967"/>
      <c r="B11" s="1248"/>
      <c r="C11" s="1249"/>
      <c r="D11" s="1250">
        <f>C10*B10</f>
        <v>49.17</v>
      </c>
      <c r="E11" s="1251" t="s">
        <v>1429</v>
      </c>
      <c r="F11" s="985"/>
      <c r="G11" s="983"/>
      <c r="H11" s="975"/>
      <c r="I11" s="987"/>
      <c r="L11" s="956"/>
      <c r="M11" s="957"/>
      <c r="N11" s="967"/>
      <c r="O11" s="962"/>
    </row>
    <row r="12" spans="1:15">
      <c r="A12" s="967"/>
      <c r="B12" s="985"/>
      <c r="C12" s="978"/>
      <c r="D12" s="1010"/>
      <c r="F12" s="985"/>
      <c r="G12" s="983"/>
      <c r="H12" s="975"/>
      <c r="I12" s="987"/>
      <c r="L12" s="956"/>
      <c r="M12" s="957"/>
      <c r="N12" s="957"/>
      <c r="O12" s="968"/>
    </row>
    <row r="13" spans="1:15">
      <c r="A13" s="967"/>
      <c r="B13" s="985"/>
      <c r="C13" s="978"/>
      <c r="D13" s="1010"/>
      <c r="E13" s="992" t="s">
        <v>1430</v>
      </c>
      <c r="F13" s="985"/>
      <c r="G13" s="983"/>
      <c r="H13" s="975"/>
      <c r="I13" s="987"/>
      <c r="L13" s="956"/>
      <c r="M13" s="967"/>
      <c r="N13" s="967"/>
      <c r="O13" s="967"/>
    </row>
    <row r="14" spans="1:15">
      <c r="A14" s="967"/>
      <c r="B14" s="985"/>
      <c r="C14" s="972"/>
      <c r="D14" s="972"/>
      <c r="E14" s="989" t="s">
        <v>1431</v>
      </c>
      <c r="F14" s="985"/>
      <c r="G14" s="983"/>
      <c r="H14" s="975"/>
      <c r="I14" s="987"/>
      <c r="L14" s="956"/>
      <c r="M14" s="967"/>
      <c r="N14" s="967"/>
      <c r="O14" s="967"/>
    </row>
    <row r="15" spans="1:15">
      <c r="A15" s="967"/>
      <c r="B15" s="985">
        <v>1</v>
      </c>
      <c r="C15" s="1010">
        <v>32.299999999999997</v>
      </c>
      <c r="D15" s="1010"/>
      <c r="E15" s="994"/>
      <c r="F15" s="985"/>
      <c r="G15" s="983"/>
      <c r="H15" s="975"/>
      <c r="I15" s="987"/>
      <c r="L15" s="956"/>
      <c r="M15" s="967"/>
      <c r="N15" s="967"/>
      <c r="O15" s="967"/>
    </row>
    <row r="16" spans="1:15">
      <c r="A16" s="967"/>
      <c r="B16" s="1248"/>
      <c r="C16" s="1252"/>
      <c r="D16" s="1250">
        <f>C15*B15</f>
        <v>32.299999999999997</v>
      </c>
      <c r="E16" s="1248" t="s">
        <v>1447</v>
      </c>
      <c r="F16" s="985"/>
      <c r="G16" s="983"/>
      <c r="H16" s="975"/>
      <c r="I16" s="987"/>
      <c r="L16" s="956"/>
      <c r="M16" s="967"/>
      <c r="N16" s="967"/>
      <c r="O16" s="967"/>
    </row>
    <row r="17" spans="1:15">
      <c r="A17" s="967"/>
      <c r="B17" s="985"/>
      <c r="C17" s="978"/>
      <c r="D17" s="972"/>
      <c r="E17" s="1013"/>
      <c r="F17" s="985"/>
      <c r="G17" s="983"/>
      <c r="H17" s="975"/>
      <c r="I17" s="987"/>
      <c r="L17" s="956"/>
      <c r="M17" s="967"/>
      <c r="N17" s="967"/>
      <c r="O17" s="967"/>
    </row>
    <row r="18" spans="1:15">
      <c r="A18" s="967"/>
      <c r="B18" s="985"/>
      <c r="C18" s="978"/>
      <c r="D18" s="972"/>
      <c r="E18" s="1013"/>
      <c r="F18" s="985"/>
      <c r="G18" s="983"/>
      <c r="H18" s="975"/>
      <c r="I18" s="987"/>
      <c r="L18" s="956"/>
      <c r="M18" s="967"/>
      <c r="N18" s="967"/>
      <c r="O18" s="967"/>
    </row>
    <row r="19" spans="1:15">
      <c r="A19" s="967"/>
      <c r="B19" s="985"/>
      <c r="C19" s="978"/>
      <c r="D19" s="972"/>
      <c r="E19" s="1013"/>
      <c r="F19" s="985"/>
      <c r="G19" s="983"/>
      <c r="H19" s="975"/>
      <c r="I19" s="987"/>
      <c r="L19" s="956"/>
      <c r="M19" s="967"/>
      <c r="N19" s="967"/>
      <c r="O19" s="967"/>
    </row>
    <row r="20" spans="1:15">
      <c r="A20" s="967"/>
      <c r="B20" s="985"/>
      <c r="C20" s="978"/>
      <c r="D20" s="972"/>
      <c r="E20" s="1013"/>
      <c r="F20" s="985"/>
      <c r="G20" s="983"/>
      <c r="H20" s="975"/>
      <c r="I20" s="987"/>
      <c r="L20" s="956"/>
      <c r="M20" s="967"/>
      <c r="N20" s="967"/>
      <c r="O20" s="967"/>
    </row>
    <row r="21" spans="1:15">
      <c r="A21" s="967"/>
      <c r="B21" s="985"/>
      <c r="C21" s="978"/>
      <c r="D21" s="972"/>
      <c r="E21" s="1013"/>
      <c r="F21" s="985"/>
      <c r="G21" s="983"/>
      <c r="H21" s="975"/>
      <c r="I21" s="987"/>
      <c r="L21" s="956"/>
      <c r="M21" s="967"/>
      <c r="N21" s="967"/>
      <c r="O21" s="967"/>
    </row>
    <row r="22" spans="1:15">
      <c r="A22" s="967"/>
      <c r="B22" s="985"/>
      <c r="C22" s="978"/>
      <c r="D22" s="972"/>
      <c r="E22" s="1013"/>
      <c r="F22" s="985"/>
      <c r="G22" s="983"/>
      <c r="H22" s="975"/>
      <c r="I22" s="987"/>
      <c r="L22" s="956"/>
      <c r="M22" s="967"/>
      <c r="N22" s="967"/>
      <c r="O22" s="967"/>
    </row>
    <row r="23" spans="1:15">
      <c r="A23" s="967"/>
      <c r="B23" s="985"/>
      <c r="C23" s="978"/>
      <c r="D23" s="972"/>
      <c r="E23" s="1013"/>
      <c r="F23" s="985"/>
      <c r="G23" s="983"/>
      <c r="H23" s="975"/>
      <c r="I23" s="987"/>
      <c r="J23" s="967"/>
    </row>
    <row r="24" spans="1:15">
      <c r="A24" s="967"/>
      <c r="B24" s="985"/>
      <c r="C24" s="978"/>
      <c r="D24" s="972"/>
      <c r="E24" s="1013"/>
      <c r="F24" s="985"/>
      <c r="G24" s="983"/>
      <c r="H24" s="975"/>
      <c r="I24" s="987"/>
      <c r="J24" s="967"/>
    </row>
    <row r="25" spans="1:15">
      <c r="A25" s="967"/>
      <c r="B25" s="985"/>
      <c r="C25" s="978"/>
      <c r="D25" s="972"/>
      <c r="E25" s="1013"/>
      <c r="F25" s="985"/>
      <c r="G25" s="983"/>
      <c r="H25" s="975"/>
      <c r="I25" s="987"/>
      <c r="J25" s="967"/>
    </row>
    <row r="26" spans="1:15">
      <c r="A26" s="967"/>
      <c r="B26" s="985"/>
      <c r="C26" s="978"/>
      <c r="D26" s="972"/>
      <c r="E26" s="1013"/>
      <c r="F26" s="985"/>
      <c r="G26" s="983"/>
      <c r="H26" s="975"/>
      <c r="I26" s="987"/>
      <c r="J26" s="967"/>
    </row>
    <row r="27" spans="1:15">
      <c r="A27" s="967"/>
      <c r="B27" s="985"/>
      <c r="C27" s="978"/>
      <c r="D27" s="972"/>
      <c r="E27" s="1013"/>
      <c r="F27" s="985"/>
      <c r="G27" s="983"/>
      <c r="H27" s="975"/>
      <c r="I27" s="987"/>
      <c r="J27" s="967"/>
    </row>
    <row r="28" spans="1:15">
      <c r="A28" s="967"/>
      <c r="B28" s="985"/>
      <c r="C28" s="978"/>
      <c r="D28" s="972"/>
      <c r="E28" s="1013"/>
      <c r="F28" s="985"/>
      <c r="G28" s="983"/>
      <c r="H28" s="975"/>
      <c r="I28" s="987"/>
      <c r="J28" s="967"/>
    </row>
    <row r="29" spans="1:15">
      <c r="A29" s="967"/>
      <c r="B29" s="985"/>
      <c r="C29" s="978"/>
      <c r="D29" s="972"/>
      <c r="E29" s="1013"/>
      <c r="F29" s="985"/>
      <c r="G29" s="983"/>
      <c r="H29" s="975"/>
      <c r="I29" s="987"/>
      <c r="J29" s="967"/>
    </row>
    <row r="30" spans="1:15">
      <c r="A30" s="967"/>
      <c r="B30" s="985"/>
      <c r="C30" s="978"/>
      <c r="D30" s="972"/>
      <c r="E30" s="1013"/>
      <c r="F30" s="985"/>
      <c r="G30" s="983"/>
      <c r="H30" s="975"/>
      <c r="I30" s="987"/>
      <c r="J30" s="967"/>
    </row>
    <row r="31" spans="1:15">
      <c r="A31" s="967"/>
      <c r="B31" s="985"/>
      <c r="C31" s="978"/>
      <c r="D31" s="972"/>
      <c r="E31" s="1013"/>
      <c r="F31" s="985"/>
      <c r="G31" s="983"/>
      <c r="H31" s="975"/>
      <c r="I31" s="987"/>
      <c r="J31" s="967"/>
    </row>
    <row r="32" spans="1:15">
      <c r="A32" s="967"/>
      <c r="B32" s="985"/>
      <c r="C32" s="978"/>
      <c r="D32" s="972"/>
      <c r="E32" s="1013"/>
      <c r="F32" s="985"/>
      <c r="G32" s="983"/>
      <c r="H32" s="975"/>
      <c r="I32" s="987"/>
      <c r="J32" s="967"/>
    </row>
    <row r="33" spans="1:10">
      <c r="A33" s="967"/>
      <c r="B33" s="985"/>
      <c r="C33" s="978"/>
      <c r="D33" s="972"/>
      <c r="E33" s="1013"/>
      <c r="F33" s="985"/>
      <c r="G33" s="983"/>
      <c r="H33" s="975"/>
      <c r="I33" s="987"/>
      <c r="J33" s="967"/>
    </row>
    <row r="34" spans="1:10">
      <c r="A34" s="967"/>
      <c r="B34" s="985"/>
      <c r="C34" s="978"/>
      <c r="D34" s="972"/>
      <c r="E34" s="1013"/>
      <c r="F34" s="985"/>
      <c r="G34" s="983"/>
      <c r="H34" s="975"/>
      <c r="I34" s="987"/>
      <c r="J34" s="967"/>
    </row>
    <row r="35" spans="1:10">
      <c r="A35" s="967"/>
      <c r="B35" s="985"/>
      <c r="C35" s="978"/>
      <c r="D35" s="972"/>
      <c r="E35" s="1013"/>
      <c r="F35" s="985"/>
      <c r="G35" s="983"/>
      <c r="H35" s="975"/>
      <c r="I35" s="987"/>
      <c r="J35" s="967"/>
    </row>
    <row r="36" spans="1:10">
      <c r="A36" s="967"/>
      <c r="B36" s="985"/>
      <c r="C36" s="978"/>
      <c r="D36" s="972"/>
      <c r="E36" s="1013"/>
      <c r="F36" s="985"/>
      <c r="G36" s="983"/>
      <c r="H36" s="975"/>
      <c r="I36" s="987"/>
      <c r="J36" s="967"/>
    </row>
    <row r="37" spans="1:10">
      <c r="A37" s="967"/>
      <c r="B37" s="985"/>
      <c r="C37" s="978"/>
      <c r="D37" s="972"/>
      <c r="E37" s="1013"/>
      <c r="F37" s="985"/>
      <c r="G37" s="983"/>
      <c r="H37" s="975"/>
      <c r="I37" s="987"/>
      <c r="J37" s="967"/>
    </row>
    <row r="38" spans="1:10">
      <c r="A38" s="967"/>
      <c r="B38" s="985"/>
      <c r="C38" s="978"/>
      <c r="D38" s="972"/>
      <c r="E38" s="1013"/>
      <c r="F38" s="985"/>
      <c r="G38" s="983"/>
      <c r="H38" s="975"/>
      <c r="I38" s="987"/>
      <c r="J38" s="967"/>
    </row>
    <row r="39" spans="1:10">
      <c r="A39" s="967"/>
      <c r="B39" s="985"/>
      <c r="C39" s="978"/>
      <c r="D39" s="972"/>
      <c r="E39" s="1013"/>
      <c r="F39" s="985"/>
      <c r="G39" s="983"/>
      <c r="H39" s="975"/>
      <c r="I39" s="987"/>
      <c r="J39" s="967"/>
    </row>
    <row r="40" spans="1:10">
      <c r="A40" s="967"/>
      <c r="B40" s="985"/>
      <c r="C40" s="978"/>
      <c r="D40" s="972"/>
      <c r="E40" s="1013"/>
      <c r="F40" s="985"/>
      <c r="G40" s="983"/>
      <c r="H40" s="975"/>
      <c r="I40" s="987"/>
      <c r="J40" s="967"/>
    </row>
    <row r="41" spans="1:10">
      <c r="A41" s="967"/>
      <c r="B41" s="985"/>
      <c r="C41" s="978"/>
      <c r="D41" s="972"/>
      <c r="E41" s="1013"/>
      <c r="F41" s="985"/>
      <c r="G41" s="983"/>
      <c r="H41" s="975"/>
      <c r="I41" s="987"/>
      <c r="J41" s="967"/>
    </row>
    <row r="42" spans="1:10">
      <c r="A42" s="967"/>
      <c r="B42" s="985"/>
      <c r="C42" s="978"/>
      <c r="D42" s="972"/>
      <c r="E42" s="1013"/>
      <c r="F42" s="985"/>
      <c r="G42" s="983"/>
      <c r="H42" s="975"/>
      <c r="I42" s="987"/>
      <c r="J42" s="967"/>
    </row>
    <row r="43" spans="1:10">
      <c r="A43" s="967"/>
      <c r="B43" s="985"/>
      <c r="C43" s="978"/>
      <c r="D43" s="972"/>
      <c r="E43" s="1013"/>
      <c r="F43" s="985"/>
      <c r="G43" s="983"/>
      <c r="H43" s="975"/>
      <c r="I43" s="987"/>
      <c r="J43" s="967"/>
    </row>
    <row r="44" spans="1:10">
      <c r="A44" s="967"/>
      <c r="B44" s="985"/>
      <c r="C44" s="978"/>
      <c r="D44" s="972"/>
      <c r="E44" s="1013"/>
      <c r="F44" s="985"/>
      <c r="G44" s="983"/>
      <c r="H44" s="975"/>
      <c r="I44" s="987"/>
      <c r="J44" s="967"/>
    </row>
    <row r="45" spans="1:10">
      <c r="A45" s="967"/>
      <c r="B45" s="985"/>
      <c r="C45" s="978"/>
      <c r="D45" s="972"/>
      <c r="E45" s="1013"/>
      <c r="F45" s="985"/>
      <c r="G45" s="983"/>
      <c r="H45" s="975"/>
      <c r="I45" s="987"/>
      <c r="J45" s="967"/>
    </row>
    <row r="46" spans="1:10">
      <c r="A46" s="967"/>
      <c r="B46" s="985"/>
      <c r="C46" s="978"/>
      <c r="D46" s="972"/>
      <c r="E46" s="1013"/>
      <c r="F46" s="985"/>
      <c r="G46" s="983"/>
      <c r="H46" s="975"/>
      <c r="I46" s="987"/>
      <c r="J46" s="967"/>
    </row>
    <row r="47" spans="1:10">
      <c r="A47" s="967"/>
      <c r="B47" s="985"/>
      <c r="C47" s="978"/>
      <c r="D47" s="972"/>
      <c r="E47" s="1013"/>
      <c r="F47" s="985"/>
      <c r="G47" s="983"/>
      <c r="H47" s="975"/>
      <c r="I47" s="987"/>
      <c r="J47" s="967"/>
    </row>
    <row r="48" spans="1:10">
      <c r="A48" s="967"/>
      <c r="B48" s="985"/>
      <c r="C48" s="978"/>
      <c r="D48" s="972"/>
      <c r="E48" s="1013"/>
      <c r="F48" s="985"/>
      <c r="G48" s="983"/>
      <c r="H48" s="975"/>
      <c r="I48" s="987"/>
      <c r="J48" s="967"/>
    </row>
    <row r="49" spans="1:12">
      <c r="A49" s="967"/>
      <c r="B49" s="985"/>
      <c r="C49" s="978"/>
      <c r="D49" s="972"/>
      <c r="E49" s="1013"/>
      <c r="F49" s="985"/>
      <c r="G49" s="983"/>
      <c r="H49" s="975"/>
      <c r="I49" s="987"/>
      <c r="J49" s="967"/>
    </row>
    <row r="50" spans="1:12">
      <c r="A50" s="967"/>
      <c r="B50" s="985"/>
      <c r="C50" s="978"/>
      <c r="D50" s="972"/>
      <c r="E50" s="1013"/>
      <c r="F50" s="985"/>
      <c r="G50" s="983"/>
      <c r="H50" s="975"/>
      <c r="I50" s="987"/>
      <c r="J50" s="967"/>
    </row>
    <row r="51" spans="1:12">
      <c r="A51" s="967"/>
      <c r="B51" s="985"/>
      <c r="C51" s="978"/>
      <c r="D51" s="972"/>
      <c r="E51" s="1013"/>
      <c r="F51" s="985"/>
      <c r="G51" s="983"/>
      <c r="H51" s="975"/>
      <c r="I51" s="987"/>
      <c r="J51" s="967"/>
    </row>
    <row r="52" spans="1:12">
      <c r="A52" s="967"/>
      <c r="B52" s="985"/>
      <c r="C52" s="978"/>
      <c r="D52" s="972"/>
      <c r="E52" s="1050"/>
      <c r="F52" s="985"/>
      <c r="G52" s="983"/>
      <c r="H52" s="975"/>
      <c r="I52" s="987"/>
      <c r="J52" s="967"/>
    </row>
    <row r="53" spans="1:12">
      <c r="A53" s="967"/>
      <c r="B53" s="985"/>
      <c r="C53" s="978"/>
      <c r="D53" s="972"/>
      <c r="E53" s="1050"/>
      <c r="F53" s="985"/>
      <c r="G53" s="983"/>
      <c r="H53" s="975"/>
      <c r="I53" s="987"/>
      <c r="J53" s="967"/>
    </row>
    <row r="54" spans="1:12">
      <c r="A54" s="967"/>
      <c r="B54" s="985"/>
      <c r="C54" s="978"/>
      <c r="D54" s="972"/>
      <c r="E54" s="1050"/>
      <c r="F54" s="985"/>
      <c r="G54" s="983"/>
      <c r="H54" s="975"/>
      <c r="I54" s="987"/>
      <c r="J54" s="967"/>
    </row>
    <row r="55" spans="1:12">
      <c r="A55" s="967"/>
      <c r="B55" s="985"/>
      <c r="C55" s="978"/>
      <c r="D55" s="972"/>
      <c r="E55" s="1050"/>
      <c r="F55" s="985"/>
      <c r="G55" s="983"/>
      <c r="H55" s="975"/>
      <c r="I55" s="987"/>
      <c r="J55" s="967"/>
    </row>
    <row r="56" spans="1:12">
      <c r="A56" s="967"/>
      <c r="B56" s="985"/>
      <c r="C56" s="978"/>
      <c r="D56" s="972"/>
      <c r="E56" s="1050"/>
      <c r="F56" s="985"/>
      <c r="G56" s="983"/>
      <c r="H56" s="975"/>
      <c r="I56" s="987"/>
      <c r="J56" s="967"/>
    </row>
    <row r="57" spans="1:12">
      <c r="A57" s="967"/>
      <c r="B57" s="985"/>
      <c r="C57" s="978"/>
      <c r="D57" s="972"/>
      <c r="E57" s="1050"/>
      <c r="F57" s="985"/>
      <c r="G57" s="983"/>
      <c r="H57" s="975"/>
      <c r="I57" s="987"/>
      <c r="J57" s="967"/>
    </row>
    <row r="58" spans="1:12">
      <c r="A58" s="967"/>
      <c r="B58" s="985"/>
      <c r="C58" s="978"/>
      <c r="D58" s="972"/>
      <c r="E58" s="1050"/>
      <c r="F58" s="985"/>
      <c r="G58" s="983"/>
      <c r="H58" s="975"/>
      <c r="I58" s="987"/>
      <c r="J58" s="967"/>
    </row>
    <row r="59" spans="1:12">
      <c r="A59" s="967"/>
      <c r="B59" s="985"/>
      <c r="C59" s="978"/>
      <c r="D59" s="972"/>
      <c r="E59" s="1050"/>
      <c r="F59" s="985"/>
      <c r="G59" s="983"/>
      <c r="H59" s="975"/>
      <c r="I59" s="987"/>
      <c r="J59" s="967"/>
    </row>
    <row r="60" spans="1:12">
      <c r="A60" s="967"/>
      <c r="B60" s="985"/>
      <c r="C60" s="978"/>
      <c r="D60" s="972"/>
      <c r="E60" s="1050"/>
      <c r="F60" s="985"/>
      <c r="G60" s="983"/>
      <c r="H60" s="975"/>
      <c r="I60" s="987"/>
      <c r="J60" s="967"/>
      <c r="L60" s="957"/>
    </row>
    <row r="61" spans="1:12">
      <c r="A61" s="967"/>
      <c r="B61" s="985"/>
      <c r="C61" s="978"/>
      <c r="D61" s="972"/>
      <c r="E61" s="1050"/>
      <c r="F61" s="985"/>
      <c r="G61" s="983"/>
      <c r="H61" s="975"/>
      <c r="I61" s="987"/>
      <c r="J61" s="967"/>
    </row>
    <row r="62" spans="1:12">
      <c r="A62" s="967"/>
      <c r="B62" s="1018"/>
      <c r="C62" s="1053"/>
      <c r="D62" s="1019"/>
      <c r="E62" s="1054"/>
      <c r="F62" s="1018"/>
      <c r="G62" s="1002"/>
      <c r="H62" s="1008"/>
      <c r="I62" s="1055"/>
      <c r="J62" s="967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 -_____________&amp;U    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rgb="FF00B0F0"/>
  </sheetPr>
  <dimension ref="B1:I33"/>
  <sheetViews>
    <sheetView view="pageBreakPreview" zoomScaleNormal="100" zoomScaleSheetLayoutView="100" workbookViewId="0">
      <selection activeCell="B7" sqref="B7:G7"/>
    </sheetView>
  </sheetViews>
  <sheetFormatPr defaultRowHeight="18.75"/>
  <cols>
    <col min="1" max="1" width="5.7109375" style="1061" customWidth="1"/>
    <col min="2" max="2" width="8.7109375" style="1180" customWidth="1"/>
    <col min="3" max="3" width="41.42578125" style="1061" customWidth="1"/>
    <col min="4" max="4" width="17.140625" style="1061" customWidth="1"/>
    <col min="5" max="5" width="14.85546875" style="1061" bestFit="1" customWidth="1"/>
    <col min="6" max="6" width="15" style="1061" customWidth="1"/>
    <col min="7" max="7" width="14.85546875" style="1061" bestFit="1" customWidth="1"/>
    <col min="8" max="8" width="3.85546875" style="1061" customWidth="1"/>
    <col min="9" max="16384" width="9.140625" style="1061"/>
  </cols>
  <sheetData>
    <row r="1" spans="2:9" s="932" customFormat="1">
      <c r="B1" s="2106"/>
      <c r="C1" s="2106"/>
      <c r="D1" s="2106"/>
      <c r="E1" s="2106"/>
      <c r="F1" s="2106"/>
      <c r="G1" s="2106"/>
    </row>
    <row r="2" spans="2:9" s="932" customFormat="1">
      <c r="B2" s="2073" t="s">
        <v>179</v>
      </c>
      <c r="C2" s="2073"/>
    </row>
    <row r="3" spans="2:9" s="932" customFormat="1">
      <c r="B3" s="2073" t="s">
        <v>156</v>
      </c>
      <c r="C3" s="2073"/>
    </row>
    <row r="4" spans="2:9" s="932" customFormat="1">
      <c r="B4" s="2073" t="s">
        <v>157</v>
      </c>
      <c r="C4" s="2073"/>
    </row>
    <row r="5" spans="2:9" s="932" customFormat="1">
      <c r="B5" s="2073" t="s">
        <v>158</v>
      </c>
      <c r="C5" s="2073"/>
      <c r="D5" s="2073"/>
      <c r="E5" s="933"/>
      <c r="F5" s="933"/>
    </row>
    <row r="6" spans="2:9">
      <c r="B6" s="1061"/>
    </row>
    <row r="7" spans="2:9" s="932" customFormat="1">
      <c r="B7" s="2106" t="s">
        <v>2253</v>
      </c>
      <c r="C7" s="2106"/>
      <c r="D7" s="2106"/>
      <c r="E7" s="2106"/>
      <c r="F7" s="2106"/>
      <c r="G7" s="2106"/>
    </row>
    <row r="8" spans="2:9">
      <c r="B8" s="1174"/>
      <c r="C8" s="1174"/>
      <c r="D8" s="1174"/>
      <c r="E8" s="1174"/>
      <c r="F8" s="1174"/>
      <c r="G8" s="1174"/>
      <c r="H8" s="1065"/>
      <c r="I8" s="1065"/>
    </row>
    <row r="9" spans="2:9" s="932" customFormat="1" ht="20.25" customHeight="1">
      <c r="B9" s="1967" t="s">
        <v>1348</v>
      </c>
      <c r="C9" s="1979" t="s">
        <v>1352</v>
      </c>
      <c r="D9" s="1967" t="s">
        <v>1350</v>
      </c>
      <c r="E9" s="2043" t="s">
        <v>1183</v>
      </c>
      <c r="F9" s="2044"/>
      <c r="G9" s="2045"/>
    </row>
    <row r="10" spans="2:9" s="932" customFormat="1" ht="19.5" customHeight="1">
      <c r="B10" s="1968"/>
      <c r="C10" s="1980"/>
      <c r="D10" s="1968"/>
      <c r="E10" s="1172" t="s">
        <v>154</v>
      </c>
      <c r="F10" s="1173" t="s">
        <v>155</v>
      </c>
      <c r="G10" s="1173" t="s">
        <v>1181</v>
      </c>
    </row>
    <row r="11" spans="2:9" s="932" customFormat="1">
      <c r="B11" s="2080"/>
      <c r="C11" s="2081"/>
      <c r="D11" s="2081"/>
      <c r="E11" s="2081"/>
      <c r="F11" s="2081"/>
      <c r="G11" s="2082"/>
    </row>
    <row r="12" spans="2:9">
      <c r="B12" s="1118"/>
      <c r="C12" s="1119" t="s">
        <v>200</v>
      </c>
      <c r="D12" s="1098"/>
      <c r="E12" s="1098"/>
      <c r="F12" s="1098"/>
      <c r="G12" s="1099"/>
    </row>
    <row r="13" spans="2:9">
      <c r="B13" s="2080"/>
      <c r="C13" s="2081"/>
      <c r="D13" s="2081"/>
      <c r="E13" s="2081"/>
      <c r="F13" s="2081"/>
      <c r="G13" s="2082"/>
    </row>
    <row r="14" spans="2:9">
      <c r="B14" s="1120">
        <v>1</v>
      </c>
      <c r="C14" s="1098" t="s">
        <v>201</v>
      </c>
      <c r="D14" s="1098">
        <f>'Dry Lat Meas'!J19</f>
        <v>14434</v>
      </c>
      <c r="E14" s="1098">
        <f>'Dry Lat Meas'!K19</f>
        <v>9347.56</v>
      </c>
      <c r="F14" s="1260">
        <f>'Dry Lat Meas'!L19</f>
        <v>11653.6</v>
      </c>
      <c r="G14" s="1099">
        <f>F14+E14</f>
        <v>21001.16</v>
      </c>
    </row>
    <row r="15" spans="2:9">
      <c r="B15" s="1120">
        <v>2</v>
      </c>
      <c r="C15" s="1098" t="s">
        <v>202</v>
      </c>
      <c r="D15" s="1098">
        <f>'Dry Lat Meas'!J22</f>
        <v>44000</v>
      </c>
      <c r="E15" s="1098">
        <f>'Dry Lat Meas'!K22</f>
        <v>52180</v>
      </c>
      <c r="F15" s="1098">
        <f>'Dry Lat Meas'!L22</f>
        <v>0</v>
      </c>
      <c r="G15" s="1099">
        <f>F15+E15</f>
        <v>52180</v>
      </c>
    </row>
    <row r="16" spans="2:9">
      <c r="B16" s="2080"/>
      <c r="C16" s="2081"/>
      <c r="D16" s="2081"/>
      <c r="E16" s="2081"/>
      <c r="F16" s="2081"/>
      <c r="G16" s="2082"/>
    </row>
    <row r="17" spans="2:7" s="1193" customFormat="1">
      <c r="B17" s="1966" t="s">
        <v>129</v>
      </c>
      <c r="C17" s="1966"/>
      <c r="D17" s="1066">
        <f>SUM(D14:D15)</f>
        <v>58434</v>
      </c>
      <c r="E17" s="1066">
        <f>SUM(E14:E15)</f>
        <v>61527.56</v>
      </c>
      <c r="F17" s="1066">
        <f>SUM(F14:F15)</f>
        <v>11653.6</v>
      </c>
      <c r="G17" s="1066">
        <f>SUM(G14:G15)</f>
        <v>73181.16</v>
      </c>
    </row>
    <row r="18" spans="2:7">
      <c r="B18" s="2080"/>
      <c r="C18" s="2081"/>
      <c r="D18" s="2081"/>
      <c r="E18" s="2081"/>
      <c r="F18" s="2081"/>
      <c r="G18" s="2082"/>
    </row>
    <row r="19" spans="2:7">
      <c r="B19" s="1118"/>
      <c r="C19" s="1119" t="s">
        <v>629</v>
      </c>
      <c r="D19" s="1098"/>
      <c r="E19" s="1098"/>
      <c r="F19" s="1098"/>
      <c r="G19" s="1099"/>
    </row>
    <row r="20" spans="2:7">
      <c r="B20" s="2080"/>
      <c r="C20" s="2081"/>
      <c r="D20" s="2081"/>
      <c r="E20" s="2081"/>
      <c r="F20" s="2081"/>
      <c r="G20" s="2082"/>
    </row>
    <row r="21" spans="2:7">
      <c r="B21" s="1120">
        <v>1</v>
      </c>
      <c r="C21" s="1098" t="s">
        <v>205</v>
      </c>
      <c r="D21" s="1098">
        <v>29354</v>
      </c>
      <c r="E21" s="1098">
        <f>'Dry Lat Meas'!K38</f>
        <v>29784.58</v>
      </c>
      <c r="F21" s="1098">
        <f>'Dry Lat Meas'!L38</f>
        <v>0</v>
      </c>
      <c r="G21" s="1099">
        <f t="shared" ref="G21:G26" si="0">F21+E21</f>
        <v>29784.58</v>
      </c>
    </row>
    <row r="22" spans="2:7">
      <c r="B22" s="1120">
        <v>2</v>
      </c>
      <c r="C22" s="1098" t="s">
        <v>133</v>
      </c>
      <c r="D22" s="1098">
        <v>49300</v>
      </c>
      <c r="E22" s="1098">
        <f>'Dry Lat Meas'!K41</f>
        <v>25891.200000000001</v>
      </c>
      <c r="F22" s="1098">
        <f>'Dry Lat Meas'!L41</f>
        <v>0</v>
      </c>
      <c r="G22" s="1099">
        <f t="shared" si="0"/>
        <v>25891.200000000001</v>
      </c>
    </row>
    <row r="23" spans="2:7">
      <c r="B23" s="1120">
        <v>3</v>
      </c>
      <c r="C23" s="1098" t="s">
        <v>206</v>
      </c>
      <c r="D23" s="1098">
        <v>16700</v>
      </c>
      <c r="E23" s="1098">
        <f>'Dry Lat Meas'!K47</f>
        <v>10919.8</v>
      </c>
      <c r="F23" s="1098">
        <f>'Dry Lat Meas'!L47</f>
        <v>0</v>
      </c>
      <c r="G23" s="1099">
        <f t="shared" si="0"/>
        <v>10919.8</v>
      </c>
    </row>
    <row r="24" spans="2:7">
      <c r="B24" s="1120">
        <v>4</v>
      </c>
      <c r="C24" s="1098" t="s">
        <v>135</v>
      </c>
      <c r="D24" s="1098">
        <v>7828</v>
      </c>
      <c r="E24" s="1098">
        <f>'Dry Lat Meas'!K51</f>
        <v>26496</v>
      </c>
      <c r="F24" s="1098">
        <f>'Dry Lat Meas'!L51</f>
        <v>0</v>
      </c>
      <c r="G24" s="1099">
        <f t="shared" si="0"/>
        <v>26496</v>
      </c>
    </row>
    <row r="25" spans="2:7">
      <c r="B25" s="1120">
        <v>5</v>
      </c>
      <c r="C25" s="1098" t="s">
        <v>606</v>
      </c>
      <c r="D25" s="1098">
        <v>19872</v>
      </c>
      <c r="E25" s="1098">
        <f>'Dry Lat Meas'!K58</f>
        <v>4880.18</v>
      </c>
      <c r="F25" s="1098">
        <f>'Dry Lat Meas'!L58</f>
        <v>0</v>
      </c>
      <c r="G25" s="1099">
        <f t="shared" si="0"/>
        <v>4880.18</v>
      </c>
    </row>
    <row r="26" spans="2:7">
      <c r="B26" s="1120">
        <v>6</v>
      </c>
      <c r="C26" s="1098" t="s">
        <v>207</v>
      </c>
      <c r="D26" s="1098">
        <v>26840</v>
      </c>
      <c r="E26" s="1098">
        <f>'Dry Lat Meas'!K61</f>
        <v>0</v>
      </c>
      <c r="F26" s="1098">
        <f>'Dry Lat Meas'!L61</f>
        <v>0</v>
      </c>
      <c r="G26" s="1099">
        <f t="shared" si="0"/>
        <v>0</v>
      </c>
    </row>
    <row r="27" spans="2:7">
      <c r="B27" s="1121">
        <v>7</v>
      </c>
      <c r="C27" s="1085" t="s">
        <v>1128</v>
      </c>
      <c r="D27" s="1085"/>
      <c r="E27" s="1085"/>
      <c r="F27" s="1085"/>
      <c r="G27" s="1086"/>
    </row>
    <row r="28" spans="2:7">
      <c r="B28" s="1121">
        <v>8</v>
      </c>
      <c r="C28" s="1085" t="s">
        <v>1127</v>
      </c>
      <c r="D28" s="1085">
        <v>2834</v>
      </c>
      <c r="E28" s="1085"/>
      <c r="F28" s="1679">
        <f>'Dry Lat Meas'!L66</f>
        <v>0</v>
      </c>
      <c r="G28" s="1086"/>
    </row>
    <row r="29" spans="2:7">
      <c r="B29" s="1121">
        <v>9</v>
      </c>
      <c r="C29" s="1085" t="s">
        <v>1126</v>
      </c>
      <c r="D29" s="1085"/>
      <c r="E29" s="1085"/>
      <c r="F29" s="1085"/>
      <c r="G29" s="1086"/>
    </row>
    <row r="30" spans="2:7">
      <c r="B30" s="1121">
        <v>10</v>
      </c>
      <c r="C30" s="1085" t="s">
        <v>1125</v>
      </c>
      <c r="D30" s="1085">
        <v>3790</v>
      </c>
      <c r="E30" s="1085"/>
      <c r="F30" s="1085"/>
      <c r="G30" s="1086"/>
    </row>
    <row r="31" spans="2:7">
      <c r="B31" s="2080"/>
      <c r="C31" s="2081"/>
      <c r="D31" s="2081"/>
      <c r="E31" s="2081"/>
      <c r="F31" s="2081"/>
      <c r="G31" s="2082"/>
    </row>
    <row r="32" spans="2:7" s="1193" customFormat="1">
      <c r="B32" s="1966" t="s">
        <v>128</v>
      </c>
      <c r="C32" s="1966"/>
      <c r="D32" s="1066">
        <f>SUM(D21:D30)</f>
        <v>156518</v>
      </c>
      <c r="E32" s="1066">
        <f>SUM(E21:E30)</f>
        <v>97971.76</v>
      </c>
      <c r="F32" s="1066">
        <f>SUM(F21:F30)</f>
        <v>0</v>
      </c>
      <c r="G32" s="1066">
        <f>SUM(G21:G30)</f>
        <v>97971.76</v>
      </c>
    </row>
    <row r="33" spans="2:7" s="1193" customFormat="1">
      <c r="B33" s="1966" t="s">
        <v>1380</v>
      </c>
      <c r="C33" s="1966"/>
      <c r="D33" s="1066">
        <f>D32+D17</f>
        <v>214952</v>
      </c>
      <c r="E33" s="1066">
        <f>E32+E17</f>
        <v>159499.32</v>
      </c>
      <c r="F33" s="1066">
        <f>F32+F17</f>
        <v>11653.6</v>
      </c>
      <c r="G33" s="1066">
        <f>G32+G17</f>
        <v>171152.92</v>
      </c>
    </row>
  </sheetData>
  <mergeCells count="19">
    <mergeCell ref="B32:C32"/>
    <mergeCell ref="B33:C33"/>
    <mergeCell ref="D9:D10"/>
    <mergeCell ref="B11:G11"/>
    <mergeCell ref="B13:G13"/>
    <mergeCell ref="B16:G16"/>
    <mergeCell ref="B20:G20"/>
    <mergeCell ref="B31:G31"/>
    <mergeCell ref="B18:G18"/>
    <mergeCell ref="B17:C17"/>
    <mergeCell ref="E9:G9"/>
    <mergeCell ref="B7:G7"/>
    <mergeCell ref="B9:B10"/>
    <mergeCell ref="C9:C10"/>
    <mergeCell ref="B5:D5"/>
    <mergeCell ref="B1:G1"/>
    <mergeCell ref="B2:C2"/>
    <mergeCell ref="B3:C3"/>
    <mergeCell ref="B4:C4"/>
  </mergeCells>
  <printOptions horizontalCentered="1"/>
  <pageMargins left="0.4" right="0.25" top="0.5" bottom="0.5" header="0.3" footer="0.3"/>
  <pageSetup scale="79" orientation="portrait" r:id="rId1"/>
  <headerFooter>
    <oddHeader>Page &amp;P of &amp;N</oddHeader>
    <oddFooter>&amp;LContractor: - &amp;USelam D.
Office Engineer&amp;CConsultant: - ______________&amp;RClient: - __________________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tabColor rgb="FF92D050"/>
  </sheetPr>
  <dimension ref="B1:M66"/>
  <sheetViews>
    <sheetView view="pageBreakPreview" zoomScale="88" zoomScaleNormal="88" zoomScaleSheetLayoutView="88" workbookViewId="0">
      <selection activeCell="B6" sqref="B6:M6"/>
    </sheetView>
  </sheetViews>
  <sheetFormatPr defaultRowHeight="15.75"/>
  <cols>
    <col min="1" max="1" width="3.42578125" style="1263" customWidth="1"/>
    <col min="2" max="2" width="9.7109375" style="1263" customWidth="1"/>
    <col min="3" max="3" width="54.5703125" style="1386" customWidth="1"/>
    <col min="4" max="4" width="9.140625" style="1390"/>
    <col min="5" max="5" width="13" style="1390" customWidth="1"/>
    <col min="6" max="6" width="10.5703125" style="1390" customWidth="1"/>
    <col min="7" max="7" width="11.42578125" style="1390" customWidth="1"/>
    <col min="8" max="8" width="12" style="1390" customWidth="1"/>
    <col min="9" max="10" width="14.140625" style="1390" customWidth="1"/>
    <col min="11" max="11" width="13.28515625" style="1390" customWidth="1"/>
    <col min="12" max="12" width="12.28515625" style="1390" customWidth="1"/>
    <col min="13" max="13" width="17.42578125" style="1390" customWidth="1"/>
    <col min="14" max="14" width="4.28515625" style="1263" customWidth="1"/>
    <col min="15" max="16384" width="9.140625" style="1263"/>
  </cols>
  <sheetData>
    <row r="1" spans="2:13">
      <c r="B1" s="2108"/>
      <c r="C1" s="2108"/>
      <c r="D1" s="2108"/>
      <c r="E1" s="2108"/>
      <c r="F1" s="2108"/>
      <c r="G1" s="2108"/>
      <c r="H1" s="2108"/>
      <c r="I1" s="2108"/>
      <c r="J1" s="2108"/>
      <c r="K1" s="2108"/>
      <c r="L1" s="2108"/>
      <c r="M1" s="2108"/>
    </row>
    <row r="2" spans="2:13">
      <c r="B2" s="2107" t="s">
        <v>179</v>
      </c>
      <c r="C2" s="2107"/>
      <c r="D2" s="1573"/>
      <c r="E2" s="1573"/>
      <c r="F2" s="1573"/>
      <c r="G2" s="1573"/>
      <c r="H2" s="1573"/>
      <c r="I2" s="1573"/>
      <c r="J2" s="1573"/>
      <c r="K2" s="1573"/>
      <c r="L2" s="1573"/>
      <c r="M2" s="1573"/>
    </row>
    <row r="3" spans="2:13">
      <c r="B3" s="2107" t="s">
        <v>156</v>
      </c>
      <c r="C3" s="2107"/>
      <c r="D3" s="1573"/>
      <c r="E3" s="1573"/>
      <c r="F3" s="1573"/>
      <c r="G3" s="1573"/>
      <c r="H3" s="1573"/>
      <c r="I3" s="1573"/>
      <c r="J3" s="1573"/>
      <c r="K3" s="1573"/>
      <c r="L3" s="1573"/>
      <c r="M3" s="1573"/>
    </row>
    <row r="4" spans="2:13">
      <c r="B4" s="2107" t="s">
        <v>157</v>
      </c>
      <c r="C4" s="2107"/>
      <c r="D4" s="1573"/>
      <c r="E4" s="1573"/>
      <c r="F4" s="1573"/>
      <c r="G4" s="1573"/>
      <c r="H4" s="1573"/>
      <c r="I4" s="1573"/>
      <c r="J4" s="1573"/>
      <c r="K4" s="1573"/>
      <c r="L4" s="1573"/>
      <c r="M4" s="1573"/>
    </row>
    <row r="5" spans="2:13">
      <c r="B5" s="2107" t="s">
        <v>158</v>
      </c>
      <c r="C5" s="2107"/>
      <c r="D5" s="1573"/>
      <c r="E5" s="1573"/>
      <c r="F5" s="1573"/>
      <c r="G5" s="1573"/>
      <c r="H5" s="1573"/>
      <c r="I5" s="1573"/>
      <c r="J5" s="1573"/>
      <c r="K5" s="1573"/>
      <c r="L5" s="1573"/>
      <c r="M5" s="1573"/>
    </row>
    <row r="6" spans="2:13">
      <c r="B6" s="2051" t="s">
        <v>2254</v>
      </c>
      <c r="C6" s="2051"/>
      <c r="D6" s="2051"/>
      <c r="E6" s="2051"/>
      <c r="F6" s="2051"/>
      <c r="G6" s="2051"/>
      <c r="H6" s="2051"/>
      <c r="I6" s="2051"/>
      <c r="J6" s="2051"/>
      <c r="K6" s="2051"/>
      <c r="L6" s="2051"/>
      <c r="M6" s="2051"/>
    </row>
    <row r="7" spans="2:13">
      <c r="B7" s="1459"/>
      <c r="C7" s="1459"/>
      <c r="D7" s="1459"/>
      <c r="E7" s="1459"/>
      <c r="F7" s="1459"/>
      <c r="G7" s="1459"/>
      <c r="H7" s="1459"/>
      <c r="I7" s="1459"/>
      <c r="J7" s="1459"/>
      <c r="K7" s="1459"/>
      <c r="L7" s="1459"/>
      <c r="M7" s="1459"/>
    </row>
    <row r="8" spans="2:13">
      <c r="B8" s="2059" t="s">
        <v>95</v>
      </c>
      <c r="C8" s="2057" t="s">
        <v>94</v>
      </c>
      <c r="D8" s="2057" t="s">
        <v>93</v>
      </c>
      <c r="E8" s="2055" t="s">
        <v>661</v>
      </c>
      <c r="F8" s="2057" t="s">
        <v>244</v>
      </c>
      <c r="G8" s="2057"/>
      <c r="H8" s="2057"/>
      <c r="I8" s="2057" t="s">
        <v>92</v>
      </c>
      <c r="J8" s="2055" t="s">
        <v>659</v>
      </c>
      <c r="K8" s="2057" t="s">
        <v>223</v>
      </c>
      <c r="L8" s="2057"/>
      <c r="M8" s="2058"/>
    </row>
    <row r="9" spans="2:13" ht="31.5">
      <c r="B9" s="2060"/>
      <c r="C9" s="2061"/>
      <c r="D9" s="2061"/>
      <c r="E9" s="2056"/>
      <c r="F9" s="1462" t="s">
        <v>242</v>
      </c>
      <c r="G9" s="1462" t="s">
        <v>243</v>
      </c>
      <c r="H9" s="1463" t="s">
        <v>444</v>
      </c>
      <c r="I9" s="2061"/>
      <c r="J9" s="2056"/>
      <c r="K9" s="1462" t="s">
        <v>154</v>
      </c>
      <c r="L9" s="1462" t="s">
        <v>155</v>
      </c>
      <c r="M9" s="1269" t="s">
        <v>660</v>
      </c>
    </row>
    <row r="10" spans="2:13">
      <c r="B10" s="1565"/>
      <c r="C10" s="1551" t="s">
        <v>658</v>
      </c>
      <c r="D10" s="1553"/>
      <c r="E10" s="1553"/>
      <c r="F10" s="1553"/>
      <c r="G10" s="1553"/>
      <c r="H10" s="1553"/>
      <c r="I10" s="1553"/>
      <c r="J10" s="1553"/>
      <c r="K10" s="1553"/>
      <c r="L10" s="1553"/>
      <c r="M10" s="1574"/>
    </row>
    <row r="11" spans="2:13">
      <c r="B11" s="1275"/>
      <c r="C11" s="1566" t="s">
        <v>45</v>
      </c>
      <c r="D11" s="1575"/>
      <c r="E11" s="1575"/>
      <c r="F11" s="1575"/>
      <c r="G11" s="1575"/>
      <c r="H11" s="1575"/>
      <c r="I11" s="1575"/>
      <c r="J11" s="1575"/>
      <c r="K11" s="1575"/>
      <c r="L11" s="1575"/>
      <c r="M11" s="1576"/>
    </row>
    <row r="12" spans="2:13" ht="18.75">
      <c r="B12" s="1278">
        <v>1.1000000000000001</v>
      </c>
      <c r="C12" s="1567" t="s">
        <v>460</v>
      </c>
      <c r="D12" s="1280" t="s">
        <v>457</v>
      </c>
      <c r="E12" s="1575">
        <v>54</v>
      </c>
      <c r="F12" s="1575">
        <v>59.36</v>
      </c>
      <c r="G12" s="1575"/>
      <c r="H12" s="1575">
        <f>G12+F12</f>
        <v>59.36</v>
      </c>
      <c r="I12" s="1575">
        <v>6</v>
      </c>
      <c r="J12" s="1575">
        <f>I12*E12</f>
        <v>324</v>
      </c>
      <c r="K12" s="1575">
        <f>I12*F12</f>
        <v>356.16</v>
      </c>
      <c r="L12" s="1575">
        <f>I12*G12</f>
        <v>0</v>
      </c>
      <c r="M12" s="1576">
        <f>L12+K12</f>
        <v>356.16</v>
      </c>
    </row>
    <row r="13" spans="2:13" ht="18.75">
      <c r="B13" s="1278">
        <v>1.2</v>
      </c>
      <c r="C13" s="1567" t="s">
        <v>456</v>
      </c>
      <c r="D13" s="1280" t="s">
        <v>458</v>
      </c>
      <c r="E13" s="1575">
        <v>25</v>
      </c>
      <c r="F13" s="1575">
        <v>80.349999999999994</v>
      </c>
      <c r="G13" s="1575"/>
      <c r="H13" s="1575">
        <f t="shared" ref="H13:H18" si="0">G13+F13</f>
        <v>80.349999999999994</v>
      </c>
      <c r="I13" s="1575">
        <v>36</v>
      </c>
      <c r="J13" s="1575">
        <f t="shared" ref="J13:J18" si="1">I13*E13</f>
        <v>900</v>
      </c>
      <c r="K13" s="1575">
        <f t="shared" ref="K13:K18" si="2">I13*F13</f>
        <v>2892.6</v>
      </c>
      <c r="L13" s="1575">
        <f t="shared" ref="L13:L18" si="3">I13*G13</f>
        <v>0</v>
      </c>
      <c r="M13" s="1576">
        <f t="shared" ref="M13:M18" si="4">L13+K13</f>
        <v>2892.6</v>
      </c>
    </row>
    <row r="14" spans="2:13" ht="18.75">
      <c r="B14" s="1278">
        <v>1.3</v>
      </c>
      <c r="C14" s="1567" t="s">
        <v>236</v>
      </c>
      <c r="D14" s="1280" t="s">
        <v>458</v>
      </c>
      <c r="E14" s="1575">
        <v>52</v>
      </c>
      <c r="F14" s="1575">
        <v>68.319999999999993</v>
      </c>
      <c r="G14" s="1575"/>
      <c r="H14" s="1575">
        <f t="shared" si="0"/>
        <v>68.319999999999993</v>
      </c>
      <c r="I14" s="1575">
        <v>40</v>
      </c>
      <c r="J14" s="1575">
        <f t="shared" si="1"/>
        <v>2080</v>
      </c>
      <c r="K14" s="1575">
        <f t="shared" si="2"/>
        <v>2732.8</v>
      </c>
      <c r="L14" s="1575">
        <f t="shared" si="3"/>
        <v>0</v>
      </c>
      <c r="M14" s="1576">
        <f t="shared" si="4"/>
        <v>2732.8</v>
      </c>
    </row>
    <row r="15" spans="2:13" ht="18.75" hidden="1">
      <c r="B15" s="1278" t="s">
        <v>237</v>
      </c>
      <c r="C15" s="1567" t="s">
        <v>238</v>
      </c>
      <c r="D15" s="1280" t="s">
        <v>458</v>
      </c>
      <c r="E15" s="1575">
        <v>4</v>
      </c>
      <c r="F15" s="1575">
        <v>0</v>
      </c>
      <c r="G15" s="1575"/>
      <c r="H15" s="1575">
        <f t="shared" si="0"/>
        <v>0</v>
      </c>
      <c r="I15" s="1575">
        <v>120</v>
      </c>
      <c r="J15" s="1575">
        <f t="shared" si="1"/>
        <v>480</v>
      </c>
      <c r="K15" s="1575">
        <f t="shared" si="2"/>
        <v>0</v>
      </c>
      <c r="L15" s="1575">
        <f t="shared" si="3"/>
        <v>0</v>
      </c>
      <c r="M15" s="1576">
        <f t="shared" si="4"/>
        <v>0</v>
      </c>
    </row>
    <row r="16" spans="2:13" ht="18.75" hidden="1">
      <c r="B16" s="1278" t="s">
        <v>239</v>
      </c>
      <c r="C16" s="1567" t="s">
        <v>238</v>
      </c>
      <c r="D16" s="1575" t="s">
        <v>458</v>
      </c>
      <c r="E16" s="1575">
        <v>3</v>
      </c>
      <c r="F16" s="1575">
        <v>0</v>
      </c>
      <c r="G16" s="1575"/>
      <c r="H16" s="1575">
        <f t="shared" si="0"/>
        <v>0</v>
      </c>
      <c r="I16" s="1575">
        <v>250</v>
      </c>
      <c r="J16" s="1575">
        <f t="shared" si="1"/>
        <v>750</v>
      </c>
      <c r="K16" s="1575">
        <f t="shared" si="2"/>
        <v>0</v>
      </c>
      <c r="L16" s="1575">
        <f t="shared" si="3"/>
        <v>0</v>
      </c>
      <c r="M16" s="1576">
        <f t="shared" si="4"/>
        <v>0</v>
      </c>
    </row>
    <row r="17" spans="2:13" ht="18.75">
      <c r="B17" s="1278">
        <v>1.4</v>
      </c>
      <c r="C17" s="1567" t="s">
        <v>461</v>
      </c>
      <c r="D17" s="1575" t="s">
        <v>458</v>
      </c>
      <c r="E17" s="1575">
        <v>29</v>
      </c>
      <c r="F17" s="1575">
        <v>33.659999999999997</v>
      </c>
      <c r="G17" s="1575"/>
      <c r="H17" s="1575">
        <f t="shared" si="0"/>
        <v>33.659999999999997</v>
      </c>
      <c r="I17" s="1575">
        <v>100</v>
      </c>
      <c r="J17" s="1575">
        <f t="shared" si="1"/>
        <v>2900</v>
      </c>
      <c r="K17" s="1575">
        <f t="shared" si="2"/>
        <v>3366</v>
      </c>
      <c r="L17" s="1575">
        <f t="shared" si="3"/>
        <v>0</v>
      </c>
      <c r="M17" s="1576">
        <f t="shared" si="4"/>
        <v>3366</v>
      </c>
    </row>
    <row r="18" spans="2:13" ht="18.75">
      <c r="B18" s="1278">
        <v>1.5</v>
      </c>
      <c r="C18" s="1569" t="s">
        <v>462</v>
      </c>
      <c r="D18" s="1577" t="s">
        <v>458</v>
      </c>
      <c r="E18" s="1577">
        <v>100</v>
      </c>
      <c r="F18" s="1577">
        <v>0</v>
      </c>
      <c r="G18" s="1577">
        <f>H12*0.3+H13+H14</f>
        <v>166.48</v>
      </c>
      <c r="H18" s="1577">
        <f t="shared" si="0"/>
        <v>166.48</v>
      </c>
      <c r="I18" s="1577">
        <v>70</v>
      </c>
      <c r="J18" s="1577">
        <f t="shared" si="1"/>
        <v>7000</v>
      </c>
      <c r="K18" s="1577">
        <f t="shared" si="2"/>
        <v>0</v>
      </c>
      <c r="L18" s="1577">
        <f t="shared" si="3"/>
        <v>11653.6</v>
      </c>
      <c r="M18" s="1578">
        <f t="shared" si="4"/>
        <v>11653.6</v>
      </c>
    </row>
    <row r="19" spans="2:13" s="1419" customFormat="1">
      <c r="B19" s="1446"/>
      <c r="C19" s="1570" t="s">
        <v>46</v>
      </c>
      <c r="D19" s="1449"/>
      <c r="E19" s="1449"/>
      <c r="F19" s="1449"/>
      <c r="G19" s="1449"/>
      <c r="H19" s="1449"/>
      <c r="I19" s="1449"/>
      <c r="J19" s="1281">
        <f>SUM(J12:J18)</f>
        <v>14434</v>
      </c>
      <c r="K19" s="1281">
        <f>SUM(K12:K18)</f>
        <v>9347.56</v>
      </c>
      <c r="L19" s="1281">
        <f>SUM(L12:L18)</f>
        <v>11653.6</v>
      </c>
      <c r="M19" s="1282">
        <f>SUM(M12:M18)</f>
        <v>21001.16</v>
      </c>
    </row>
    <row r="20" spans="2:13">
      <c r="B20" s="1565"/>
      <c r="C20" s="1423" t="s">
        <v>240</v>
      </c>
      <c r="D20" s="1553"/>
      <c r="E20" s="1553"/>
      <c r="F20" s="1553"/>
      <c r="G20" s="1553"/>
      <c r="H20" s="1553"/>
      <c r="I20" s="1553"/>
      <c r="J20" s="1553"/>
      <c r="K20" s="1553"/>
      <c r="L20" s="1553"/>
      <c r="M20" s="1574"/>
    </row>
    <row r="21" spans="2:13" ht="18.75">
      <c r="B21" s="1568">
        <v>2.2999999999999998</v>
      </c>
      <c r="C21" s="1569" t="s">
        <v>669</v>
      </c>
      <c r="D21" s="1577" t="s">
        <v>458</v>
      </c>
      <c r="E21" s="1577">
        <v>44</v>
      </c>
      <c r="F21" s="1577">
        <v>52.18</v>
      </c>
      <c r="G21" s="1577"/>
      <c r="H21" s="1577">
        <f>F21+G21</f>
        <v>52.18</v>
      </c>
      <c r="I21" s="1577">
        <v>1000</v>
      </c>
      <c r="J21" s="1577">
        <f>I21*E21</f>
        <v>44000</v>
      </c>
      <c r="K21" s="1577">
        <f>I21*F21</f>
        <v>52180</v>
      </c>
      <c r="L21" s="1577">
        <f>I21*G21</f>
        <v>0</v>
      </c>
      <c r="M21" s="1578">
        <f>L21+K21</f>
        <v>52180</v>
      </c>
    </row>
    <row r="22" spans="2:13" s="1419" customFormat="1">
      <c r="B22" s="1446"/>
      <c r="C22" s="1570" t="s">
        <v>46</v>
      </c>
      <c r="D22" s="1449"/>
      <c r="E22" s="1449"/>
      <c r="F22" s="1449"/>
      <c r="G22" s="1449"/>
      <c r="H22" s="1449"/>
      <c r="I22" s="1449"/>
      <c r="J22" s="1281">
        <f>SUM(J21)</f>
        <v>44000</v>
      </c>
      <c r="K22" s="1281">
        <f>SUM(K21)</f>
        <v>52180</v>
      </c>
      <c r="L22" s="1281">
        <f>SUM(L21)</f>
        <v>0</v>
      </c>
      <c r="M22" s="1282">
        <f>SUM(M21)</f>
        <v>52180</v>
      </c>
    </row>
    <row r="23" spans="2:13">
      <c r="B23" s="1565"/>
      <c r="C23" s="1551" t="s">
        <v>657</v>
      </c>
      <c r="D23" s="1553"/>
      <c r="E23" s="1553"/>
      <c r="F23" s="1553"/>
      <c r="G23" s="1553"/>
      <c r="H23" s="1553"/>
      <c r="I23" s="1553"/>
      <c r="J23" s="1553"/>
      <c r="K23" s="1553"/>
      <c r="L23" s="1553"/>
      <c r="M23" s="1574"/>
    </row>
    <row r="24" spans="2:13">
      <c r="B24" s="1571">
        <v>1.1000000000000001</v>
      </c>
      <c r="C24" s="1566" t="s">
        <v>685</v>
      </c>
      <c r="D24" s="1575"/>
      <c r="E24" s="1575"/>
      <c r="F24" s="1575"/>
      <c r="G24" s="1575"/>
      <c r="H24" s="1575"/>
      <c r="I24" s="1575"/>
      <c r="J24" s="1575"/>
      <c r="K24" s="1575"/>
      <c r="L24" s="1575"/>
      <c r="M24" s="1576"/>
    </row>
    <row r="25" spans="2:13">
      <c r="B25" s="1571"/>
      <c r="C25" s="1567" t="s">
        <v>686</v>
      </c>
      <c r="D25" s="1575" t="s">
        <v>226</v>
      </c>
      <c r="E25" s="1575">
        <v>2</v>
      </c>
      <c r="F25" s="1575">
        <v>0.65</v>
      </c>
      <c r="G25" s="1575"/>
      <c r="H25" s="1575">
        <f t="shared" ref="H25:H37" si="5">F25+G25</f>
        <v>0.65</v>
      </c>
      <c r="I25" s="1575">
        <v>2900</v>
      </c>
      <c r="J25" s="1575">
        <f>I25*E25</f>
        <v>5800</v>
      </c>
      <c r="K25" s="1575">
        <f>I25*F25</f>
        <v>1885</v>
      </c>
      <c r="L25" s="1575">
        <f>I25*G25</f>
        <v>0</v>
      </c>
      <c r="M25" s="1576">
        <f>L25+K25</f>
        <v>1885</v>
      </c>
    </row>
    <row r="26" spans="2:13">
      <c r="B26" s="1571"/>
      <c r="C26" s="1567" t="s">
        <v>687</v>
      </c>
      <c r="D26" s="1575" t="s">
        <v>226</v>
      </c>
      <c r="E26" s="1575">
        <v>2</v>
      </c>
      <c r="F26" s="1575">
        <v>1.3</v>
      </c>
      <c r="G26" s="1575"/>
      <c r="H26" s="1575">
        <f t="shared" si="5"/>
        <v>1.3</v>
      </c>
      <c r="I26" s="1575">
        <v>2900</v>
      </c>
      <c r="J26" s="1575">
        <f t="shared" ref="J26:J37" si="6">I26*E26</f>
        <v>5800</v>
      </c>
      <c r="K26" s="1575">
        <f t="shared" ref="K26:K37" si="7">I26*F26</f>
        <v>3770</v>
      </c>
      <c r="L26" s="1575">
        <f t="shared" ref="L26:L37" si="8">I26*G26</f>
        <v>0</v>
      </c>
      <c r="M26" s="1576">
        <f t="shared" ref="M26:M37" si="9">L26+K26</f>
        <v>3770</v>
      </c>
    </row>
    <row r="27" spans="2:13" hidden="1">
      <c r="B27" s="1571"/>
      <c r="C27" s="1567" t="s">
        <v>688</v>
      </c>
      <c r="D27" s="1575" t="s">
        <v>226</v>
      </c>
      <c r="E27" s="1575">
        <v>1</v>
      </c>
      <c r="F27" s="1575">
        <v>0</v>
      </c>
      <c r="G27" s="1575"/>
      <c r="H27" s="1575">
        <f t="shared" si="5"/>
        <v>0</v>
      </c>
      <c r="I27" s="1575">
        <v>2900</v>
      </c>
      <c r="J27" s="1575">
        <f t="shared" si="6"/>
        <v>2900</v>
      </c>
      <c r="K27" s="1575">
        <f t="shared" si="7"/>
        <v>0</v>
      </c>
      <c r="L27" s="1575">
        <f t="shared" si="8"/>
        <v>0</v>
      </c>
      <c r="M27" s="1576">
        <f t="shared" si="9"/>
        <v>0</v>
      </c>
    </row>
    <row r="28" spans="2:13" hidden="1">
      <c r="B28" s="1571"/>
      <c r="C28" s="1567" t="s">
        <v>689</v>
      </c>
      <c r="D28" s="1575" t="s">
        <v>226</v>
      </c>
      <c r="E28" s="1575"/>
      <c r="F28" s="1575">
        <v>0</v>
      </c>
      <c r="G28" s="1575"/>
      <c r="H28" s="1575">
        <f t="shared" si="5"/>
        <v>0</v>
      </c>
      <c r="I28" s="1575"/>
      <c r="J28" s="1575">
        <f t="shared" si="6"/>
        <v>0</v>
      </c>
      <c r="K28" s="1575">
        <f t="shared" si="7"/>
        <v>0</v>
      </c>
      <c r="L28" s="1575">
        <f t="shared" si="8"/>
        <v>0</v>
      </c>
      <c r="M28" s="1576">
        <f t="shared" si="9"/>
        <v>0</v>
      </c>
    </row>
    <row r="29" spans="2:13">
      <c r="B29" s="1571">
        <v>1.2</v>
      </c>
      <c r="C29" s="1567" t="s">
        <v>690</v>
      </c>
      <c r="D29" s="1575"/>
      <c r="E29" s="1575"/>
      <c r="F29" s="1575"/>
      <c r="G29" s="1575"/>
      <c r="H29" s="1575"/>
      <c r="I29" s="1575"/>
      <c r="J29" s="1575"/>
      <c r="K29" s="1575"/>
      <c r="L29" s="1575"/>
      <c r="M29" s="1576"/>
    </row>
    <row r="30" spans="2:13">
      <c r="B30" s="1571"/>
      <c r="C30" s="1567" t="s">
        <v>686</v>
      </c>
      <c r="D30" s="1575" t="s">
        <v>199</v>
      </c>
      <c r="E30" s="1575">
        <v>16</v>
      </c>
      <c r="F30" s="1575">
        <v>12.96</v>
      </c>
      <c r="G30" s="1575"/>
      <c r="H30" s="1575">
        <f t="shared" si="5"/>
        <v>12.96</v>
      </c>
      <c r="I30" s="1575">
        <v>100</v>
      </c>
      <c r="J30" s="1575">
        <f t="shared" si="6"/>
        <v>1600</v>
      </c>
      <c r="K30" s="1575">
        <f t="shared" si="7"/>
        <v>1296</v>
      </c>
      <c r="L30" s="1575">
        <f t="shared" si="8"/>
        <v>0</v>
      </c>
      <c r="M30" s="1576">
        <f t="shared" si="9"/>
        <v>1296</v>
      </c>
    </row>
    <row r="31" spans="2:13">
      <c r="B31" s="1571"/>
      <c r="C31" s="1567" t="s">
        <v>691</v>
      </c>
      <c r="D31" s="1575" t="s">
        <v>199</v>
      </c>
      <c r="E31" s="1575">
        <v>20</v>
      </c>
      <c r="F31" s="1575">
        <v>17.28</v>
      </c>
      <c r="G31" s="1575"/>
      <c r="H31" s="1575">
        <f t="shared" si="5"/>
        <v>17.28</v>
      </c>
      <c r="I31" s="1575">
        <v>100</v>
      </c>
      <c r="J31" s="1575">
        <f t="shared" si="6"/>
        <v>2000</v>
      </c>
      <c r="K31" s="1575">
        <f t="shared" si="7"/>
        <v>1728</v>
      </c>
      <c r="L31" s="1575">
        <f t="shared" si="8"/>
        <v>0</v>
      </c>
      <c r="M31" s="1576">
        <f t="shared" si="9"/>
        <v>1728</v>
      </c>
    </row>
    <row r="32" spans="2:13" hidden="1">
      <c r="B32" s="1571"/>
      <c r="C32" s="1567" t="s">
        <v>80</v>
      </c>
      <c r="D32" s="1575" t="s">
        <v>199</v>
      </c>
      <c r="E32" s="1575">
        <v>5</v>
      </c>
      <c r="F32" s="1575">
        <v>0</v>
      </c>
      <c r="G32" s="1575"/>
      <c r="H32" s="1575">
        <f t="shared" si="5"/>
        <v>0</v>
      </c>
      <c r="I32" s="1575">
        <v>100</v>
      </c>
      <c r="J32" s="1575">
        <f t="shared" si="6"/>
        <v>500</v>
      </c>
      <c r="K32" s="1575">
        <f t="shared" si="7"/>
        <v>0</v>
      </c>
      <c r="L32" s="1575">
        <f t="shared" si="8"/>
        <v>0</v>
      </c>
      <c r="M32" s="1576">
        <f t="shared" si="9"/>
        <v>0</v>
      </c>
    </row>
    <row r="33" spans="2:13">
      <c r="B33" s="1571">
        <v>1.3</v>
      </c>
      <c r="C33" s="1567" t="s">
        <v>692</v>
      </c>
      <c r="D33" s="1575"/>
      <c r="E33" s="1575"/>
      <c r="F33" s="1575"/>
      <c r="G33" s="1575"/>
      <c r="H33" s="1575"/>
      <c r="I33" s="1575"/>
      <c r="J33" s="1575"/>
      <c r="K33" s="1575"/>
      <c r="L33" s="1575"/>
      <c r="M33" s="1576"/>
    </row>
    <row r="34" spans="2:13" hidden="1">
      <c r="B34" s="1571"/>
      <c r="C34" s="1567" t="s">
        <v>693</v>
      </c>
      <c r="D34" s="1575" t="s">
        <v>75</v>
      </c>
      <c r="E34" s="1575"/>
      <c r="F34" s="1575">
        <v>0</v>
      </c>
      <c r="G34" s="1575"/>
      <c r="H34" s="1575">
        <f t="shared" si="5"/>
        <v>0</v>
      </c>
      <c r="I34" s="1575"/>
      <c r="J34" s="1575">
        <f t="shared" si="6"/>
        <v>0</v>
      </c>
      <c r="K34" s="1575">
        <f t="shared" si="7"/>
        <v>0</v>
      </c>
      <c r="L34" s="1575">
        <f t="shared" si="8"/>
        <v>0</v>
      </c>
      <c r="M34" s="1576">
        <f t="shared" si="9"/>
        <v>0</v>
      </c>
    </row>
    <row r="35" spans="2:13">
      <c r="B35" s="1571"/>
      <c r="C35" s="1567" t="s">
        <v>694</v>
      </c>
      <c r="D35" s="1575" t="s">
        <v>75</v>
      </c>
      <c r="E35" s="1575">
        <v>143</v>
      </c>
      <c r="F35" s="1575">
        <v>303.39</v>
      </c>
      <c r="G35" s="1575"/>
      <c r="H35" s="1575">
        <f t="shared" si="5"/>
        <v>303.39</v>
      </c>
      <c r="I35" s="1575">
        <v>38</v>
      </c>
      <c r="J35" s="1575">
        <f t="shared" si="6"/>
        <v>5434</v>
      </c>
      <c r="K35" s="1575">
        <f t="shared" si="7"/>
        <v>11528.82</v>
      </c>
      <c r="L35" s="1575">
        <f t="shared" si="8"/>
        <v>0</v>
      </c>
      <c r="M35" s="1576">
        <f t="shared" si="9"/>
        <v>11528.82</v>
      </c>
    </row>
    <row r="36" spans="2:13" hidden="1">
      <c r="B36" s="1571"/>
      <c r="C36" s="1567" t="s">
        <v>695</v>
      </c>
      <c r="D36" s="1575" t="s">
        <v>75</v>
      </c>
      <c r="E36" s="1575">
        <v>100</v>
      </c>
      <c r="F36" s="1575">
        <v>0</v>
      </c>
      <c r="G36" s="1575"/>
      <c r="H36" s="1575">
        <f t="shared" si="5"/>
        <v>0</v>
      </c>
      <c r="I36" s="1575">
        <v>38</v>
      </c>
      <c r="J36" s="1575">
        <f t="shared" si="6"/>
        <v>3800</v>
      </c>
      <c r="K36" s="1575">
        <f t="shared" si="7"/>
        <v>0</v>
      </c>
      <c r="L36" s="1575">
        <f t="shared" si="8"/>
        <v>0</v>
      </c>
      <c r="M36" s="1576">
        <f t="shared" si="9"/>
        <v>0</v>
      </c>
    </row>
    <row r="37" spans="2:13">
      <c r="B37" s="1568"/>
      <c r="C37" s="1569" t="s">
        <v>696</v>
      </c>
      <c r="D37" s="1577" t="s">
        <v>75</v>
      </c>
      <c r="E37" s="1577">
        <v>40</v>
      </c>
      <c r="F37" s="1577">
        <v>252.02</v>
      </c>
      <c r="G37" s="1577"/>
      <c r="H37" s="1577">
        <f t="shared" si="5"/>
        <v>252.02</v>
      </c>
      <c r="I37" s="1577">
        <v>38</v>
      </c>
      <c r="J37" s="1577">
        <f t="shared" si="6"/>
        <v>1520</v>
      </c>
      <c r="K37" s="1577">
        <f t="shared" si="7"/>
        <v>9576.76</v>
      </c>
      <c r="L37" s="1577">
        <f t="shared" si="8"/>
        <v>0</v>
      </c>
      <c r="M37" s="1578">
        <f t="shared" si="9"/>
        <v>9576.76</v>
      </c>
    </row>
    <row r="38" spans="2:13" s="1419" customFormat="1">
      <c r="B38" s="1446"/>
      <c r="C38" s="1570" t="s">
        <v>46</v>
      </c>
      <c r="D38" s="1449"/>
      <c r="E38" s="1449"/>
      <c r="F38" s="1449"/>
      <c r="G38" s="1449"/>
      <c r="H38" s="1449"/>
      <c r="I38" s="1449"/>
      <c r="J38" s="1281">
        <f>SUM(J25:J37)</f>
        <v>29354</v>
      </c>
      <c r="K38" s="1281">
        <f>SUM(K25:K37)</f>
        <v>29784.58</v>
      </c>
      <c r="L38" s="1281">
        <f>SUM(L25:L37)</f>
        <v>0</v>
      </c>
      <c r="M38" s="1282">
        <f>SUM(M25:M37)</f>
        <v>29784.58</v>
      </c>
    </row>
    <row r="39" spans="2:13" s="1386" customFormat="1">
      <c r="B39" s="1565"/>
      <c r="C39" s="1551" t="s">
        <v>208</v>
      </c>
      <c r="D39" s="1553"/>
      <c r="E39" s="1553"/>
      <c r="F39" s="1553"/>
      <c r="G39" s="1553"/>
      <c r="H39" s="1553"/>
      <c r="I39" s="1553"/>
      <c r="J39" s="1553"/>
      <c r="K39" s="1553"/>
      <c r="L39" s="1553"/>
      <c r="M39" s="1574"/>
    </row>
    <row r="40" spans="2:13" s="1386" customFormat="1" ht="18.75">
      <c r="B40" s="1568"/>
      <c r="C40" s="1569" t="s">
        <v>668</v>
      </c>
      <c r="D40" s="1577" t="s">
        <v>457</v>
      </c>
      <c r="E40" s="1577">
        <v>170</v>
      </c>
      <c r="F40" s="1577">
        <v>89.28</v>
      </c>
      <c r="G40" s="1577"/>
      <c r="H40" s="1577">
        <f>F40+G40</f>
        <v>89.28</v>
      </c>
      <c r="I40" s="1577">
        <v>290</v>
      </c>
      <c r="J40" s="1577">
        <f>I40*E40</f>
        <v>49300</v>
      </c>
      <c r="K40" s="1577">
        <f>I40*F40</f>
        <v>25891.200000000001</v>
      </c>
      <c r="L40" s="1577">
        <f>I40*G40</f>
        <v>0</v>
      </c>
      <c r="M40" s="1578">
        <f>L40+K40</f>
        <v>25891.200000000001</v>
      </c>
    </row>
    <row r="41" spans="2:13" s="1419" customFormat="1">
      <c r="B41" s="1446"/>
      <c r="C41" s="1570" t="s">
        <v>46</v>
      </c>
      <c r="D41" s="1449"/>
      <c r="E41" s="1449"/>
      <c r="F41" s="1449"/>
      <c r="G41" s="1449"/>
      <c r="H41" s="1449"/>
      <c r="I41" s="1449"/>
      <c r="J41" s="1281">
        <f>SUM(J40)</f>
        <v>49300</v>
      </c>
      <c r="K41" s="1281">
        <f>SUM(K40)</f>
        <v>25891.200000000001</v>
      </c>
      <c r="L41" s="1281">
        <f>SUM(L40)</f>
        <v>0</v>
      </c>
      <c r="M41" s="1282">
        <f>SUM(M40)</f>
        <v>25891.200000000001</v>
      </c>
    </row>
    <row r="42" spans="2:13" s="1386" customFormat="1">
      <c r="B42" s="1565"/>
      <c r="C42" s="1551" t="s">
        <v>191</v>
      </c>
      <c r="D42" s="1553"/>
      <c r="E42" s="1553"/>
      <c r="F42" s="1553"/>
      <c r="G42" s="1553"/>
      <c r="H42" s="1553"/>
      <c r="I42" s="1553"/>
      <c r="J42" s="1553"/>
      <c r="K42" s="1553"/>
      <c r="L42" s="1553"/>
      <c r="M42" s="1574"/>
    </row>
    <row r="43" spans="2:13" s="1386" customFormat="1" ht="18.75">
      <c r="B43" s="1571">
        <v>3.1</v>
      </c>
      <c r="C43" s="1567" t="s">
        <v>192</v>
      </c>
      <c r="D43" s="1575" t="s">
        <v>457</v>
      </c>
      <c r="E43" s="1575">
        <v>58</v>
      </c>
      <c r="F43" s="1575">
        <v>43.86</v>
      </c>
      <c r="G43" s="1575"/>
      <c r="H43" s="1575">
        <f>F43+G43</f>
        <v>43.86</v>
      </c>
      <c r="I43" s="1575">
        <v>230</v>
      </c>
      <c r="J43" s="1575">
        <f>I43*E43</f>
        <v>13340</v>
      </c>
      <c r="K43" s="1575">
        <f>I43*F43</f>
        <v>10087.799999999999</v>
      </c>
      <c r="L43" s="1575">
        <f>I43*G43</f>
        <v>0</v>
      </c>
      <c r="M43" s="1576">
        <f>L43+K43</f>
        <v>10087.799999999999</v>
      </c>
    </row>
    <row r="44" spans="2:13" s="1386" customFormat="1" ht="18.75" hidden="1">
      <c r="B44" s="1571">
        <v>3.2</v>
      </c>
      <c r="C44" s="1567" t="s">
        <v>545</v>
      </c>
      <c r="D44" s="1575" t="s">
        <v>457</v>
      </c>
      <c r="E44" s="1575">
        <v>14</v>
      </c>
      <c r="F44" s="1575">
        <v>0</v>
      </c>
      <c r="G44" s="1575"/>
      <c r="H44" s="1575">
        <f>F44+G44</f>
        <v>0</v>
      </c>
      <c r="I44" s="1575">
        <v>80</v>
      </c>
      <c r="J44" s="1575">
        <f>I44*E44</f>
        <v>1120</v>
      </c>
      <c r="K44" s="1575">
        <f>I44*F44</f>
        <v>0</v>
      </c>
      <c r="L44" s="1575">
        <f>I44*G44</f>
        <v>0</v>
      </c>
      <c r="M44" s="1576">
        <f>L44+K44</f>
        <v>0</v>
      </c>
    </row>
    <row r="45" spans="2:13" s="1386" customFormat="1">
      <c r="B45" s="1571">
        <v>3.3</v>
      </c>
      <c r="C45" s="1567" t="s">
        <v>546</v>
      </c>
      <c r="D45" s="1575" t="s">
        <v>74</v>
      </c>
      <c r="E45" s="1575">
        <v>18</v>
      </c>
      <c r="F45" s="1575">
        <v>10.4</v>
      </c>
      <c r="G45" s="1575"/>
      <c r="H45" s="1575">
        <f>F45+G45</f>
        <v>10.4</v>
      </c>
      <c r="I45" s="1575">
        <v>80</v>
      </c>
      <c r="J45" s="1575">
        <f>I45*E45</f>
        <v>1440</v>
      </c>
      <c r="K45" s="1575">
        <f>I45*F45</f>
        <v>832</v>
      </c>
      <c r="L45" s="1575">
        <f>I45*G45</f>
        <v>0</v>
      </c>
      <c r="M45" s="1576">
        <f>L45+K45</f>
        <v>832</v>
      </c>
    </row>
    <row r="46" spans="2:13" s="1386" customFormat="1" hidden="1">
      <c r="B46" s="1568">
        <v>3.4</v>
      </c>
      <c r="C46" s="1569" t="s">
        <v>193</v>
      </c>
      <c r="D46" s="1577" t="s">
        <v>74</v>
      </c>
      <c r="E46" s="1577">
        <v>10</v>
      </c>
      <c r="F46" s="1577">
        <v>0</v>
      </c>
      <c r="G46" s="1577"/>
      <c r="H46" s="1577">
        <f>F46+G46</f>
        <v>0</v>
      </c>
      <c r="I46" s="1577">
        <v>80</v>
      </c>
      <c r="J46" s="1577">
        <f>I46*E46</f>
        <v>800</v>
      </c>
      <c r="K46" s="1577">
        <f>I46*F46</f>
        <v>0</v>
      </c>
      <c r="L46" s="1577">
        <f>I46*G46</f>
        <v>0</v>
      </c>
      <c r="M46" s="1578">
        <f>L46+K46</f>
        <v>0</v>
      </c>
    </row>
    <row r="47" spans="2:13" s="1419" customFormat="1">
      <c r="B47" s="1446"/>
      <c r="C47" s="1570" t="s">
        <v>46</v>
      </c>
      <c r="D47" s="1449"/>
      <c r="E47" s="1449"/>
      <c r="F47" s="1449"/>
      <c r="G47" s="1449"/>
      <c r="H47" s="1449"/>
      <c r="I47" s="1449"/>
      <c r="J47" s="1281">
        <f>SUM(J43:J46)</f>
        <v>16700</v>
      </c>
      <c r="K47" s="1281">
        <f>SUM(K43:K46)</f>
        <v>10919.8</v>
      </c>
      <c r="L47" s="1281">
        <f>SUM(L43:L46)</f>
        <v>0</v>
      </c>
      <c r="M47" s="1282">
        <f>SUM(M43:M46)</f>
        <v>10919.8</v>
      </c>
    </row>
    <row r="48" spans="2:13" s="1386" customFormat="1">
      <c r="B48" s="1565"/>
      <c r="C48" s="1551" t="s">
        <v>563</v>
      </c>
      <c r="D48" s="1553"/>
      <c r="E48" s="1553"/>
      <c r="F48" s="1553"/>
      <c r="G48" s="1553"/>
      <c r="H48" s="1553"/>
      <c r="I48" s="1553"/>
      <c r="J48" s="1553"/>
      <c r="K48" s="1553"/>
      <c r="L48" s="1553"/>
      <c r="M48" s="1574"/>
    </row>
    <row r="49" spans="2:13" s="1386" customFormat="1">
      <c r="B49" s="1571">
        <v>5.0999999999999996</v>
      </c>
      <c r="C49" s="1567" t="s">
        <v>601</v>
      </c>
      <c r="D49" s="1575"/>
      <c r="E49" s="1575"/>
      <c r="F49" s="1575"/>
      <c r="G49" s="1575"/>
      <c r="H49" s="1575"/>
      <c r="I49" s="1575"/>
      <c r="J49" s="1575"/>
      <c r="K49" s="1575"/>
      <c r="L49" s="1575"/>
      <c r="M49" s="1576"/>
    </row>
    <row r="50" spans="2:13" s="1386" customFormat="1">
      <c r="B50" s="1568"/>
      <c r="C50" s="1569" t="s">
        <v>591</v>
      </c>
      <c r="D50" s="1577" t="s">
        <v>603</v>
      </c>
      <c r="E50" s="1577">
        <v>6</v>
      </c>
      <c r="F50" s="1577">
        <v>8</v>
      </c>
      <c r="G50" s="1579"/>
      <c r="H50" s="1577">
        <f>F50+G50</f>
        <v>8</v>
      </c>
      <c r="I50" s="1577">
        <v>3312</v>
      </c>
      <c r="J50" s="1577">
        <f>I50*E50</f>
        <v>19872</v>
      </c>
      <c r="K50" s="1577">
        <f>I50*F50</f>
        <v>26496</v>
      </c>
      <c r="L50" s="1577">
        <f>I50*G50</f>
        <v>0</v>
      </c>
      <c r="M50" s="1578">
        <f>L50+K50</f>
        <v>26496</v>
      </c>
    </row>
    <row r="51" spans="2:13" s="1419" customFormat="1">
      <c r="B51" s="1446"/>
      <c r="C51" s="1570" t="s">
        <v>46</v>
      </c>
      <c r="D51" s="1449"/>
      <c r="E51" s="1449"/>
      <c r="F51" s="1449"/>
      <c r="G51" s="1449"/>
      <c r="H51" s="1449"/>
      <c r="I51" s="1449"/>
      <c r="J51" s="1281">
        <f>SUM(J50)</f>
        <v>19872</v>
      </c>
      <c r="K51" s="1281">
        <f>SUM(K50)</f>
        <v>26496</v>
      </c>
      <c r="L51" s="1281">
        <f>SUM(L50)</f>
        <v>0</v>
      </c>
      <c r="M51" s="1282">
        <f>SUM(M50)</f>
        <v>26496</v>
      </c>
    </row>
    <row r="52" spans="2:13" s="1386" customFormat="1">
      <c r="B52" s="1565"/>
      <c r="C52" s="1551" t="s">
        <v>164</v>
      </c>
      <c r="D52" s="1553"/>
      <c r="E52" s="1553"/>
      <c r="F52" s="1553"/>
      <c r="G52" s="1553"/>
      <c r="H52" s="1553"/>
      <c r="I52" s="1553"/>
      <c r="J52" s="1553"/>
      <c r="K52" s="1553"/>
      <c r="L52" s="1553"/>
      <c r="M52" s="1574"/>
    </row>
    <row r="53" spans="2:13" s="1386" customFormat="1">
      <c r="B53" s="1571">
        <v>4.0999999999999996</v>
      </c>
      <c r="C53" s="1567" t="s">
        <v>666</v>
      </c>
      <c r="D53" s="1575"/>
      <c r="E53" s="1575"/>
      <c r="F53" s="1575"/>
      <c r="G53" s="1575"/>
      <c r="H53" s="1575"/>
      <c r="I53" s="1575"/>
      <c r="J53" s="1575"/>
      <c r="K53" s="1575"/>
      <c r="L53" s="1575"/>
      <c r="M53" s="1576"/>
    </row>
    <row r="54" spans="2:13">
      <c r="B54" s="1571"/>
      <c r="C54" s="1567" t="s">
        <v>358</v>
      </c>
      <c r="D54" s="1575" t="s">
        <v>189</v>
      </c>
      <c r="E54" s="1575">
        <v>60</v>
      </c>
      <c r="F54" s="1580">
        <v>71.489999999999995</v>
      </c>
      <c r="G54" s="1454"/>
      <c r="H54" s="1454">
        <f>F54+G54</f>
        <v>71.489999999999995</v>
      </c>
      <c r="I54" s="1575">
        <v>22</v>
      </c>
      <c r="J54" s="1575">
        <f t="shared" ref="J54:J57" si="10">I54*E54</f>
        <v>1320</v>
      </c>
      <c r="K54" s="1575">
        <f t="shared" ref="K54:K57" si="11">I54*F54</f>
        <v>1572.78</v>
      </c>
      <c r="L54" s="1575">
        <f t="shared" ref="L54:L57" si="12">I54*G54</f>
        <v>0</v>
      </c>
      <c r="M54" s="1576">
        <f t="shared" ref="M54:M57" si="13">L54+K54</f>
        <v>1572.78</v>
      </c>
    </row>
    <row r="55" spans="2:13">
      <c r="B55" s="1571"/>
      <c r="C55" s="1567" t="s">
        <v>353</v>
      </c>
      <c r="D55" s="1575" t="s">
        <v>189</v>
      </c>
      <c r="E55" s="1575">
        <v>60</v>
      </c>
      <c r="F55" s="1580">
        <v>76.760000000000005</v>
      </c>
      <c r="G55" s="1454"/>
      <c r="H55" s="1454">
        <f>F55+G55</f>
        <v>76.760000000000005</v>
      </c>
      <c r="I55" s="1575">
        <v>15</v>
      </c>
      <c r="J55" s="1575">
        <f t="shared" si="10"/>
        <v>900</v>
      </c>
      <c r="K55" s="1575">
        <f t="shared" si="11"/>
        <v>1151.4000000000001</v>
      </c>
      <c r="L55" s="1575">
        <f t="shared" si="12"/>
        <v>0</v>
      </c>
      <c r="M55" s="1576">
        <f t="shared" si="13"/>
        <v>1151.4000000000001</v>
      </c>
    </row>
    <row r="56" spans="2:13" hidden="1">
      <c r="B56" s="1571"/>
      <c r="C56" s="1567" t="s">
        <v>169</v>
      </c>
      <c r="D56" s="1575" t="s">
        <v>189</v>
      </c>
      <c r="E56" s="1575">
        <v>114</v>
      </c>
      <c r="F56" s="1575">
        <v>0</v>
      </c>
      <c r="G56" s="1575"/>
      <c r="H56" s="1575">
        <f>F56+G56</f>
        <v>0</v>
      </c>
      <c r="I56" s="1575">
        <v>32</v>
      </c>
      <c r="J56" s="1575">
        <f t="shared" si="10"/>
        <v>3648</v>
      </c>
      <c r="K56" s="1575">
        <f t="shared" si="11"/>
        <v>0</v>
      </c>
      <c r="L56" s="1575">
        <f t="shared" si="12"/>
        <v>0</v>
      </c>
      <c r="M56" s="1576">
        <f t="shared" si="13"/>
        <v>0</v>
      </c>
    </row>
    <row r="57" spans="2:13">
      <c r="B57" s="1568">
        <v>4.2</v>
      </c>
      <c r="C57" s="1569" t="s">
        <v>667</v>
      </c>
      <c r="D57" s="1577" t="s">
        <v>189</v>
      </c>
      <c r="E57" s="1577">
        <v>28</v>
      </c>
      <c r="F57" s="1577">
        <v>30.8</v>
      </c>
      <c r="G57" s="1577"/>
      <c r="H57" s="1577">
        <f>F57+G57</f>
        <v>30.8</v>
      </c>
      <c r="I57" s="1577">
        <v>70</v>
      </c>
      <c r="J57" s="1577">
        <f t="shared" si="10"/>
        <v>1960</v>
      </c>
      <c r="K57" s="1577">
        <f t="shared" si="11"/>
        <v>2156</v>
      </c>
      <c r="L57" s="1577">
        <f t="shared" si="12"/>
        <v>0</v>
      </c>
      <c r="M57" s="1578">
        <f t="shared" si="13"/>
        <v>2156</v>
      </c>
    </row>
    <row r="58" spans="2:13" s="1419" customFormat="1">
      <c r="B58" s="1446"/>
      <c r="C58" s="1570" t="s">
        <v>46</v>
      </c>
      <c r="D58" s="1449"/>
      <c r="E58" s="1449"/>
      <c r="F58" s="1449"/>
      <c r="G58" s="1449"/>
      <c r="H58" s="1449"/>
      <c r="I58" s="1449"/>
      <c r="J58" s="1281">
        <f>SUM(J54:J57)</f>
        <v>7828</v>
      </c>
      <c r="K58" s="1281">
        <f>SUM(K54:K57)</f>
        <v>4880.18</v>
      </c>
      <c r="L58" s="1281">
        <f>SUM(L54:L57)</f>
        <v>0</v>
      </c>
      <c r="M58" s="1282">
        <f>SUM(M54:M57)</f>
        <v>4880.18</v>
      </c>
    </row>
    <row r="59" spans="2:13" hidden="1">
      <c r="B59" s="1565"/>
      <c r="C59" s="1551" t="s">
        <v>213</v>
      </c>
      <c r="D59" s="1553"/>
      <c r="E59" s="1553"/>
      <c r="F59" s="1553"/>
      <c r="G59" s="1553"/>
      <c r="H59" s="1553"/>
      <c r="I59" s="1553"/>
      <c r="J59" s="1553">
        <f>I59*E59</f>
        <v>0</v>
      </c>
      <c r="K59" s="1553">
        <f>I59*F59</f>
        <v>0</v>
      </c>
      <c r="L59" s="1553">
        <f>I59*G59</f>
        <v>0</v>
      </c>
      <c r="M59" s="1574">
        <f>L59+K59</f>
        <v>0</v>
      </c>
    </row>
    <row r="60" spans="2:13" hidden="1">
      <c r="B60" s="1568">
        <v>6.3</v>
      </c>
      <c r="C60" s="1569" t="s">
        <v>1450</v>
      </c>
      <c r="D60" s="1577" t="s">
        <v>189</v>
      </c>
      <c r="E60" s="1577">
        <v>26</v>
      </c>
      <c r="F60" s="1577"/>
      <c r="G60" s="1577"/>
      <c r="H60" s="1577"/>
      <c r="I60" s="1577">
        <v>320</v>
      </c>
      <c r="J60" s="1577">
        <f>I60*E60</f>
        <v>8320</v>
      </c>
      <c r="K60" s="1577">
        <f>I60*F60</f>
        <v>0</v>
      </c>
      <c r="L60" s="1577">
        <f>I60*G60</f>
        <v>0</v>
      </c>
      <c r="M60" s="1578">
        <f>L60+K60</f>
        <v>0</v>
      </c>
    </row>
    <row r="61" spans="2:13" hidden="1">
      <c r="B61" s="1446"/>
      <c r="C61" s="1570" t="s">
        <v>46</v>
      </c>
      <c r="D61" s="1449"/>
      <c r="E61" s="1449"/>
      <c r="F61" s="1449"/>
      <c r="G61" s="1449"/>
      <c r="H61" s="1449"/>
      <c r="I61" s="1449"/>
      <c r="J61" s="1281">
        <f>SUM(J59:J60)</f>
        <v>8320</v>
      </c>
      <c r="K61" s="1281">
        <f>SUM(K59:K60)</f>
        <v>0</v>
      </c>
      <c r="L61" s="1281">
        <f>SUM(L59:L60)</f>
        <v>0</v>
      </c>
      <c r="M61" s="1282">
        <f>SUM(M59:M60)</f>
        <v>0</v>
      </c>
    </row>
    <row r="62" spans="2:13">
      <c r="B62" s="1565"/>
      <c r="C62" s="1551" t="s">
        <v>1154</v>
      </c>
      <c r="D62" s="1553"/>
      <c r="E62" s="1553"/>
      <c r="F62" s="1553"/>
      <c r="G62" s="1553"/>
      <c r="H62" s="1553"/>
      <c r="I62" s="1553"/>
      <c r="J62" s="1553"/>
      <c r="K62" s="1553"/>
      <c r="L62" s="1553"/>
      <c r="M62" s="1574"/>
    </row>
    <row r="63" spans="2:13" ht="31.5" hidden="1">
      <c r="B63" s="1571"/>
      <c r="C63" s="1572" t="s">
        <v>1464</v>
      </c>
      <c r="D63" s="1575"/>
      <c r="E63" s="1575"/>
      <c r="F63" s="1575"/>
      <c r="G63" s="1575"/>
      <c r="H63" s="1575"/>
      <c r="I63" s="1575"/>
      <c r="J63" s="1575"/>
      <c r="K63" s="1575"/>
      <c r="L63" s="1575"/>
      <c r="M63" s="1576"/>
    </row>
    <row r="64" spans="2:13" ht="31.5">
      <c r="B64" s="1571">
        <v>7.1</v>
      </c>
      <c r="C64" s="1572" t="s">
        <v>1260</v>
      </c>
      <c r="D64" s="1575" t="s">
        <v>222</v>
      </c>
      <c r="E64" s="1575">
        <v>41</v>
      </c>
      <c r="F64" s="1575"/>
      <c r="G64" s="1674">
        <f>'TOS Dry'!D11</f>
        <v>0</v>
      </c>
      <c r="H64" s="1577">
        <f>F64+G64</f>
        <v>0</v>
      </c>
      <c r="I64" s="1575">
        <v>26</v>
      </c>
      <c r="J64" s="1577">
        <f>I64*E64</f>
        <v>1066</v>
      </c>
      <c r="K64" s="1577">
        <f>I64*F64</f>
        <v>0</v>
      </c>
      <c r="L64" s="1577">
        <f>I64*G64</f>
        <v>0</v>
      </c>
      <c r="M64" s="1578">
        <f>L64+K64</f>
        <v>0</v>
      </c>
    </row>
    <row r="65" spans="2:13">
      <c r="B65" s="1571">
        <v>7.2</v>
      </c>
      <c r="C65" s="1567" t="s">
        <v>1469</v>
      </c>
      <c r="D65" s="1575" t="s">
        <v>222</v>
      </c>
      <c r="E65" s="1575">
        <v>68</v>
      </c>
      <c r="F65" s="1575"/>
      <c r="G65" s="1674">
        <f>'TOS Dry'!D16</f>
        <v>0</v>
      </c>
      <c r="H65" s="1577">
        <f>F65+G65</f>
        <v>0</v>
      </c>
      <c r="I65" s="1575">
        <v>26</v>
      </c>
      <c r="J65" s="1577">
        <f>I65*E65</f>
        <v>1768</v>
      </c>
      <c r="K65" s="1577">
        <f>I65*F65</f>
        <v>0</v>
      </c>
      <c r="L65" s="1577">
        <f>I65*G65</f>
        <v>0</v>
      </c>
      <c r="M65" s="1578">
        <f>L65+K65</f>
        <v>0</v>
      </c>
    </row>
    <row r="66" spans="2:13">
      <c r="B66" s="1446"/>
      <c r="C66" s="1570" t="s">
        <v>46</v>
      </c>
      <c r="D66" s="1449"/>
      <c r="E66" s="1449"/>
      <c r="F66" s="1449"/>
      <c r="G66" s="1449"/>
      <c r="H66" s="1449"/>
      <c r="I66" s="1449"/>
      <c r="J66" s="1281">
        <f>SUM(J64:J65)</f>
        <v>2834</v>
      </c>
      <c r="K66" s="1281">
        <f>SUM(K64:K65)</f>
        <v>0</v>
      </c>
      <c r="L66" s="1281">
        <f>SUM(L64:L65)</f>
        <v>0</v>
      </c>
      <c r="M66" s="1282">
        <f>SUM(M64:M65)</f>
        <v>0</v>
      </c>
    </row>
  </sheetData>
  <mergeCells count="14">
    <mergeCell ref="B5:C5"/>
    <mergeCell ref="B6:M6"/>
    <mergeCell ref="B1:M1"/>
    <mergeCell ref="B2:C2"/>
    <mergeCell ref="B3:C3"/>
    <mergeCell ref="B4:C4"/>
    <mergeCell ref="I8:I9"/>
    <mergeCell ref="J8:J9"/>
    <mergeCell ref="K8:M8"/>
    <mergeCell ref="B8:B9"/>
    <mergeCell ref="C8:C9"/>
    <mergeCell ref="D8:D9"/>
    <mergeCell ref="E8:E9"/>
    <mergeCell ref="F8:H8"/>
  </mergeCells>
  <printOptions horizontalCentered="1"/>
  <pageMargins left="0.25" right="0.25" top="0.5" bottom="0.5" header="0.55000000000000004" footer="0.3"/>
  <pageSetup paperSize="9" scale="68" orientation="landscape" r:id="rId1"/>
  <headerFooter>
    <oddHeader>Page &amp;P of &amp;N</oddHeader>
    <oddFooter>&amp;LContractor: - &amp;UBoja B.
P/Manager&amp;CConsultant: - ______________&amp;RClient: - __________________</oddFooter>
  </headerFooter>
  <rowBreaks count="1" manualBreakCount="1">
    <brk id="51" max="13" man="1"/>
  </rowBreak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25" zoomScale="82" zoomScaleNormal="100" zoomScaleSheetLayoutView="82" workbookViewId="0">
      <selection activeCell="A8" sqref="A8:H8"/>
    </sheetView>
  </sheetViews>
  <sheetFormatPr defaultRowHeight="15"/>
  <cols>
    <col min="1" max="1" width="5.7109375" customWidth="1"/>
    <col min="2" max="2" width="9.28515625" bestFit="1" customWidth="1"/>
    <col min="3" max="3" width="10.42578125" bestFit="1" customWidth="1"/>
    <col min="4" max="4" width="39" customWidth="1"/>
    <col min="5" max="5" width="6.5703125" customWidth="1"/>
    <col min="8" max="8" width="33.5703125" customWidth="1"/>
  </cols>
  <sheetData>
    <row r="1" spans="1:8" ht="27.75">
      <c r="A1" s="2133" t="s">
        <v>892</v>
      </c>
      <c r="B1" s="2133"/>
      <c r="C1" s="2133"/>
      <c r="D1" s="2133"/>
      <c r="E1" s="2133"/>
      <c r="F1" s="2133"/>
      <c r="G1" s="2133"/>
      <c r="H1" s="2133"/>
    </row>
    <row r="2" spans="1:8" ht="15.75">
      <c r="A2" s="2049" t="s">
        <v>194</v>
      </c>
      <c r="B2" s="2049"/>
      <c r="C2" s="2049"/>
      <c r="D2" s="2049"/>
      <c r="E2" s="219"/>
      <c r="F2" s="452"/>
      <c r="G2" s="332"/>
      <c r="H2" s="219"/>
    </row>
    <row r="3" spans="1:8" ht="15.75">
      <c r="A3" s="2049" t="s">
        <v>195</v>
      </c>
      <c r="B3" s="2049"/>
      <c r="C3" s="2049"/>
      <c r="D3" s="2049"/>
      <c r="E3" s="237"/>
      <c r="F3" s="237"/>
      <c r="G3" s="2063"/>
      <c r="H3" s="2063"/>
    </row>
    <row r="4" spans="1:8" ht="15.75">
      <c r="A4" s="2049" t="s">
        <v>196</v>
      </c>
      <c r="B4" s="2049"/>
      <c r="C4" s="2049"/>
      <c r="D4" s="2049"/>
      <c r="E4" s="237"/>
      <c r="F4" s="237"/>
      <c r="G4" s="237" t="s">
        <v>823</v>
      </c>
      <c r="H4" s="219"/>
    </row>
    <row r="5" spans="1:8" ht="15.75">
      <c r="A5" s="2049" t="s">
        <v>197</v>
      </c>
      <c r="B5" s="2049"/>
      <c r="C5" s="2049"/>
      <c r="D5" s="2049"/>
      <c r="E5" s="237"/>
      <c r="F5" s="237"/>
      <c r="G5" s="237" t="s">
        <v>1034</v>
      </c>
      <c r="H5" s="219"/>
    </row>
    <row r="6" spans="1:8" ht="15.75">
      <c r="A6" s="2049" t="s">
        <v>70</v>
      </c>
      <c r="B6" s="2049"/>
      <c r="C6" s="2049"/>
      <c r="D6" s="2049"/>
      <c r="E6" s="237"/>
      <c r="F6" s="237"/>
      <c r="G6" s="237"/>
      <c r="H6" s="219"/>
    </row>
    <row r="7" spans="1:8" ht="15.75">
      <c r="A7" s="416"/>
      <c r="B7" s="417"/>
      <c r="C7" s="338"/>
      <c r="D7" s="417"/>
      <c r="E7" s="417"/>
      <c r="F7" s="417"/>
      <c r="G7" s="417"/>
      <c r="H7" s="338"/>
    </row>
    <row r="8" spans="1:8" ht="15.75">
      <c r="A8" s="418" t="s">
        <v>174</v>
      </c>
      <c r="B8" s="341" t="s">
        <v>175</v>
      </c>
      <c r="C8" s="341" t="s">
        <v>176</v>
      </c>
      <c r="D8" s="419" t="s">
        <v>7</v>
      </c>
      <c r="E8" s="418" t="s">
        <v>174</v>
      </c>
      <c r="F8" s="341" t="s">
        <v>175</v>
      </c>
      <c r="G8" s="341" t="s">
        <v>176</v>
      </c>
      <c r="H8" s="419" t="s">
        <v>7</v>
      </c>
    </row>
    <row r="9" spans="1:8" ht="21">
      <c r="A9" s="808"/>
      <c r="B9" s="809" t="s">
        <v>774</v>
      </c>
      <c r="C9" s="810"/>
      <c r="D9" s="811" t="s">
        <v>824</v>
      </c>
      <c r="E9" s="538"/>
      <c r="F9" s="538"/>
      <c r="G9" s="538"/>
      <c r="H9" s="538"/>
    </row>
    <row r="10" spans="1:8" ht="19.5" thickBot="1">
      <c r="A10" s="553">
        <v>4</v>
      </c>
      <c r="B10" s="457">
        <v>2.6</v>
      </c>
      <c r="C10" s="408"/>
      <c r="D10" s="812" t="s">
        <v>825</v>
      </c>
      <c r="E10" s="554"/>
      <c r="F10" s="554"/>
      <c r="G10" s="555"/>
      <c r="H10" s="556"/>
    </row>
    <row r="11" spans="1:8" ht="16.5" thickTop="1" thickBot="1">
      <c r="A11" s="458"/>
      <c r="B11" s="557"/>
      <c r="C11" s="558">
        <f>B10*A10</f>
        <v>10.4</v>
      </c>
      <c r="D11" s="458"/>
      <c r="E11" s="554"/>
      <c r="F11" s="554"/>
      <c r="G11" s="559"/>
      <c r="H11" s="556"/>
    </row>
    <row r="12" spans="1:8" ht="20.25" thickTop="1" thickBot="1">
      <c r="A12" s="458"/>
      <c r="B12" s="557"/>
      <c r="C12" s="806">
        <f>SUM(C7:C11)</f>
        <v>10.4</v>
      </c>
      <c r="D12" s="807" t="s">
        <v>1030</v>
      </c>
      <c r="E12" s="560"/>
      <c r="F12" s="554"/>
      <c r="G12" s="554"/>
      <c r="H12" s="561"/>
    </row>
    <row r="13" spans="1:8" ht="21.75" thickTop="1">
      <c r="A13" s="554"/>
      <c r="B13" s="554"/>
      <c r="C13" s="554"/>
      <c r="D13" s="795" t="s">
        <v>826</v>
      </c>
      <c r="E13" s="464"/>
      <c r="F13" s="464"/>
      <c r="G13" s="562"/>
      <c r="H13" s="464"/>
    </row>
    <row r="14" spans="1:8" ht="19.5" thickBot="1">
      <c r="A14" s="554">
        <v>2</v>
      </c>
      <c r="B14" s="554">
        <v>10.199999999999999</v>
      </c>
      <c r="C14" s="554"/>
      <c r="D14" s="812" t="s">
        <v>827</v>
      </c>
      <c r="E14" s="546"/>
      <c r="F14" s="546"/>
      <c r="G14" s="546"/>
      <c r="H14" s="546"/>
    </row>
    <row r="15" spans="1:8" ht="16.5" thickTop="1" thickBot="1">
      <c r="A15" s="554"/>
      <c r="B15" s="554"/>
      <c r="C15" s="558">
        <f>B14*A14</f>
        <v>20.399999999999999</v>
      </c>
      <c r="D15" s="563"/>
      <c r="E15" s="546"/>
      <c r="F15" s="546"/>
      <c r="G15" s="546"/>
      <c r="H15" s="546"/>
    </row>
    <row r="16" spans="1:8" ht="16.5" thickTop="1" thickBot="1">
      <c r="A16" s="554">
        <v>4</v>
      </c>
      <c r="B16" s="554">
        <v>2.6</v>
      </c>
      <c r="C16" s="554"/>
      <c r="D16" s="563"/>
      <c r="E16" s="546"/>
      <c r="F16" s="546"/>
      <c r="G16" s="546"/>
      <c r="H16" s="546"/>
    </row>
    <row r="17" spans="1:8" ht="16.5" thickTop="1" thickBot="1">
      <c r="A17" s="546"/>
      <c r="B17" s="546"/>
      <c r="C17" s="558">
        <f>B16*A16</f>
        <v>10.4</v>
      </c>
      <c r="D17" s="546"/>
      <c r="E17" s="546"/>
      <c r="F17" s="546"/>
      <c r="G17" s="546"/>
      <c r="H17" s="546"/>
    </row>
    <row r="18" spans="1:8" ht="20.25" thickTop="1" thickBot="1">
      <c r="A18" s="546"/>
      <c r="B18" s="546"/>
      <c r="C18" s="806">
        <f>SUM(C13:C17)</f>
        <v>30.8</v>
      </c>
      <c r="D18" s="807" t="s">
        <v>1031</v>
      </c>
      <c r="E18" s="546"/>
      <c r="F18" s="546"/>
      <c r="G18" s="546"/>
      <c r="H18" s="546"/>
    </row>
    <row r="19" spans="1:8" ht="21.75" thickTop="1">
      <c r="A19" s="546"/>
      <c r="B19" s="546"/>
      <c r="C19" s="546"/>
      <c r="D19" s="795" t="s">
        <v>828</v>
      </c>
      <c r="E19" s="546"/>
      <c r="F19" s="546"/>
      <c r="G19" s="546"/>
      <c r="H19" s="546"/>
    </row>
    <row r="20" spans="1:8" ht="18.75">
      <c r="A20" s="546"/>
      <c r="B20" s="546"/>
      <c r="C20" s="546"/>
      <c r="D20" s="812" t="s">
        <v>829</v>
      </c>
      <c r="E20" s="546"/>
      <c r="F20" s="546"/>
      <c r="G20" s="546"/>
      <c r="H20" s="546"/>
    </row>
    <row r="21" spans="1:8" ht="15.75" thickBot="1">
      <c r="A21" s="546"/>
      <c r="B21" s="546">
        <v>2</v>
      </c>
      <c r="C21" s="546"/>
      <c r="D21" s="546" t="s">
        <v>830</v>
      </c>
      <c r="E21" s="546"/>
      <c r="F21" s="546"/>
      <c r="G21" s="546"/>
      <c r="H21" s="546"/>
    </row>
    <row r="22" spans="1:8" ht="17.25" thickTop="1" thickBot="1">
      <c r="A22" s="564"/>
      <c r="B22" s="564"/>
      <c r="C22" s="558">
        <f>B21</f>
        <v>2</v>
      </c>
      <c r="D22" s="566"/>
      <c r="E22" s="464"/>
      <c r="F22" s="464"/>
      <c r="G22" s="537"/>
      <c r="H22" s="464"/>
    </row>
    <row r="23" spans="1:8" ht="20.25" thickTop="1" thickBot="1">
      <c r="A23" s="546"/>
      <c r="B23" s="546"/>
      <c r="C23" s="806">
        <f>SUM(C22)</f>
        <v>2</v>
      </c>
      <c r="D23" s="807" t="s">
        <v>1032</v>
      </c>
      <c r="E23" s="564"/>
      <c r="F23" s="564"/>
      <c r="G23" s="564"/>
      <c r="H23" s="564"/>
    </row>
    <row r="24" spans="1:8" ht="21.75" thickTop="1">
      <c r="A24" s="554"/>
      <c r="B24" s="565"/>
      <c r="C24" s="559"/>
      <c r="D24" s="795" t="s">
        <v>831</v>
      </c>
      <c r="E24" s="564"/>
      <c r="F24" s="564"/>
      <c r="G24" s="564"/>
      <c r="H24" s="564"/>
    </row>
    <row r="25" spans="1:8" ht="18.75">
      <c r="A25" s="564">
        <v>2</v>
      </c>
      <c r="B25" s="564">
        <v>11.2</v>
      </c>
      <c r="C25" s="564"/>
      <c r="D25" s="812" t="s">
        <v>832</v>
      </c>
      <c r="E25" s="564"/>
      <c r="F25" s="564"/>
      <c r="G25" s="564"/>
      <c r="H25" s="564"/>
    </row>
    <row r="26" spans="1:8" ht="15.75" thickBot="1">
      <c r="A26" s="564"/>
      <c r="B26" s="564">
        <v>1.2</v>
      </c>
      <c r="C26" s="564"/>
      <c r="D26" s="566"/>
      <c r="E26" s="564"/>
      <c r="F26" s="564"/>
      <c r="G26" s="564"/>
      <c r="H26" s="564"/>
    </row>
    <row r="27" spans="1:8" ht="16.5" thickTop="1" thickBot="1">
      <c r="A27" s="564"/>
      <c r="B27" s="564"/>
      <c r="C27" s="558">
        <f>A25*B25*B26</f>
        <v>26.88</v>
      </c>
      <c r="D27" s="566"/>
      <c r="E27" s="564"/>
      <c r="F27" s="564"/>
      <c r="G27" s="564"/>
      <c r="H27" s="564"/>
    </row>
    <row r="28" spans="1:8" ht="15.75" thickTop="1">
      <c r="A28" s="564">
        <v>2</v>
      </c>
      <c r="B28" s="564">
        <v>3.5</v>
      </c>
      <c r="C28" s="564"/>
      <c r="D28" s="566"/>
      <c r="E28" s="564"/>
      <c r="F28" s="564"/>
      <c r="G28" s="564"/>
      <c r="H28" s="564"/>
    </row>
    <row r="29" spans="1:8" ht="15.75" thickBot="1">
      <c r="A29" s="564"/>
      <c r="B29" s="564">
        <v>1.2</v>
      </c>
      <c r="C29" s="564"/>
      <c r="D29" s="566"/>
      <c r="E29" s="564"/>
      <c r="F29" s="564"/>
      <c r="G29" s="564"/>
      <c r="H29" s="564"/>
    </row>
    <row r="30" spans="1:8" ht="15.75" thickTop="1">
      <c r="A30" s="564"/>
      <c r="B30" s="564"/>
      <c r="C30" s="567">
        <f>A28*B28*B29</f>
        <v>8.4</v>
      </c>
      <c r="D30" s="566"/>
      <c r="E30" s="564"/>
      <c r="F30" s="564"/>
      <c r="G30" s="564"/>
      <c r="H30" s="564"/>
    </row>
    <row r="31" spans="1:8" ht="19.5" thickBot="1">
      <c r="A31" s="564"/>
      <c r="B31" s="564"/>
      <c r="C31" s="806">
        <f>SUM(C27:C30)</f>
        <v>35.28</v>
      </c>
      <c r="D31" s="807" t="s">
        <v>1033</v>
      </c>
      <c r="E31" s="564"/>
      <c r="F31" s="564"/>
      <c r="G31" s="564"/>
      <c r="H31" s="564"/>
    </row>
    <row r="32" spans="1:8" ht="15.75" thickTop="1">
      <c r="A32" s="564"/>
      <c r="B32" s="564"/>
      <c r="C32" s="564"/>
      <c r="D32" s="566"/>
      <c r="E32" s="564"/>
      <c r="F32" s="564"/>
      <c r="G32" s="564"/>
      <c r="H32" s="564"/>
    </row>
    <row r="33" spans="1:8">
      <c r="A33" s="546"/>
      <c r="B33" s="546"/>
      <c r="C33" s="546"/>
      <c r="D33" s="546"/>
      <c r="E33" s="546"/>
      <c r="F33" s="546"/>
      <c r="G33" s="546"/>
      <c r="H33" s="546"/>
    </row>
    <row r="34" spans="1:8">
      <c r="A34" s="546"/>
      <c r="B34" s="546"/>
      <c r="C34" s="546"/>
      <c r="D34" s="546"/>
      <c r="E34" s="546"/>
      <c r="F34" s="546"/>
      <c r="G34" s="546"/>
      <c r="H34" s="546"/>
    </row>
    <row r="35" spans="1:8">
      <c r="A35" s="546"/>
      <c r="B35" s="546"/>
      <c r="C35" s="546"/>
      <c r="D35" s="546"/>
      <c r="E35" s="546"/>
      <c r="F35" s="546"/>
      <c r="G35" s="546"/>
      <c r="H35" s="546"/>
    </row>
    <row r="36" spans="1:8">
      <c r="A36" s="546"/>
      <c r="B36" s="546"/>
      <c r="C36" s="546"/>
      <c r="D36" s="546"/>
      <c r="E36" s="546"/>
      <c r="F36" s="546"/>
      <c r="G36" s="546"/>
      <c r="H36" s="546"/>
    </row>
    <row r="37" spans="1:8">
      <c r="A37" s="546"/>
      <c r="B37" s="546"/>
      <c r="C37" s="546"/>
      <c r="D37" s="546"/>
      <c r="E37" s="546"/>
      <c r="F37" s="546"/>
      <c r="G37" s="546"/>
      <c r="H37" s="546"/>
    </row>
    <row r="38" spans="1:8">
      <c r="A38" s="546"/>
      <c r="B38" s="546"/>
      <c r="C38" s="546"/>
      <c r="D38" s="546"/>
      <c r="E38" s="546"/>
      <c r="F38" s="546"/>
      <c r="G38" s="546"/>
      <c r="H38" s="546"/>
    </row>
    <row r="39" spans="1:8">
      <c r="A39" s="546"/>
      <c r="B39" s="546"/>
      <c r="C39" s="546"/>
      <c r="D39" s="546"/>
      <c r="E39" s="546"/>
      <c r="F39" s="546"/>
      <c r="G39" s="546"/>
      <c r="H39" s="546"/>
    </row>
    <row r="40" spans="1:8">
      <c r="A40" s="546"/>
      <c r="B40" s="546"/>
      <c r="C40" s="546"/>
      <c r="D40" s="546"/>
      <c r="E40" s="546"/>
      <c r="F40" s="546"/>
      <c r="G40" s="546"/>
      <c r="H40" s="546"/>
    </row>
    <row r="41" spans="1:8">
      <c r="A41" s="546"/>
      <c r="B41" s="546"/>
      <c r="C41" s="546"/>
      <c r="D41" s="546"/>
      <c r="E41" s="546"/>
      <c r="F41" s="546"/>
      <c r="G41" s="546"/>
      <c r="H41" s="546"/>
    </row>
    <row r="42" spans="1:8">
      <c r="A42" s="546"/>
      <c r="B42" s="546"/>
      <c r="C42" s="546"/>
      <c r="D42" s="546"/>
      <c r="E42" s="546"/>
      <c r="F42" s="546"/>
      <c r="G42" s="546"/>
      <c r="H42" s="546"/>
    </row>
    <row r="43" spans="1:8">
      <c r="A43" s="546"/>
      <c r="B43" s="546"/>
      <c r="C43" s="546"/>
      <c r="D43" s="546"/>
      <c r="E43" s="546"/>
      <c r="F43" s="546"/>
      <c r="G43" s="546"/>
      <c r="H43" s="546"/>
    </row>
    <row r="44" spans="1:8">
      <c r="A44" s="546"/>
      <c r="B44" s="546"/>
      <c r="C44" s="546"/>
      <c r="D44" s="546"/>
      <c r="E44" s="546"/>
      <c r="F44" s="546"/>
      <c r="G44" s="546"/>
      <c r="H44" s="546"/>
    </row>
    <row r="45" spans="1:8">
      <c r="A45" s="546"/>
      <c r="B45" s="546"/>
      <c r="C45" s="546"/>
      <c r="D45" s="546"/>
      <c r="E45" s="546"/>
      <c r="F45" s="546"/>
      <c r="G45" s="546"/>
      <c r="H45" s="546"/>
    </row>
    <row r="46" spans="1:8">
      <c r="A46" s="546"/>
      <c r="B46" s="546"/>
      <c r="C46" s="546"/>
      <c r="D46" s="546"/>
      <c r="E46" s="546"/>
      <c r="F46" s="546"/>
      <c r="G46" s="546"/>
      <c r="H46" s="546"/>
    </row>
    <row r="47" spans="1:8">
      <c r="A47" s="546"/>
      <c r="B47" s="546"/>
      <c r="C47" s="546"/>
      <c r="D47" s="546"/>
      <c r="E47" s="546"/>
      <c r="F47" s="546"/>
      <c r="G47" s="546"/>
      <c r="H47" s="546"/>
    </row>
    <row r="48" spans="1:8">
      <c r="A48" s="546"/>
      <c r="B48" s="546"/>
      <c r="C48" s="546"/>
      <c r="D48" s="546"/>
      <c r="E48" s="546"/>
      <c r="F48" s="546"/>
      <c r="G48" s="546"/>
      <c r="H48" s="546"/>
    </row>
    <row r="49" spans="1:8">
      <c r="A49" s="546"/>
      <c r="B49" s="546"/>
      <c r="C49" s="546"/>
      <c r="D49" s="546"/>
      <c r="E49" s="546"/>
      <c r="F49" s="546"/>
      <c r="G49" s="546"/>
      <c r="H49" s="546"/>
    </row>
    <row r="50" spans="1:8">
      <c r="A50" s="546"/>
      <c r="B50" s="546"/>
      <c r="C50" s="546"/>
      <c r="D50" s="546"/>
      <c r="E50" s="546"/>
      <c r="F50" s="546"/>
      <c r="G50" s="546"/>
      <c r="H50" s="546"/>
    </row>
    <row r="51" spans="1:8">
      <c r="A51" s="546"/>
      <c r="B51" s="546"/>
      <c r="C51" s="546"/>
      <c r="D51" s="546"/>
      <c r="E51" s="546"/>
      <c r="F51" s="546"/>
      <c r="G51" s="546"/>
      <c r="H51" s="546"/>
    </row>
    <row r="52" spans="1:8">
      <c r="A52" s="546"/>
      <c r="B52" s="546"/>
      <c r="C52" s="546"/>
      <c r="D52" s="546"/>
      <c r="E52" s="546"/>
      <c r="F52" s="546"/>
      <c r="G52" s="546"/>
      <c r="H52" s="546"/>
    </row>
    <row r="53" spans="1:8">
      <c r="A53" s="546"/>
      <c r="B53" s="546"/>
      <c r="C53" s="546"/>
      <c r="D53" s="546"/>
      <c r="E53" s="546"/>
      <c r="F53" s="546"/>
      <c r="G53" s="546"/>
      <c r="H53" s="546"/>
    </row>
    <row r="54" spans="1:8">
      <c r="A54" s="546"/>
      <c r="B54" s="546"/>
      <c r="C54" s="546"/>
      <c r="D54" s="546"/>
      <c r="E54" s="546"/>
      <c r="F54" s="546"/>
      <c r="G54" s="546"/>
      <c r="H54" s="546"/>
    </row>
    <row r="55" spans="1:8">
      <c r="A55" s="546"/>
      <c r="B55" s="546"/>
      <c r="C55" s="546"/>
      <c r="D55" s="546"/>
      <c r="E55" s="546"/>
      <c r="F55" s="546"/>
      <c r="G55" s="546"/>
      <c r="H55" s="546"/>
    </row>
    <row r="56" spans="1:8">
      <c r="A56" s="546"/>
      <c r="B56" s="546"/>
      <c r="C56" s="546"/>
      <c r="D56" s="546"/>
      <c r="E56" s="546"/>
      <c r="F56" s="546"/>
      <c r="G56" s="546"/>
      <c r="H56" s="546"/>
    </row>
    <row r="57" spans="1:8">
      <c r="A57" s="546"/>
      <c r="B57" s="546"/>
      <c r="C57" s="546"/>
      <c r="D57" s="546"/>
      <c r="E57" s="546"/>
      <c r="F57" s="546"/>
      <c r="G57" s="546"/>
      <c r="H57" s="546"/>
    </row>
    <row r="58" spans="1:8">
      <c r="A58" s="546"/>
      <c r="B58" s="546"/>
      <c r="C58" s="546"/>
      <c r="D58" s="546"/>
      <c r="E58" s="546"/>
      <c r="F58" s="546"/>
      <c r="G58" s="546"/>
      <c r="H58" s="546"/>
    </row>
    <row r="59" spans="1:8">
      <c r="A59" s="674"/>
      <c r="B59" s="674"/>
      <c r="C59" s="674"/>
      <c r="D59" s="674"/>
      <c r="E59" s="674"/>
      <c r="F59" s="674"/>
      <c r="G59" s="674"/>
      <c r="H59" s="674"/>
    </row>
  </sheetData>
  <mergeCells count="7">
    <mergeCell ref="A6:D6"/>
    <mergeCell ref="A1:H1"/>
    <mergeCell ref="A2:D2"/>
    <mergeCell ref="A3:D3"/>
    <mergeCell ref="G3:H3"/>
    <mergeCell ref="A4:D4"/>
    <mergeCell ref="A5:D5"/>
  </mergeCells>
  <pageMargins left="0.7" right="0.7" top="0.75" bottom="0.75" header="0.3" footer="0.3"/>
  <pageSetup scale="72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view="pageBreakPreview" zoomScaleNormal="100" zoomScaleSheetLayoutView="100" zoomScalePageLayoutView="85" workbookViewId="0">
      <selection activeCell="I14" sqref="I14"/>
    </sheetView>
  </sheetViews>
  <sheetFormatPr defaultRowHeight="15.75"/>
  <cols>
    <col min="1" max="1" width="3.5703125" style="959" customWidth="1"/>
    <col min="2" max="2" width="6.28515625" style="959" customWidth="1"/>
    <col min="3" max="4" width="8.28515625" style="976" customWidth="1"/>
    <col min="5" max="5" width="38.5703125" style="959" customWidth="1"/>
    <col min="6" max="6" width="6.28515625" style="976" customWidth="1"/>
    <col min="7" max="7" width="8.42578125" style="984" customWidth="1"/>
    <col min="8" max="8" width="9.140625" style="978" customWidth="1"/>
    <col min="9" max="9" width="42" style="959" customWidth="1"/>
    <col min="10" max="10" width="1.42578125" style="959" customWidth="1"/>
    <col min="11" max="13" width="9.140625" style="959"/>
    <col min="14" max="14" width="12" style="959" customWidth="1"/>
    <col min="15" max="16384" width="9.140625" style="959"/>
  </cols>
  <sheetData>
    <row r="1" spans="1:15">
      <c r="A1" s="952"/>
      <c r="B1" s="2079" t="s">
        <v>179</v>
      </c>
      <c r="C1" s="2079"/>
      <c r="D1" s="2079"/>
      <c r="E1" s="2079"/>
      <c r="F1" s="953"/>
      <c r="G1" s="954"/>
      <c r="H1" s="2079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156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2079" t="s">
        <v>157</v>
      </c>
      <c r="C3" s="2079"/>
      <c r="D3" s="2079"/>
      <c r="E3" s="2079"/>
      <c r="F3" s="2079"/>
      <c r="G3" s="954"/>
      <c r="I3" s="1191" t="s">
        <v>1449</v>
      </c>
      <c r="J3" s="952"/>
      <c r="L3" s="956"/>
      <c r="M3" s="957"/>
      <c r="N3" s="952"/>
      <c r="O3" s="965"/>
    </row>
    <row r="4" spans="1:15">
      <c r="A4" s="952"/>
      <c r="B4" s="2079" t="s">
        <v>158</v>
      </c>
      <c r="C4" s="2079"/>
      <c r="D4" s="2079"/>
      <c r="E4" s="2079"/>
      <c r="F4" s="953"/>
      <c r="G4" s="954"/>
      <c r="H4" s="963"/>
      <c r="I4" s="1191" t="s">
        <v>1724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85"/>
      <c r="C7" s="972"/>
      <c r="D7" s="972"/>
      <c r="E7" s="989" t="s">
        <v>1154</v>
      </c>
      <c r="F7" s="972"/>
      <c r="G7" s="1024"/>
      <c r="H7" s="1010"/>
      <c r="I7" s="985"/>
      <c r="L7" s="966"/>
      <c r="M7" s="957"/>
      <c r="N7" s="967"/>
      <c r="O7" s="968"/>
    </row>
    <row r="8" spans="1:15">
      <c r="A8" s="967"/>
      <c r="B8" s="985"/>
      <c r="C8" s="972"/>
      <c r="D8" s="972"/>
      <c r="E8" s="989" t="s">
        <v>1427</v>
      </c>
      <c r="F8" s="972"/>
      <c r="G8" s="1024"/>
      <c r="H8" s="1010"/>
      <c r="I8" s="985"/>
      <c r="L8" s="956"/>
      <c r="M8" s="957"/>
      <c r="N8" s="967"/>
      <c r="O8" s="962"/>
    </row>
    <row r="9" spans="1:15">
      <c r="A9" s="967"/>
      <c r="B9" s="985"/>
      <c r="C9" s="1010"/>
      <c r="D9" s="1010"/>
      <c r="E9" s="989" t="s">
        <v>1428</v>
      </c>
      <c r="F9" s="972"/>
      <c r="G9" s="1024"/>
      <c r="H9" s="1010"/>
      <c r="I9" s="985"/>
      <c r="L9" s="956"/>
      <c r="M9" s="957"/>
      <c r="N9" s="957"/>
      <c r="O9" s="968"/>
    </row>
    <row r="10" spans="1:15">
      <c r="A10" s="967"/>
      <c r="B10" s="985">
        <v>1</v>
      </c>
      <c r="C10" s="1010">
        <v>49.17</v>
      </c>
      <c r="D10" s="1010"/>
      <c r="E10" s="994"/>
      <c r="F10" s="972"/>
      <c r="G10" s="1024"/>
      <c r="H10" s="1010"/>
      <c r="I10" s="985"/>
      <c r="L10" s="956"/>
      <c r="M10" s="967"/>
      <c r="N10" s="967"/>
      <c r="O10" s="967"/>
    </row>
    <row r="11" spans="1:15">
      <c r="A11" s="967"/>
      <c r="B11" s="1248"/>
      <c r="C11" s="1252"/>
      <c r="D11" s="1675">
        <v>0</v>
      </c>
      <c r="E11" s="1248" t="s">
        <v>1429</v>
      </c>
      <c r="F11" s="972"/>
      <c r="G11" s="1024"/>
      <c r="H11" s="1010"/>
      <c r="I11" s="985"/>
      <c r="L11" s="956"/>
      <c r="M11" s="957"/>
      <c r="N11" s="967"/>
      <c r="O11" s="962"/>
    </row>
    <row r="12" spans="1:15">
      <c r="A12" s="967"/>
      <c r="B12" s="985"/>
      <c r="C12" s="1010"/>
      <c r="D12" s="1010"/>
      <c r="E12" s="985"/>
      <c r="F12" s="972"/>
      <c r="G12" s="1024"/>
      <c r="H12" s="1010"/>
      <c r="I12" s="985"/>
      <c r="L12" s="956"/>
      <c r="M12" s="957"/>
      <c r="N12" s="957"/>
      <c r="O12" s="968"/>
    </row>
    <row r="13" spans="1:15">
      <c r="A13" s="967"/>
      <c r="B13" s="985"/>
      <c r="C13" s="1010"/>
      <c r="D13" s="1010"/>
      <c r="E13" s="989" t="s">
        <v>1432</v>
      </c>
      <c r="F13" s="972"/>
      <c r="G13" s="1024"/>
      <c r="H13" s="1010"/>
      <c r="I13" s="985"/>
      <c r="L13" s="956"/>
      <c r="M13" s="967"/>
      <c r="N13" s="967"/>
      <c r="O13" s="967"/>
    </row>
    <row r="14" spans="1:15">
      <c r="A14" s="967"/>
      <c r="B14" s="985"/>
      <c r="C14" s="972"/>
      <c r="D14" s="972"/>
      <c r="E14" s="989" t="s">
        <v>1431</v>
      </c>
      <c r="F14" s="972"/>
      <c r="G14" s="1024"/>
      <c r="H14" s="1010"/>
      <c r="I14" s="985"/>
      <c r="L14" s="956"/>
      <c r="M14" s="967"/>
      <c r="N14" s="967"/>
      <c r="O14" s="967"/>
    </row>
    <row r="15" spans="1:15">
      <c r="A15" s="967"/>
      <c r="B15" s="985">
        <v>1</v>
      </c>
      <c r="C15" s="1010">
        <v>32.299999999999997</v>
      </c>
      <c r="D15" s="1010"/>
      <c r="E15" s="994"/>
      <c r="F15" s="985"/>
      <c r="G15" s="985"/>
      <c r="H15" s="985"/>
      <c r="I15" s="985"/>
      <c r="L15" s="956"/>
      <c r="M15" s="967"/>
      <c r="N15" s="967"/>
      <c r="O15" s="967"/>
    </row>
    <row r="16" spans="1:15">
      <c r="A16" s="967"/>
      <c r="B16" s="1248"/>
      <c r="C16" s="1252"/>
      <c r="D16" s="1675">
        <v>0</v>
      </c>
      <c r="E16" s="1248" t="s">
        <v>1447</v>
      </c>
      <c r="F16" s="972"/>
      <c r="G16" s="1024"/>
      <c r="H16" s="1010"/>
      <c r="I16" s="985"/>
      <c r="L16" s="956"/>
      <c r="M16" s="967"/>
      <c r="N16" s="967"/>
      <c r="O16" s="967"/>
    </row>
    <row r="17" spans="1:15">
      <c r="A17" s="967"/>
      <c r="B17" s="985"/>
      <c r="C17" s="972"/>
      <c r="D17" s="972"/>
      <c r="E17" s="989"/>
      <c r="F17" s="985"/>
      <c r="G17" s="1010"/>
      <c r="H17" s="972"/>
      <c r="I17" s="988"/>
      <c r="L17" s="956"/>
      <c r="M17" s="967"/>
      <c r="N17" s="967"/>
      <c r="O17" s="967"/>
    </row>
    <row r="18" spans="1:15">
      <c r="A18" s="967"/>
      <c r="B18" s="985"/>
      <c r="C18" s="1010"/>
      <c r="D18" s="1010"/>
      <c r="E18" s="989"/>
      <c r="F18" s="985"/>
      <c r="G18" s="974"/>
      <c r="H18" s="975"/>
      <c r="I18" s="987"/>
      <c r="L18" s="956"/>
      <c r="M18" s="967"/>
      <c r="N18" s="967"/>
      <c r="O18" s="967"/>
    </row>
    <row r="19" spans="1:15">
      <c r="A19" s="967"/>
      <c r="B19" s="985"/>
      <c r="C19" s="1010"/>
      <c r="D19" s="1010"/>
      <c r="E19" s="989"/>
      <c r="F19" s="985"/>
      <c r="G19" s="974"/>
      <c r="H19" s="975"/>
      <c r="I19" s="987"/>
      <c r="L19" s="956"/>
      <c r="M19" s="967"/>
      <c r="N19" s="967"/>
      <c r="O19" s="967"/>
    </row>
    <row r="20" spans="1:15">
      <c r="A20" s="967"/>
      <c r="B20" s="985"/>
      <c r="C20" s="1010"/>
      <c r="D20" s="1010"/>
      <c r="E20" s="988"/>
      <c r="F20" s="985"/>
      <c r="G20" s="974"/>
      <c r="H20" s="975"/>
      <c r="I20" s="987"/>
      <c r="L20" s="956"/>
      <c r="M20" s="967"/>
      <c r="N20" s="967"/>
      <c r="O20" s="967"/>
    </row>
    <row r="21" spans="1:15">
      <c r="A21" s="967"/>
      <c r="B21" s="985"/>
      <c r="C21" s="1010"/>
      <c r="D21" s="1010"/>
      <c r="E21" s="988"/>
      <c r="F21" s="985"/>
      <c r="G21" s="974"/>
      <c r="H21" s="975"/>
      <c r="I21" s="987"/>
      <c r="L21" s="956"/>
      <c r="M21" s="967"/>
      <c r="N21" s="967"/>
      <c r="O21" s="967"/>
    </row>
    <row r="22" spans="1:15">
      <c r="A22" s="967"/>
      <c r="B22" s="985"/>
      <c r="C22" s="1010"/>
      <c r="D22" s="1010"/>
      <c r="E22" s="988"/>
      <c r="F22" s="985"/>
      <c r="G22" s="974"/>
      <c r="H22" s="975"/>
      <c r="I22" s="987"/>
      <c r="L22" s="956"/>
      <c r="M22" s="967"/>
      <c r="N22" s="967"/>
      <c r="O22" s="967"/>
    </row>
    <row r="23" spans="1:15">
      <c r="A23" s="967"/>
      <c r="B23" s="985"/>
      <c r="C23" s="1010"/>
      <c r="D23" s="1010"/>
      <c r="E23" s="988"/>
      <c r="F23" s="985"/>
      <c r="G23" s="974"/>
      <c r="H23" s="975"/>
      <c r="I23" s="987"/>
      <c r="J23" s="967"/>
    </row>
    <row r="24" spans="1:15">
      <c r="A24" s="967"/>
      <c r="B24" s="985"/>
      <c r="C24" s="1010"/>
      <c r="D24" s="1010"/>
      <c r="E24" s="988"/>
      <c r="F24" s="985"/>
      <c r="G24" s="974"/>
      <c r="H24" s="975"/>
      <c r="I24" s="987"/>
      <c r="J24" s="967"/>
    </row>
    <row r="25" spans="1:15">
      <c r="A25" s="967"/>
      <c r="B25" s="985"/>
      <c r="C25" s="1010"/>
      <c r="D25" s="1010"/>
      <c r="E25" s="988"/>
      <c r="F25" s="985"/>
      <c r="G25" s="974"/>
      <c r="H25" s="975"/>
      <c r="I25" s="987"/>
      <c r="L25" s="956"/>
      <c r="M25" s="967"/>
      <c r="N25" s="967"/>
      <c r="O25" s="967"/>
    </row>
    <row r="26" spans="1:15">
      <c r="A26" s="967"/>
      <c r="B26" s="985"/>
      <c r="C26" s="1010"/>
      <c r="D26" s="1010"/>
      <c r="E26" s="988"/>
      <c r="F26" s="985"/>
      <c r="G26" s="974"/>
      <c r="H26" s="975"/>
      <c r="I26" s="987"/>
      <c r="L26" s="956"/>
      <c r="M26" s="967"/>
      <c r="N26" s="967"/>
      <c r="O26" s="967"/>
    </row>
    <row r="27" spans="1:15">
      <c r="A27" s="967"/>
      <c r="B27" s="985"/>
      <c r="C27" s="1010"/>
      <c r="D27" s="1010"/>
      <c r="E27" s="988"/>
      <c r="F27" s="985"/>
      <c r="G27" s="974"/>
      <c r="H27" s="975"/>
      <c r="I27" s="987"/>
      <c r="L27" s="956"/>
      <c r="M27" s="967"/>
      <c r="N27" s="967"/>
      <c r="O27" s="967"/>
    </row>
    <row r="28" spans="1:15">
      <c r="A28" s="967"/>
      <c r="B28" s="985"/>
      <c r="C28" s="1010"/>
      <c r="D28" s="1010"/>
      <c r="E28" s="988"/>
      <c r="F28" s="985"/>
      <c r="G28" s="974"/>
      <c r="H28" s="975"/>
      <c r="I28" s="987"/>
      <c r="L28" s="956"/>
      <c r="M28" s="967"/>
      <c r="N28" s="967"/>
      <c r="O28" s="967"/>
    </row>
    <row r="29" spans="1:15">
      <c r="A29" s="967"/>
      <c r="B29" s="985"/>
      <c r="C29" s="1010"/>
      <c r="D29" s="1010"/>
      <c r="E29" s="988"/>
      <c r="F29" s="985"/>
      <c r="G29" s="974"/>
      <c r="H29" s="975"/>
      <c r="I29" s="987"/>
      <c r="L29" s="956"/>
      <c r="M29" s="967"/>
      <c r="N29" s="967"/>
      <c r="O29" s="967"/>
    </row>
    <row r="30" spans="1:15">
      <c r="A30" s="967"/>
      <c r="B30" s="985"/>
      <c r="C30" s="1010"/>
      <c r="D30" s="1010"/>
      <c r="E30" s="988"/>
      <c r="F30" s="985"/>
      <c r="G30" s="974"/>
      <c r="H30" s="975"/>
      <c r="I30" s="987"/>
      <c r="L30" s="956"/>
      <c r="M30" s="967"/>
      <c r="N30" s="967"/>
      <c r="O30" s="967"/>
    </row>
    <row r="31" spans="1:15">
      <c r="A31" s="967"/>
      <c r="B31" s="985"/>
      <c r="C31" s="1010"/>
      <c r="D31" s="1010"/>
      <c r="E31" s="988"/>
      <c r="F31" s="985"/>
      <c r="G31" s="974"/>
      <c r="H31" s="975"/>
      <c r="I31" s="987"/>
      <c r="L31" s="956"/>
      <c r="M31" s="967"/>
      <c r="N31" s="967"/>
      <c r="O31" s="967"/>
    </row>
    <row r="32" spans="1:15">
      <c r="A32" s="967"/>
      <c r="B32" s="985"/>
      <c r="C32" s="1010"/>
      <c r="D32" s="1010"/>
      <c r="E32" s="988"/>
      <c r="F32" s="985"/>
      <c r="G32" s="974"/>
      <c r="H32" s="975"/>
      <c r="I32" s="987"/>
      <c r="L32" s="956"/>
      <c r="M32" s="967"/>
      <c r="N32" s="967"/>
      <c r="O32" s="967"/>
    </row>
    <row r="33" spans="1:15">
      <c r="A33" s="967"/>
      <c r="B33" s="985"/>
      <c r="C33" s="1010"/>
      <c r="D33" s="1010"/>
      <c r="E33" s="988"/>
      <c r="F33" s="985"/>
      <c r="G33" s="974"/>
      <c r="H33" s="975"/>
      <c r="I33" s="987"/>
      <c r="L33" s="956"/>
      <c r="M33" s="967"/>
      <c r="N33" s="967"/>
      <c r="O33" s="967"/>
    </row>
    <row r="34" spans="1:15">
      <c r="A34" s="967"/>
      <c r="B34" s="985"/>
      <c r="C34" s="1010"/>
      <c r="D34" s="1010"/>
      <c r="E34" s="988"/>
      <c r="F34" s="985"/>
      <c r="G34" s="974"/>
      <c r="H34" s="975"/>
      <c r="I34" s="987"/>
      <c r="L34" s="956"/>
      <c r="M34" s="967"/>
      <c r="N34" s="967"/>
      <c r="O34" s="967"/>
    </row>
    <row r="35" spans="1:15">
      <c r="A35" s="967"/>
      <c r="B35" s="985"/>
      <c r="C35" s="1010"/>
      <c r="D35" s="1010"/>
      <c r="E35" s="988"/>
      <c r="F35" s="985"/>
      <c r="G35" s="974"/>
      <c r="H35" s="975"/>
      <c r="I35" s="987"/>
      <c r="L35" s="956"/>
      <c r="M35" s="967"/>
      <c r="N35" s="967"/>
      <c r="O35" s="967"/>
    </row>
    <row r="36" spans="1:15">
      <c r="A36" s="967"/>
      <c r="B36" s="985"/>
      <c r="C36" s="1010"/>
      <c r="D36" s="1010"/>
      <c r="E36" s="988"/>
      <c r="F36" s="985"/>
      <c r="G36" s="974"/>
      <c r="H36" s="975"/>
      <c r="I36" s="987"/>
      <c r="L36" s="956"/>
      <c r="M36" s="967"/>
      <c r="N36" s="967"/>
      <c r="O36" s="967"/>
    </row>
    <row r="37" spans="1:15">
      <c r="A37" s="967"/>
      <c r="B37" s="985"/>
      <c r="C37" s="1010"/>
      <c r="D37" s="1010"/>
      <c r="E37" s="988"/>
      <c r="F37" s="985"/>
      <c r="G37" s="974"/>
      <c r="H37" s="975"/>
      <c r="I37" s="987"/>
      <c r="L37" s="956"/>
      <c r="M37" s="967"/>
      <c r="N37" s="967"/>
      <c r="O37" s="967"/>
    </row>
    <row r="38" spans="1:15">
      <c r="A38" s="967"/>
      <c r="B38" s="985"/>
      <c r="C38" s="1010"/>
      <c r="D38" s="1010"/>
      <c r="E38" s="988"/>
      <c r="F38" s="985"/>
      <c r="G38" s="974"/>
      <c r="H38" s="975"/>
      <c r="I38" s="987"/>
      <c r="L38" s="956"/>
      <c r="M38" s="967"/>
      <c r="N38" s="967"/>
      <c r="O38" s="967"/>
    </row>
    <row r="39" spans="1:15">
      <c r="A39" s="967"/>
      <c r="B39" s="985"/>
      <c r="C39" s="1010"/>
      <c r="D39" s="1010"/>
      <c r="E39" s="988"/>
      <c r="F39" s="985"/>
      <c r="G39" s="974"/>
      <c r="H39" s="975"/>
      <c r="I39" s="987"/>
      <c r="L39" s="956"/>
      <c r="M39" s="967"/>
      <c r="N39" s="967"/>
      <c r="O39" s="967"/>
    </row>
    <row r="40" spans="1:15">
      <c r="A40" s="967"/>
      <c r="B40" s="985"/>
      <c r="C40" s="1010"/>
      <c r="D40" s="1010"/>
      <c r="E40" s="988"/>
      <c r="F40" s="985"/>
      <c r="G40" s="974"/>
      <c r="H40" s="975"/>
      <c r="I40" s="987"/>
      <c r="L40" s="956"/>
      <c r="M40" s="967"/>
      <c r="N40" s="967"/>
      <c r="O40" s="967"/>
    </row>
    <row r="41" spans="1:15">
      <c r="A41" s="967"/>
      <c r="B41" s="985"/>
      <c r="C41" s="1010"/>
      <c r="D41" s="1010"/>
      <c r="E41" s="988"/>
      <c r="F41" s="985"/>
      <c r="G41" s="974"/>
      <c r="H41" s="975"/>
      <c r="I41" s="987"/>
      <c r="L41" s="956"/>
      <c r="M41" s="967"/>
      <c r="N41" s="967"/>
      <c r="O41" s="967"/>
    </row>
    <row r="42" spans="1:15">
      <c r="A42" s="967"/>
      <c r="B42" s="985"/>
      <c r="C42" s="1010"/>
      <c r="D42" s="1010"/>
      <c r="E42" s="988"/>
      <c r="F42" s="985"/>
      <c r="G42" s="974"/>
      <c r="H42" s="975"/>
      <c r="I42" s="987"/>
      <c r="L42" s="956"/>
      <c r="M42" s="967"/>
      <c r="N42" s="967"/>
      <c r="O42" s="967"/>
    </row>
    <row r="43" spans="1:15">
      <c r="A43" s="967"/>
      <c r="B43" s="985"/>
      <c r="C43" s="1010"/>
      <c r="D43" s="1010"/>
      <c r="E43" s="988"/>
      <c r="F43" s="985"/>
      <c r="G43" s="974"/>
      <c r="H43" s="975"/>
      <c r="I43" s="987"/>
      <c r="L43" s="956"/>
      <c r="M43" s="967"/>
      <c r="N43" s="967"/>
      <c r="O43" s="967"/>
    </row>
    <row r="44" spans="1:15">
      <c r="A44" s="967"/>
      <c r="B44" s="985"/>
      <c r="C44" s="1010"/>
      <c r="D44" s="1010"/>
      <c r="E44" s="988"/>
      <c r="F44" s="985"/>
      <c r="G44" s="974"/>
      <c r="H44" s="975"/>
      <c r="I44" s="987"/>
      <c r="L44" s="956"/>
      <c r="M44" s="967"/>
      <c r="N44" s="967"/>
      <c r="O44" s="967"/>
    </row>
    <row r="45" spans="1:15">
      <c r="A45" s="967"/>
      <c r="B45" s="985"/>
      <c r="C45" s="1010"/>
      <c r="D45" s="1010"/>
      <c r="E45" s="988"/>
      <c r="F45" s="985"/>
      <c r="G45" s="974"/>
      <c r="H45" s="975"/>
      <c r="I45" s="987"/>
      <c r="L45" s="956"/>
      <c r="M45" s="967"/>
      <c r="N45" s="967"/>
      <c r="O45" s="967"/>
    </row>
    <row r="46" spans="1:15">
      <c r="A46" s="967"/>
      <c r="B46" s="985"/>
      <c r="C46" s="1010"/>
      <c r="D46" s="1010"/>
      <c r="E46" s="988"/>
      <c r="F46" s="985"/>
      <c r="G46" s="974"/>
      <c r="H46" s="975"/>
      <c r="I46" s="987"/>
      <c r="L46" s="956"/>
      <c r="M46" s="967"/>
      <c r="N46" s="967"/>
      <c r="O46" s="967"/>
    </row>
    <row r="47" spans="1:15">
      <c r="A47" s="967"/>
      <c r="B47" s="985"/>
      <c r="C47" s="1010"/>
      <c r="D47" s="1010"/>
      <c r="E47" s="988"/>
      <c r="F47" s="985"/>
      <c r="G47" s="974"/>
      <c r="H47" s="975"/>
      <c r="I47" s="987"/>
      <c r="L47" s="956"/>
      <c r="M47" s="967"/>
      <c r="N47" s="967"/>
      <c r="O47" s="967"/>
    </row>
    <row r="48" spans="1:15">
      <c r="A48" s="967"/>
      <c r="B48" s="985"/>
      <c r="C48" s="1010"/>
      <c r="D48" s="1010"/>
      <c r="E48" s="988"/>
      <c r="F48" s="985"/>
      <c r="G48" s="974"/>
      <c r="H48" s="975"/>
      <c r="I48" s="987"/>
      <c r="L48" s="956"/>
      <c r="M48" s="967"/>
      <c r="N48" s="967"/>
      <c r="O48" s="967"/>
    </row>
    <row r="49" spans="1:15">
      <c r="A49" s="967"/>
      <c r="B49" s="985"/>
      <c r="C49" s="1010"/>
      <c r="D49" s="1010"/>
      <c r="E49" s="988"/>
      <c r="F49" s="985"/>
      <c r="G49" s="974"/>
      <c r="H49" s="975"/>
      <c r="I49" s="987"/>
      <c r="L49" s="956"/>
      <c r="M49" s="967"/>
      <c r="N49" s="967"/>
      <c r="O49" s="967"/>
    </row>
    <row r="50" spans="1:15">
      <c r="A50" s="967"/>
      <c r="B50" s="985"/>
      <c r="C50" s="1010"/>
      <c r="D50" s="1010"/>
      <c r="E50" s="988"/>
      <c r="F50" s="985"/>
      <c r="G50" s="974"/>
      <c r="H50" s="975"/>
      <c r="I50" s="987"/>
      <c r="L50" s="956"/>
      <c r="M50" s="967"/>
      <c r="N50" s="967"/>
      <c r="O50" s="967"/>
    </row>
    <row r="51" spans="1:15">
      <c r="A51" s="967"/>
      <c r="B51" s="985"/>
      <c r="C51" s="1010"/>
      <c r="D51" s="1010"/>
      <c r="E51" s="988"/>
      <c r="F51" s="985"/>
      <c r="G51" s="974"/>
      <c r="H51" s="975"/>
      <c r="I51" s="987"/>
      <c r="L51" s="956"/>
      <c r="M51" s="967"/>
      <c r="N51" s="967"/>
      <c r="O51" s="967"/>
    </row>
    <row r="52" spans="1:15">
      <c r="A52" s="967"/>
      <c r="B52" s="985"/>
      <c r="C52" s="1010"/>
      <c r="D52" s="1010"/>
      <c r="E52" s="988"/>
      <c r="F52" s="985"/>
      <c r="G52" s="974"/>
      <c r="H52" s="975"/>
      <c r="I52" s="987"/>
      <c r="L52" s="956"/>
      <c r="M52" s="967"/>
      <c r="N52" s="967"/>
      <c r="O52" s="967"/>
    </row>
    <row r="53" spans="1:15">
      <c r="A53" s="967"/>
      <c r="B53" s="985"/>
      <c r="C53" s="1010"/>
      <c r="D53" s="1010"/>
      <c r="E53" s="988"/>
      <c r="F53" s="985"/>
      <c r="G53" s="974"/>
      <c r="H53" s="975"/>
      <c r="I53" s="987"/>
      <c r="L53" s="956"/>
      <c r="M53" s="967"/>
      <c r="N53" s="967"/>
      <c r="O53" s="967"/>
    </row>
    <row r="54" spans="1:15">
      <c r="A54" s="967"/>
      <c r="B54" s="985"/>
      <c r="C54" s="1010"/>
      <c r="D54" s="1010"/>
      <c r="E54" s="988"/>
      <c r="F54" s="985"/>
      <c r="G54" s="974"/>
      <c r="H54" s="975"/>
      <c r="I54" s="987"/>
      <c r="L54" s="956"/>
      <c r="M54" s="967"/>
      <c r="N54" s="967"/>
      <c r="O54" s="967"/>
    </row>
    <row r="55" spans="1:15">
      <c r="A55" s="967"/>
      <c r="B55" s="985"/>
      <c r="C55" s="1010"/>
      <c r="D55" s="972"/>
      <c r="E55" s="1112"/>
      <c r="F55" s="985"/>
      <c r="G55" s="974"/>
      <c r="H55" s="975"/>
      <c r="I55" s="987"/>
      <c r="J55" s="967"/>
    </row>
    <row r="56" spans="1:15">
      <c r="A56" s="967"/>
      <c r="B56" s="985"/>
      <c r="C56" s="1010"/>
      <c r="D56" s="972"/>
      <c r="E56" s="1112"/>
      <c r="F56" s="985"/>
      <c r="G56" s="974"/>
      <c r="H56" s="975"/>
      <c r="I56" s="987"/>
      <c r="J56" s="967"/>
    </row>
    <row r="57" spans="1:15">
      <c r="A57" s="967"/>
      <c r="B57" s="985"/>
      <c r="C57" s="1010"/>
      <c r="D57" s="972"/>
      <c r="E57" s="1112"/>
      <c r="F57" s="985"/>
      <c r="G57" s="974"/>
      <c r="H57" s="975"/>
      <c r="I57" s="987"/>
      <c r="J57" s="967"/>
    </row>
    <row r="58" spans="1:15">
      <c r="A58" s="967"/>
      <c r="B58" s="985"/>
      <c r="C58" s="1010"/>
      <c r="D58" s="972"/>
      <c r="E58" s="1112"/>
      <c r="F58" s="985"/>
      <c r="G58" s="974"/>
      <c r="H58" s="975"/>
      <c r="I58" s="987"/>
      <c r="J58" s="967"/>
    </row>
    <row r="59" spans="1:15">
      <c r="A59" s="967"/>
      <c r="B59" s="985"/>
      <c r="C59" s="1010"/>
      <c r="D59" s="972"/>
      <c r="E59" s="1112"/>
      <c r="F59" s="985"/>
      <c r="G59" s="974"/>
      <c r="H59" s="975"/>
      <c r="I59" s="987"/>
      <c r="J59" s="967"/>
    </row>
    <row r="60" spans="1:15">
      <c r="A60" s="967"/>
      <c r="B60" s="985"/>
      <c r="C60" s="1010"/>
      <c r="D60" s="972"/>
      <c r="E60" s="1112"/>
      <c r="F60" s="985"/>
      <c r="G60" s="974"/>
      <c r="H60" s="975"/>
      <c r="I60" s="987"/>
      <c r="J60" s="967"/>
      <c r="L60" s="957"/>
    </row>
    <row r="61" spans="1:15">
      <c r="A61" s="967"/>
      <c r="B61" s="985"/>
      <c r="C61" s="1010"/>
      <c r="D61" s="972"/>
      <c r="E61" s="1112"/>
      <c r="F61" s="985"/>
      <c r="G61" s="974"/>
      <c r="H61" s="975"/>
      <c r="I61" s="987"/>
      <c r="J61" s="967"/>
    </row>
    <row r="62" spans="1:15">
      <c r="A62" s="967"/>
      <c r="B62" s="1018"/>
      <c r="C62" s="1023"/>
      <c r="D62" s="1019"/>
      <c r="E62" s="1606"/>
      <c r="F62" s="1018"/>
      <c r="G62" s="1000"/>
      <c r="H62" s="1008"/>
      <c r="I62" s="1055"/>
      <c r="J62" s="967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5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 -_____________&amp;U    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FFFF00"/>
  </sheetPr>
  <dimension ref="B1:H51"/>
  <sheetViews>
    <sheetView view="pageBreakPreview" zoomScaleNormal="100" zoomScaleSheetLayoutView="100" workbookViewId="0">
      <selection activeCell="B7" sqref="B7:G7"/>
    </sheetView>
  </sheetViews>
  <sheetFormatPr defaultRowHeight="18.75"/>
  <cols>
    <col min="1" max="1" width="11.5703125" style="1313" customWidth="1"/>
    <col min="2" max="2" width="9.28515625" style="1313" customWidth="1"/>
    <col min="3" max="3" width="27.85546875" style="1313" bestFit="1" customWidth="1"/>
    <col min="4" max="4" width="18.28515625" style="1318" customWidth="1"/>
    <col min="5" max="5" width="16.85546875" style="1318" bestFit="1" customWidth="1"/>
    <col min="6" max="6" width="20" style="1318" customWidth="1"/>
    <col min="7" max="7" width="18.42578125" style="1318" customWidth="1"/>
    <col min="8" max="8" width="2.85546875" style="1313" customWidth="1"/>
    <col min="9" max="16384" width="9.140625" style="1313"/>
  </cols>
  <sheetData>
    <row r="1" spans="2:8" s="1297" customFormat="1">
      <c r="B1" s="1951"/>
      <c r="C1" s="1951"/>
      <c r="D1" s="1951"/>
      <c r="E1" s="1951"/>
      <c r="F1" s="1951"/>
      <c r="G1" s="1951"/>
    </row>
    <row r="2" spans="2:8" s="1297" customFormat="1">
      <c r="B2" s="1954" t="s">
        <v>179</v>
      </c>
      <c r="C2" s="1954"/>
      <c r="D2" s="1954"/>
      <c r="E2" s="1309"/>
      <c r="F2" s="1309"/>
      <c r="G2" s="1309"/>
    </row>
    <row r="3" spans="2:8" s="1297" customFormat="1">
      <c r="B3" s="1954" t="s">
        <v>156</v>
      </c>
      <c r="C3" s="1954"/>
      <c r="D3" s="1954"/>
      <c r="E3" s="1309"/>
      <c r="F3" s="1309"/>
      <c r="G3" s="1309"/>
    </row>
    <row r="4" spans="2:8" s="1297" customFormat="1">
      <c r="B4" s="1312" t="s">
        <v>157</v>
      </c>
      <c r="C4" s="1312"/>
      <c r="D4" s="1309"/>
      <c r="E4" s="1309"/>
      <c r="F4" s="1309"/>
      <c r="G4" s="1309"/>
    </row>
    <row r="5" spans="2:8" s="1297" customFormat="1">
      <c r="B5" s="1954" t="s">
        <v>158</v>
      </c>
      <c r="C5" s="1954"/>
      <c r="D5" s="1954"/>
      <c r="E5" s="1954"/>
      <c r="F5" s="1298"/>
      <c r="G5" s="1309"/>
    </row>
    <row r="6" spans="2:8">
      <c r="D6" s="1262"/>
      <c r="E6" s="1262"/>
      <c r="F6" s="1262"/>
      <c r="H6" s="1315"/>
    </row>
    <row r="7" spans="2:8" s="1297" customFormat="1">
      <c r="B7" s="1951" t="s">
        <v>2255</v>
      </c>
      <c r="C7" s="1951"/>
      <c r="D7" s="1951"/>
      <c r="E7" s="1951"/>
      <c r="F7" s="1951"/>
      <c r="G7" s="1951"/>
    </row>
    <row r="8" spans="2:8">
      <c r="B8" s="1316"/>
      <c r="C8" s="1316"/>
      <c r="D8" s="1316"/>
      <c r="E8" s="1316"/>
      <c r="F8" s="1316"/>
      <c r="G8" s="1316"/>
    </row>
    <row r="9" spans="2:8" s="1297" customFormat="1" ht="20.25" customHeight="1">
      <c r="B9" s="2115" t="s">
        <v>1348</v>
      </c>
      <c r="C9" s="2117" t="s">
        <v>1352</v>
      </c>
      <c r="D9" s="2115" t="s">
        <v>1350</v>
      </c>
      <c r="E9" s="2112" t="s">
        <v>1183</v>
      </c>
      <c r="F9" s="2113"/>
      <c r="G9" s="2114"/>
    </row>
    <row r="10" spans="2:8" s="1297" customFormat="1" ht="19.5" customHeight="1">
      <c r="B10" s="2116"/>
      <c r="C10" s="2118"/>
      <c r="D10" s="2116"/>
      <c r="E10" s="1301" t="s">
        <v>154</v>
      </c>
      <c r="F10" s="1302" t="s">
        <v>155</v>
      </c>
      <c r="G10" s="1302" t="s">
        <v>1181</v>
      </c>
    </row>
    <row r="11" spans="2:8" s="1297" customFormat="1">
      <c r="B11" s="2123"/>
      <c r="C11" s="2124"/>
      <c r="D11" s="2124"/>
      <c r="E11" s="2124"/>
      <c r="F11" s="2124"/>
      <c r="G11" s="2125"/>
    </row>
    <row r="12" spans="2:8" s="1317" customFormat="1">
      <c r="B12" s="1303"/>
      <c r="C12" s="1304" t="s">
        <v>200</v>
      </c>
      <c r="D12" s="1304"/>
      <c r="E12" s="1304"/>
      <c r="F12" s="1304"/>
      <c r="G12" s="1310"/>
    </row>
    <row r="13" spans="2:8" s="1297" customFormat="1">
      <c r="B13" s="2123"/>
      <c r="C13" s="2124"/>
      <c r="D13" s="2124"/>
      <c r="E13" s="2124"/>
      <c r="F13" s="2124"/>
      <c r="G13" s="2125"/>
    </row>
    <row r="14" spans="2:8" s="1317" customFormat="1">
      <c r="B14" s="1307">
        <v>1</v>
      </c>
      <c r="C14" s="1305" t="s">
        <v>1278</v>
      </c>
      <c r="D14" s="1304">
        <v>132200</v>
      </c>
      <c r="E14" s="1304">
        <f>'Site Civil Meas.'!K19</f>
        <v>352328</v>
      </c>
      <c r="F14" s="1678">
        <f>'Site Civil Meas.'!L19</f>
        <v>125984.8</v>
      </c>
      <c r="G14" s="1310">
        <f>F14+E14</f>
        <v>478312.8</v>
      </c>
    </row>
    <row r="15" spans="2:8" s="1317" customFormat="1">
      <c r="B15" s="1307">
        <v>2</v>
      </c>
      <c r="C15" s="1305" t="s">
        <v>230</v>
      </c>
      <c r="D15" s="1304">
        <v>1128300</v>
      </c>
      <c r="E15" s="1304">
        <f>'Site Civil Meas.'!K40</f>
        <v>468359.52</v>
      </c>
      <c r="F15" s="1304">
        <f>'Site Civil Meas.'!L39</f>
        <v>0</v>
      </c>
      <c r="G15" s="1310">
        <f t="shared" ref="G15:G26" si="0">F15+E15</f>
        <v>468359.52</v>
      </c>
    </row>
    <row r="16" spans="2:8" s="1317" customFormat="1">
      <c r="B16" s="1307">
        <v>3</v>
      </c>
      <c r="C16" s="1305" t="s">
        <v>1279</v>
      </c>
      <c r="D16" s="1304">
        <v>106420</v>
      </c>
      <c r="E16" s="1304">
        <v>0</v>
      </c>
      <c r="F16" s="1547">
        <f>'Site Civil Meas.'!L54</f>
        <v>83156</v>
      </c>
      <c r="G16" s="1310">
        <f t="shared" si="0"/>
        <v>83156</v>
      </c>
    </row>
    <row r="17" spans="2:7" s="1317" customFormat="1">
      <c r="B17" s="1307">
        <v>4</v>
      </c>
      <c r="C17" s="1305" t="s">
        <v>1167</v>
      </c>
      <c r="D17" s="1304">
        <v>517260</v>
      </c>
      <c r="E17" s="1304">
        <f>'Site Civil Meas.'!K74</f>
        <v>242711.52</v>
      </c>
      <c r="F17" s="1304">
        <f>'Site Civil Meas.'!L74</f>
        <v>0</v>
      </c>
      <c r="G17" s="1310">
        <f t="shared" si="0"/>
        <v>242711.52</v>
      </c>
    </row>
    <row r="18" spans="2:7" s="1317" customFormat="1">
      <c r="B18" s="1307">
        <v>5</v>
      </c>
      <c r="C18" s="1305" t="s">
        <v>1280</v>
      </c>
      <c r="D18" s="1304">
        <v>846455</v>
      </c>
      <c r="E18" s="1304">
        <f>'Site Civil Meas.'!K116</f>
        <v>1579380.59</v>
      </c>
      <c r="F18" s="1678">
        <f>'Site Civil Meas.'!L116</f>
        <v>193305.92</v>
      </c>
      <c r="G18" s="1310">
        <f t="shared" si="0"/>
        <v>1772686.51</v>
      </c>
    </row>
    <row r="19" spans="2:7" s="1317" customFormat="1">
      <c r="B19" s="1307">
        <v>6</v>
      </c>
      <c r="C19" s="1305" t="s">
        <v>1281</v>
      </c>
      <c r="D19" s="1304">
        <v>16000</v>
      </c>
      <c r="E19" s="1304">
        <v>0</v>
      </c>
      <c r="F19" s="1304"/>
      <c r="G19" s="1310">
        <f t="shared" si="0"/>
        <v>0</v>
      </c>
    </row>
    <row r="20" spans="2:7" s="1317" customFormat="1">
      <c r="B20" s="1307">
        <v>7</v>
      </c>
      <c r="C20" s="1305" t="s">
        <v>1282</v>
      </c>
      <c r="D20" s="1304">
        <v>231100</v>
      </c>
      <c r="E20" s="1304">
        <f>'Site Civil Meas.'!K124</f>
        <v>159609.75</v>
      </c>
      <c r="F20" s="1304">
        <f>'Site Civil Meas.'!L124</f>
        <v>0</v>
      </c>
      <c r="G20" s="1310">
        <f t="shared" si="0"/>
        <v>159609.75</v>
      </c>
    </row>
    <row r="21" spans="2:7" s="1317" customFormat="1">
      <c r="B21" s="1307">
        <v>8</v>
      </c>
      <c r="C21" s="1305" t="s">
        <v>1283</v>
      </c>
      <c r="D21" s="1304">
        <v>91800</v>
      </c>
      <c r="E21" s="1304">
        <v>0</v>
      </c>
      <c r="F21" s="1304"/>
      <c r="G21" s="1310">
        <f t="shared" si="0"/>
        <v>0</v>
      </c>
    </row>
    <row r="22" spans="2:7" s="1317" customFormat="1">
      <c r="B22" s="1307">
        <v>9</v>
      </c>
      <c r="C22" s="1305" t="s">
        <v>1284</v>
      </c>
      <c r="D22" s="1304">
        <v>52150</v>
      </c>
      <c r="E22" s="1304">
        <v>0</v>
      </c>
      <c r="F22" s="1304"/>
      <c r="G22" s="1310">
        <f t="shared" si="0"/>
        <v>0</v>
      </c>
    </row>
    <row r="23" spans="2:7" s="1317" customFormat="1">
      <c r="B23" s="1307">
        <v>10</v>
      </c>
      <c r="C23" s="1305" t="s">
        <v>1285</v>
      </c>
      <c r="D23" s="1304">
        <v>21408</v>
      </c>
      <c r="E23" s="1304">
        <v>0</v>
      </c>
      <c r="F23" s="1304"/>
      <c r="G23" s="1310">
        <f t="shared" si="0"/>
        <v>0</v>
      </c>
    </row>
    <row r="24" spans="2:7" s="1317" customFormat="1">
      <c r="B24" s="1307">
        <v>11</v>
      </c>
      <c r="C24" s="1305" t="s">
        <v>1286</v>
      </c>
      <c r="D24" s="1304">
        <v>37055.1</v>
      </c>
      <c r="E24" s="1304">
        <v>0</v>
      </c>
      <c r="F24" s="1304"/>
      <c r="G24" s="1310">
        <f t="shared" si="0"/>
        <v>0</v>
      </c>
    </row>
    <row r="25" spans="2:7" s="1317" customFormat="1">
      <c r="B25" s="1307">
        <v>12</v>
      </c>
      <c r="C25" s="1305" t="s">
        <v>1470</v>
      </c>
      <c r="D25" s="1304">
        <v>55216</v>
      </c>
      <c r="E25" s="1304">
        <f>'Pla Sum'!E18</f>
        <v>137664.72</v>
      </c>
      <c r="F25" s="1304">
        <f>'Pla Meas'!L17</f>
        <v>0</v>
      </c>
      <c r="G25" s="1310">
        <f t="shared" si="0"/>
        <v>137664.72</v>
      </c>
    </row>
    <row r="26" spans="2:7" s="1317" customFormat="1">
      <c r="B26" s="1307">
        <v>13</v>
      </c>
      <c r="C26" s="1305" t="s">
        <v>1471</v>
      </c>
      <c r="D26" s="1304">
        <v>161060</v>
      </c>
      <c r="E26" s="1304">
        <f>'Sum Ash'!E17</f>
        <v>109817.5</v>
      </c>
      <c r="F26" s="1304"/>
      <c r="G26" s="1310">
        <f t="shared" si="0"/>
        <v>109817.5</v>
      </c>
    </row>
    <row r="27" spans="2:7" s="1297" customFormat="1">
      <c r="B27" s="2123"/>
      <c r="C27" s="2124"/>
      <c r="D27" s="2124"/>
      <c r="E27" s="2124"/>
      <c r="F27" s="2124"/>
      <c r="G27" s="2125"/>
    </row>
    <row r="28" spans="2:7" s="1306" customFormat="1">
      <c r="B28" s="1936" t="s">
        <v>1386</v>
      </c>
      <c r="C28" s="1936"/>
      <c r="D28" s="1301">
        <f>SUM(D14:D26)</f>
        <v>3396424.1</v>
      </c>
      <c r="E28" s="1301">
        <f>SUM(E14:E26)</f>
        <v>3049871.6</v>
      </c>
      <c r="F28" s="1301">
        <f>SUM(F14:F26)</f>
        <v>402446.72</v>
      </c>
      <c r="G28" s="1301">
        <f>SUM(G14:G26)</f>
        <v>3452318.32</v>
      </c>
    </row>
    <row r="37" spans="2:2">
      <c r="B37" s="1318"/>
    </row>
    <row r="38" spans="2:2">
      <c r="B38" s="1318"/>
    </row>
    <row r="39" spans="2:2">
      <c r="B39" s="1318"/>
    </row>
    <row r="40" spans="2:2">
      <c r="B40" s="1318"/>
    </row>
    <row r="41" spans="2:2">
      <c r="B41" s="1318"/>
    </row>
    <row r="42" spans="2:2">
      <c r="B42" s="1318"/>
    </row>
    <row r="43" spans="2:2">
      <c r="B43" s="1318"/>
    </row>
    <row r="44" spans="2:2">
      <c r="B44" s="1318"/>
    </row>
    <row r="45" spans="2:2">
      <c r="B45" s="1318"/>
    </row>
    <row r="46" spans="2:2">
      <c r="B46" s="1318"/>
    </row>
    <row r="47" spans="2:2">
      <c r="B47" s="1318"/>
    </row>
    <row r="48" spans="2:2">
      <c r="B48" s="1318"/>
    </row>
    <row r="49" spans="2:2">
      <c r="B49" s="1318"/>
    </row>
    <row r="50" spans="2:2">
      <c r="B50" s="1318"/>
    </row>
    <row r="51" spans="2:2">
      <c r="B51" s="1318"/>
    </row>
  </sheetData>
  <mergeCells count="13">
    <mergeCell ref="B11:G11"/>
    <mergeCell ref="B13:G13"/>
    <mergeCell ref="B27:G27"/>
    <mergeCell ref="B28:C28"/>
    <mergeCell ref="B2:D2"/>
    <mergeCell ref="B3:D3"/>
    <mergeCell ref="B5:E5"/>
    <mergeCell ref="B1:G1"/>
    <mergeCell ref="B7:G7"/>
    <mergeCell ref="E9:G9"/>
    <mergeCell ref="B9:B10"/>
    <mergeCell ref="C9:C10"/>
    <mergeCell ref="D9:D10"/>
  </mergeCells>
  <printOptions horizontalCentered="1"/>
  <pageMargins left="0.2" right="0" top="0.75" bottom="0.75" header="0.3" footer="0.3"/>
  <pageSetup paperSize="9" scale="79" orientation="portrait" r:id="rId1"/>
  <headerFooter>
    <oddHeader>Page &amp;P of &amp;N</oddHeader>
    <oddFooter xml:space="preserve">&amp;LContractor: - &amp;USelam D.
Office Engineer&amp;CConsultant: - ______________&amp;RClient: - _________________
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P124"/>
  <sheetViews>
    <sheetView view="pageBreakPreview" zoomScale="77" zoomScaleNormal="77" zoomScaleSheetLayoutView="77" workbookViewId="0">
      <selection activeCell="B6" sqref="B6:M6"/>
    </sheetView>
  </sheetViews>
  <sheetFormatPr defaultRowHeight="15"/>
  <cols>
    <col min="1" max="1" width="3.5703125" style="1636" customWidth="1"/>
    <col min="2" max="2" width="7.42578125" style="1636" customWidth="1"/>
    <col min="3" max="3" width="49.42578125" style="1656" customWidth="1"/>
    <col min="4" max="4" width="9.140625" style="1637"/>
    <col min="5" max="5" width="12.140625" style="1637" customWidth="1"/>
    <col min="6" max="6" width="10.85546875" style="1637" bestFit="1" customWidth="1"/>
    <col min="7" max="7" width="10.5703125" style="1637" bestFit="1" customWidth="1"/>
    <col min="8" max="8" width="14" style="1637" bestFit="1" customWidth="1"/>
    <col min="9" max="9" width="11.7109375" style="1637" bestFit="1" customWidth="1"/>
    <col min="10" max="10" width="15.5703125" style="1637" customWidth="1"/>
    <col min="11" max="11" width="14.5703125" style="1637" customWidth="1"/>
    <col min="12" max="12" width="12.7109375" style="1637" customWidth="1"/>
    <col min="13" max="13" width="14.5703125" style="1637" customWidth="1"/>
    <col min="14" max="15" width="3" style="1636" customWidth="1"/>
    <col min="16" max="16384" width="9.140625" style="1636"/>
  </cols>
  <sheetData>
    <row r="1" spans="2:16" ht="15.75">
      <c r="B1" s="2108"/>
      <c r="C1" s="2108"/>
      <c r="D1" s="2108"/>
      <c r="E1" s="2108"/>
      <c r="F1" s="2108"/>
      <c r="G1" s="2108"/>
      <c r="H1" s="2108"/>
      <c r="I1" s="2108"/>
      <c r="J1" s="2108"/>
      <c r="K1" s="2108"/>
      <c r="L1" s="2108"/>
      <c r="M1" s="2108"/>
      <c r="N1" s="2108"/>
      <c r="O1" s="2108"/>
      <c r="P1" s="2108"/>
    </row>
    <row r="2" spans="2:16" ht="15.75">
      <c r="B2" s="2046" t="s">
        <v>179</v>
      </c>
      <c r="C2" s="2046"/>
      <c r="D2" s="1629"/>
      <c r="E2" s="1629"/>
      <c r="F2" s="1629"/>
      <c r="G2" s="1629"/>
      <c r="H2" s="1629"/>
      <c r="I2" s="1629"/>
      <c r="J2" s="1629"/>
      <c r="L2" s="1629"/>
      <c r="M2" s="1629"/>
      <c r="N2" s="1629"/>
      <c r="O2" s="1629"/>
      <c r="P2" s="1629"/>
    </row>
    <row r="3" spans="2:16" ht="15.75">
      <c r="B3" s="2046" t="s">
        <v>156</v>
      </c>
      <c r="C3" s="2046"/>
      <c r="D3" s="1630"/>
      <c r="E3" s="1630"/>
      <c r="F3" s="1629"/>
      <c r="G3" s="1629"/>
      <c r="H3" s="1629"/>
      <c r="I3" s="1629"/>
      <c r="J3" s="1629"/>
      <c r="L3" s="1629"/>
      <c r="M3" s="1629"/>
      <c r="N3" s="1629"/>
      <c r="O3" s="1629"/>
      <c r="P3" s="1629"/>
    </row>
    <row r="4" spans="2:16" ht="18.75">
      <c r="B4" s="2046" t="s">
        <v>157</v>
      </c>
      <c r="C4" s="2046"/>
      <c r="D4" s="1630"/>
      <c r="E4" s="1630"/>
      <c r="F4" s="1950"/>
      <c r="G4" s="1950"/>
      <c r="H4" s="1950"/>
      <c r="I4" s="1950"/>
      <c r="J4" s="1950"/>
      <c r="K4" s="1950"/>
      <c r="L4" s="1950"/>
      <c r="M4" s="1950"/>
    </row>
    <row r="5" spans="2:16" ht="15.75">
      <c r="B5" s="2046" t="s">
        <v>158</v>
      </c>
      <c r="C5" s="2046"/>
      <c r="D5" s="1628"/>
      <c r="E5" s="1628"/>
      <c r="F5" s="1629"/>
      <c r="G5" s="1629"/>
      <c r="H5" s="1629"/>
      <c r="I5" s="1629"/>
      <c r="J5" s="1629"/>
      <c r="L5" s="1629"/>
      <c r="M5" s="1629"/>
    </row>
    <row r="6" spans="2:16" ht="15.75">
      <c r="B6" s="2051" t="s">
        <v>2256</v>
      </c>
      <c r="C6" s="2051"/>
      <c r="D6" s="2051"/>
      <c r="E6" s="2051"/>
      <c r="F6" s="2051"/>
      <c r="G6" s="2051"/>
      <c r="H6" s="2051"/>
      <c r="I6" s="2051"/>
      <c r="J6" s="2051"/>
      <c r="K6" s="2051"/>
      <c r="L6" s="2051"/>
      <c r="M6" s="2051"/>
    </row>
    <row r="7" spans="2:16" ht="15.75">
      <c r="B7" s="1628"/>
      <c r="C7" s="1628"/>
      <c r="D7" s="1628"/>
      <c r="E7" s="1628"/>
      <c r="F7" s="1628"/>
      <c r="G7" s="1628"/>
      <c r="H7" s="1628"/>
      <c r="I7" s="1628"/>
      <c r="J7" s="1628"/>
      <c r="K7" s="1628"/>
      <c r="L7" s="1628"/>
      <c r="M7" s="1628"/>
    </row>
    <row r="8" spans="2:16" s="1629" customFormat="1" ht="16.5" customHeight="1">
      <c r="B8" s="1953" t="s">
        <v>95</v>
      </c>
      <c r="C8" s="1953" t="s">
        <v>94</v>
      </c>
      <c r="D8" s="1953" t="s">
        <v>93</v>
      </c>
      <c r="E8" s="1952" t="s">
        <v>661</v>
      </c>
      <c r="F8" s="1953" t="s">
        <v>244</v>
      </c>
      <c r="G8" s="1953"/>
      <c r="H8" s="1953"/>
      <c r="I8" s="1953" t="s">
        <v>92</v>
      </c>
      <c r="J8" s="1952" t="s">
        <v>659</v>
      </c>
      <c r="K8" s="1953" t="s">
        <v>223</v>
      </c>
      <c r="L8" s="1953"/>
      <c r="M8" s="1953"/>
    </row>
    <row r="9" spans="2:16" s="1629" customFormat="1" ht="15.75">
      <c r="B9" s="1953"/>
      <c r="C9" s="1953"/>
      <c r="D9" s="1953"/>
      <c r="E9" s="1952"/>
      <c r="F9" s="1626" t="s">
        <v>242</v>
      </c>
      <c r="G9" s="1626" t="s">
        <v>243</v>
      </c>
      <c r="H9" s="1625" t="s">
        <v>444</v>
      </c>
      <c r="I9" s="1953"/>
      <c r="J9" s="1952"/>
      <c r="K9" s="1626" t="s">
        <v>154</v>
      </c>
      <c r="L9" s="1626" t="s">
        <v>155</v>
      </c>
      <c r="M9" s="1625" t="s">
        <v>660</v>
      </c>
    </row>
    <row r="10" spans="2:16" ht="15.75">
      <c r="B10" s="1321"/>
      <c r="C10" s="1273" t="s">
        <v>709</v>
      </c>
      <c r="D10" s="1294"/>
      <c r="E10" s="1294"/>
      <c r="F10" s="1294"/>
      <c r="G10" s="1294"/>
      <c r="H10" s="1294"/>
      <c r="I10" s="1294"/>
      <c r="J10" s="1294"/>
      <c r="K10" s="1294"/>
      <c r="L10" s="1294"/>
      <c r="M10" s="1295"/>
    </row>
    <row r="11" spans="2:16" ht="15.75">
      <c r="B11" s="1278"/>
      <c r="C11" s="1328" t="s">
        <v>45</v>
      </c>
      <c r="D11" s="1280"/>
      <c r="E11" s="1280"/>
      <c r="F11" s="1280"/>
      <c r="G11" s="1280"/>
      <c r="H11" s="1280"/>
      <c r="I11" s="1280"/>
      <c r="J11" s="1280"/>
      <c r="K11" s="1638"/>
      <c r="L11" s="1280"/>
      <c r="M11" s="1296"/>
    </row>
    <row r="12" spans="2:16" ht="15.75">
      <c r="B12" s="1278">
        <v>1.1000000000000001</v>
      </c>
      <c r="C12" s="1277" t="s">
        <v>710</v>
      </c>
      <c r="D12" s="1280" t="s">
        <v>704</v>
      </c>
      <c r="E12" s="1280">
        <v>120</v>
      </c>
      <c r="F12" s="1280">
        <v>1642.9</v>
      </c>
      <c r="G12" s="1322"/>
      <c r="H12" s="1280">
        <f t="shared" ref="H12:H18" si="0">F12+G12</f>
        <v>1642.9</v>
      </c>
      <c r="I12" s="1280">
        <v>50</v>
      </c>
      <c r="J12" s="1280">
        <f t="shared" ref="J12:J18" si="1">I12*E12</f>
        <v>6000</v>
      </c>
      <c r="K12" s="1280">
        <f t="shared" ref="K12:K18" si="2">I12*F12</f>
        <v>82145</v>
      </c>
      <c r="L12" s="1280">
        <f>I12*G12</f>
        <v>0</v>
      </c>
      <c r="M12" s="1296">
        <f t="shared" ref="M12:M18" si="3">L12+K12</f>
        <v>82145</v>
      </c>
    </row>
    <row r="13" spans="2:16" ht="15.75">
      <c r="B13" s="1278">
        <v>1.2</v>
      </c>
      <c r="C13" s="1277" t="s">
        <v>1066</v>
      </c>
      <c r="D13" s="1280" t="s">
        <v>704</v>
      </c>
      <c r="E13" s="1280">
        <v>120</v>
      </c>
      <c r="F13" s="1280">
        <v>1642.9</v>
      </c>
      <c r="G13" s="1322"/>
      <c r="H13" s="1280">
        <f t="shared" si="0"/>
        <v>1642.9</v>
      </c>
      <c r="I13" s="1280">
        <v>70</v>
      </c>
      <c r="J13" s="1280">
        <f t="shared" si="1"/>
        <v>8400</v>
      </c>
      <c r="K13" s="1280">
        <f t="shared" si="2"/>
        <v>115003</v>
      </c>
      <c r="L13" s="1280">
        <f t="shared" ref="L13:L18" si="4">I13*G13</f>
        <v>0</v>
      </c>
      <c r="M13" s="1296">
        <f t="shared" si="3"/>
        <v>115003</v>
      </c>
    </row>
    <row r="14" spans="2:16" ht="31.5">
      <c r="B14" s="1278">
        <v>1.3</v>
      </c>
      <c r="C14" s="1279" t="s">
        <v>1500</v>
      </c>
      <c r="D14" s="1280" t="s">
        <v>704</v>
      </c>
      <c r="E14" s="1280">
        <v>150</v>
      </c>
      <c r="F14" s="1280">
        <v>428.15</v>
      </c>
      <c r="G14" s="1322"/>
      <c r="H14" s="1280">
        <f t="shared" si="0"/>
        <v>428.15</v>
      </c>
      <c r="I14" s="1280">
        <v>200</v>
      </c>
      <c r="J14" s="1280">
        <f t="shared" si="1"/>
        <v>30000</v>
      </c>
      <c r="K14" s="1280">
        <f t="shared" si="2"/>
        <v>85630</v>
      </c>
      <c r="L14" s="1280">
        <f t="shared" si="4"/>
        <v>0</v>
      </c>
      <c r="M14" s="1296">
        <f t="shared" si="3"/>
        <v>85630</v>
      </c>
    </row>
    <row r="15" spans="2:16" ht="31.5">
      <c r="B15" s="1278">
        <v>1.4</v>
      </c>
      <c r="C15" s="1279" t="s">
        <v>714</v>
      </c>
      <c r="D15" s="1280" t="s">
        <v>704</v>
      </c>
      <c r="E15" s="1280">
        <v>120</v>
      </c>
      <c r="F15" s="1280">
        <v>0</v>
      </c>
      <c r="G15" s="1680">
        <f>'Civil Site TOS'!D43</f>
        <v>0</v>
      </c>
      <c r="H15" s="1280">
        <f t="shared" si="0"/>
        <v>0</v>
      </c>
      <c r="I15" s="1280">
        <v>80</v>
      </c>
      <c r="J15" s="1280">
        <f t="shared" si="1"/>
        <v>9600</v>
      </c>
      <c r="K15" s="1280">
        <f t="shared" si="2"/>
        <v>0</v>
      </c>
      <c r="L15" s="1280">
        <f t="shared" si="4"/>
        <v>0</v>
      </c>
      <c r="M15" s="1296">
        <f t="shared" si="3"/>
        <v>0</v>
      </c>
    </row>
    <row r="16" spans="2:16" ht="31.5">
      <c r="B16" s="1278">
        <v>1.5</v>
      </c>
      <c r="C16" s="1279" t="s">
        <v>713</v>
      </c>
      <c r="D16" s="1280" t="s">
        <v>704</v>
      </c>
      <c r="E16" s="1280">
        <v>120</v>
      </c>
      <c r="F16" s="1280">
        <v>0</v>
      </c>
      <c r="G16" s="1680">
        <f>'Civil Site TOS'!H22</f>
        <v>213.83</v>
      </c>
      <c r="H16" s="1280">
        <f t="shared" si="0"/>
        <v>213.83</v>
      </c>
      <c r="I16" s="1280">
        <v>60</v>
      </c>
      <c r="J16" s="1280">
        <f t="shared" si="1"/>
        <v>7200</v>
      </c>
      <c r="K16" s="1280">
        <f t="shared" si="2"/>
        <v>0</v>
      </c>
      <c r="L16" s="1280">
        <f t="shared" si="4"/>
        <v>12829.8</v>
      </c>
      <c r="M16" s="1296">
        <f t="shared" si="3"/>
        <v>12829.8</v>
      </c>
    </row>
    <row r="17" spans="2:13" ht="15.75">
      <c r="B17" s="1278">
        <v>1.6</v>
      </c>
      <c r="C17" s="1277" t="s">
        <v>711</v>
      </c>
      <c r="D17" s="1280" t="s">
        <v>222</v>
      </c>
      <c r="E17" s="1280">
        <v>120</v>
      </c>
      <c r="F17" s="1280">
        <v>0</v>
      </c>
      <c r="G17" s="1680">
        <f>'Civil Site TOS'!H58</f>
        <v>2138.3000000000002</v>
      </c>
      <c r="H17" s="1280">
        <f t="shared" si="0"/>
        <v>2138.3000000000002</v>
      </c>
      <c r="I17" s="1280">
        <v>50</v>
      </c>
      <c r="J17" s="1280">
        <f t="shared" si="1"/>
        <v>6000</v>
      </c>
      <c r="K17" s="1280">
        <f t="shared" si="2"/>
        <v>0</v>
      </c>
      <c r="L17" s="1280">
        <f t="shared" si="4"/>
        <v>106915</v>
      </c>
      <c r="M17" s="1296">
        <f t="shared" si="3"/>
        <v>106915</v>
      </c>
    </row>
    <row r="18" spans="2:13" ht="31.5">
      <c r="B18" s="1323">
        <v>1.7</v>
      </c>
      <c r="C18" s="1324" t="s">
        <v>712</v>
      </c>
      <c r="D18" s="1325" t="s">
        <v>215</v>
      </c>
      <c r="E18" s="1325">
        <v>500</v>
      </c>
      <c r="F18" s="1325">
        <v>535</v>
      </c>
      <c r="G18" s="1453">
        <f>'Civil Site TOS'!D78</f>
        <v>48</v>
      </c>
      <c r="H18" s="1325">
        <f t="shared" si="0"/>
        <v>583</v>
      </c>
      <c r="I18" s="1325">
        <v>130</v>
      </c>
      <c r="J18" s="1325">
        <f t="shared" si="1"/>
        <v>65000</v>
      </c>
      <c r="K18" s="1325">
        <f t="shared" si="2"/>
        <v>69550</v>
      </c>
      <c r="L18" s="1325">
        <f t="shared" si="4"/>
        <v>6240</v>
      </c>
      <c r="M18" s="1327">
        <f t="shared" si="3"/>
        <v>75790</v>
      </c>
    </row>
    <row r="19" spans="2:13" ht="15.75">
      <c r="B19" s="1952" t="s">
        <v>46</v>
      </c>
      <c r="C19" s="1952"/>
      <c r="D19" s="1952"/>
      <c r="E19" s="1952"/>
      <c r="F19" s="1952"/>
      <c r="G19" s="1952"/>
      <c r="H19" s="1952"/>
      <c r="I19" s="1952"/>
      <c r="J19" s="1626">
        <f>SUM(J12:J18)</f>
        <v>132200</v>
      </c>
      <c r="K19" s="1626">
        <f>SUM(K12:K18)</f>
        <v>352328</v>
      </c>
      <c r="L19" s="1626">
        <f>SUM(L12:L18)</f>
        <v>125984.8</v>
      </c>
      <c r="M19" s="1626">
        <f>SUM(M12:M18)</f>
        <v>478312.8</v>
      </c>
    </row>
    <row r="20" spans="2:13" ht="15.75">
      <c r="B20" s="1321"/>
      <c r="C20" s="1273" t="s">
        <v>594</v>
      </c>
      <c r="D20" s="1294"/>
      <c r="E20" s="1294"/>
      <c r="F20" s="1294"/>
      <c r="G20" s="1294"/>
      <c r="H20" s="1294"/>
      <c r="I20" s="1294"/>
      <c r="J20" s="1294"/>
      <c r="K20" s="1294"/>
      <c r="L20" s="1294"/>
      <c r="M20" s="1295"/>
    </row>
    <row r="21" spans="2:13" ht="15.75">
      <c r="B21" s="1639"/>
      <c r="C21" s="1276" t="s">
        <v>593</v>
      </c>
      <c r="D21" s="1280"/>
      <c r="E21" s="1280"/>
      <c r="F21" s="1280"/>
      <c r="G21" s="1280"/>
      <c r="H21" s="1280"/>
      <c r="I21" s="1280"/>
      <c r="J21" s="1280"/>
      <c r="K21" s="1280"/>
      <c r="L21" s="1280"/>
      <c r="M21" s="1296"/>
    </row>
    <row r="22" spans="2:13" ht="15.75">
      <c r="B22" s="1278"/>
      <c r="C22" s="1328" t="s">
        <v>227</v>
      </c>
      <c r="D22" s="1280"/>
      <c r="E22" s="1280"/>
      <c r="F22" s="1280"/>
      <c r="G22" s="1280"/>
      <c r="H22" s="1280"/>
      <c r="I22" s="1280" t="s">
        <v>103</v>
      </c>
      <c r="J22" s="1280"/>
      <c r="K22" s="1280"/>
      <c r="L22" s="1280"/>
      <c r="M22" s="1296"/>
    </row>
    <row r="23" spans="2:13" ht="47.25">
      <c r="B23" s="1284" t="s">
        <v>228</v>
      </c>
      <c r="C23" s="1279" t="s">
        <v>1255</v>
      </c>
      <c r="D23" s="1280" t="s">
        <v>226</v>
      </c>
      <c r="E23" s="1280">
        <v>200</v>
      </c>
      <c r="F23" s="1280">
        <v>56.4</v>
      </c>
      <c r="G23" s="1280"/>
      <c r="H23" s="1280">
        <f>F23+G23</f>
        <v>56.4</v>
      </c>
      <c r="I23" s="1280">
        <v>50</v>
      </c>
      <c r="J23" s="1280">
        <f>I23*E23</f>
        <v>10000</v>
      </c>
      <c r="K23" s="1280">
        <f>I23*F23</f>
        <v>2820</v>
      </c>
      <c r="L23" s="1280">
        <f>I23*G23</f>
        <v>0</v>
      </c>
      <c r="M23" s="1296">
        <f>L23+K23</f>
        <v>2820</v>
      </c>
    </row>
    <row r="24" spans="2:13" ht="15.75">
      <c r="B24" s="1284" t="s">
        <v>229</v>
      </c>
      <c r="C24" s="1293" t="s">
        <v>1253</v>
      </c>
      <c r="D24" s="1280" t="s">
        <v>226</v>
      </c>
      <c r="E24" s="1280">
        <v>1750</v>
      </c>
      <c r="F24" s="1280">
        <v>2250</v>
      </c>
      <c r="G24" s="1280"/>
      <c r="H24" s="1280">
        <f>F24+G24</f>
        <v>2250</v>
      </c>
      <c r="I24" s="1280">
        <v>100</v>
      </c>
      <c r="J24" s="1280">
        <f t="shared" ref="J24:J37" si="5">I24*E24</f>
        <v>175000</v>
      </c>
      <c r="K24" s="1280">
        <f>I24*F24</f>
        <v>225000</v>
      </c>
      <c r="L24" s="1280">
        <f t="shared" ref="L24:L37" si="6">I24*G24</f>
        <v>0</v>
      </c>
      <c r="M24" s="1296">
        <f t="shared" ref="M24:M37" si="7">L24+K24</f>
        <v>225000</v>
      </c>
    </row>
    <row r="25" spans="2:13" ht="15.75" hidden="1">
      <c r="B25" s="1284" t="s">
        <v>1238</v>
      </c>
      <c r="C25" s="1293" t="s">
        <v>1239</v>
      </c>
      <c r="D25" s="1280" t="s">
        <v>72</v>
      </c>
      <c r="E25" s="1280">
        <v>6</v>
      </c>
      <c r="F25" s="1280">
        <v>0</v>
      </c>
      <c r="G25" s="1280"/>
      <c r="H25" s="1280">
        <f>F25+G25</f>
        <v>0</v>
      </c>
      <c r="I25" s="1280">
        <v>1800</v>
      </c>
      <c r="J25" s="1280">
        <f>I25*E25</f>
        <v>10800</v>
      </c>
      <c r="K25" s="1280">
        <f>I25*F25</f>
        <v>0</v>
      </c>
      <c r="L25" s="1280">
        <f>I25*G25</f>
        <v>0</v>
      </c>
      <c r="M25" s="1296">
        <f>L25+K25</f>
        <v>0</v>
      </c>
    </row>
    <row r="26" spans="2:13" ht="15.75">
      <c r="B26" s="1284"/>
      <c r="C26" s="1293" t="s">
        <v>1240</v>
      </c>
      <c r="D26" s="1280"/>
      <c r="E26" s="1280"/>
      <c r="F26" s="1280"/>
      <c r="G26" s="1280"/>
      <c r="H26" s="1280"/>
      <c r="I26" s="1280"/>
      <c r="J26" s="1280"/>
      <c r="K26" s="1280"/>
      <c r="L26" s="1280"/>
      <c r="M26" s="1296"/>
    </row>
    <row r="27" spans="2:13" ht="15.75">
      <c r="B27" s="1284" t="s">
        <v>1241</v>
      </c>
      <c r="C27" s="1293" t="s">
        <v>1254</v>
      </c>
      <c r="D27" s="1280" t="s">
        <v>72</v>
      </c>
      <c r="E27" s="1280">
        <v>2</v>
      </c>
      <c r="F27" s="1280">
        <v>0</v>
      </c>
      <c r="G27" s="1674">
        <f>'Civil Site TOS'!D84</f>
        <v>0</v>
      </c>
      <c r="H27" s="1280">
        <f>F27+G27</f>
        <v>0</v>
      </c>
      <c r="I27" s="1280">
        <v>10000</v>
      </c>
      <c r="J27" s="1280">
        <f>I27*E27</f>
        <v>20000</v>
      </c>
      <c r="K27" s="1280">
        <f>I27*F27</f>
        <v>0</v>
      </c>
      <c r="L27" s="1280">
        <f>I27*G27</f>
        <v>0</v>
      </c>
      <c r="M27" s="1296">
        <f>L27+K27</f>
        <v>0</v>
      </c>
    </row>
    <row r="28" spans="2:13" ht="15.75">
      <c r="B28" s="1284"/>
      <c r="C28" s="1293" t="s">
        <v>1242</v>
      </c>
      <c r="D28" s="1280"/>
      <c r="E28" s="1280"/>
      <c r="F28" s="1280"/>
      <c r="G28" s="1280"/>
      <c r="H28" s="1280"/>
      <c r="I28" s="1280"/>
      <c r="J28" s="1280"/>
      <c r="K28" s="1280"/>
      <c r="L28" s="1280"/>
      <c r="M28" s="1296"/>
    </row>
    <row r="29" spans="2:13" ht="31.5">
      <c r="B29" s="1284" t="s">
        <v>1243</v>
      </c>
      <c r="C29" s="1293" t="s">
        <v>1277</v>
      </c>
      <c r="D29" s="1280" t="s">
        <v>72</v>
      </c>
      <c r="E29" s="1280">
        <v>2</v>
      </c>
      <c r="F29" s="1280">
        <v>0</v>
      </c>
      <c r="G29" s="1674">
        <f>'Civil Site TOS'!D88</f>
        <v>0</v>
      </c>
      <c r="H29" s="1280">
        <f>F29+G29</f>
        <v>0</v>
      </c>
      <c r="I29" s="1280">
        <v>5000</v>
      </c>
      <c r="J29" s="1280">
        <f>I29*E29</f>
        <v>10000</v>
      </c>
      <c r="K29" s="1280">
        <f>I29*F29</f>
        <v>0</v>
      </c>
      <c r="L29" s="1280">
        <f>I29*G29</f>
        <v>0</v>
      </c>
      <c r="M29" s="1296">
        <f>L29+K29</f>
        <v>0</v>
      </c>
    </row>
    <row r="30" spans="2:13" ht="15.75">
      <c r="B30" s="1626"/>
      <c r="C30" s="1625" t="s">
        <v>46</v>
      </c>
      <c r="D30" s="1626"/>
      <c r="E30" s="1626"/>
      <c r="F30" s="1626"/>
      <c r="G30" s="1626"/>
      <c r="H30" s="1626"/>
      <c r="I30" s="1626"/>
      <c r="J30" s="1626">
        <f>SUM(J23:J29)</f>
        <v>225800</v>
      </c>
      <c r="K30" s="1626">
        <f>SUM(K23:K29)</f>
        <v>227820</v>
      </c>
      <c r="L30" s="1626">
        <f>SUM(L23:L29)</f>
        <v>0</v>
      </c>
      <c r="M30" s="1626">
        <f>SUM(M23:M29)</f>
        <v>227820</v>
      </c>
    </row>
    <row r="31" spans="2:13" ht="15.75">
      <c r="B31" s="1278"/>
      <c r="C31" s="1328" t="s">
        <v>597</v>
      </c>
      <c r="D31" s="1280"/>
      <c r="E31" s="1280"/>
      <c r="F31" s="1280"/>
      <c r="G31" s="1280"/>
      <c r="H31" s="1280"/>
      <c r="I31" s="1280"/>
      <c r="J31" s="1280">
        <f t="shared" si="5"/>
        <v>0</v>
      </c>
      <c r="K31" s="1638"/>
      <c r="L31" s="1280"/>
      <c r="M31" s="1296"/>
    </row>
    <row r="32" spans="2:13" ht="18.75">
      <c r="B32" s="1278">
        <v>2.1</v>
      </c>
      <c r="C32" s="1279" t="s">
        <v>631</v>
      </c>
      <c r="D32" s="1280" t="s">
        <v>458</v>
      </c>
      <c r="E32" s="1280">
        <v>150</v>
      </c>
      <c r="F32" s="1280">
        <v>79.17</v>
      </c>
      <c r="G32" s="1280"/>
      <c r="H32" s="1280">
        <f t="shared" ref="H32:H38" si="8">G32+F32</f>
        <v>79.17</v>
      </c>
      <c r="I32" s="1280">
        <v>36</v>
      </c>
      <c r="J32" s="1280">
        <f t="shared" si="5"/>
        <v>5400</v>
      </c>
      <c r="K32" s="1280">
        <f t="shared" ref="K32:K37" si="9">I32*F32</f>
        <v>2850.12</v>
      </c>
      <c r="L32" s="1280">
        <f t="shared" si="6"/>
        <v>0</v>
      </c>
      <c r="M32" s="1296">
        <f t="shared" si="7"/>
        <v>2850.12</v>
      </c>
    </row>
    <row r="33" spans="2:13" ht="18.75">
      <c r="B33" s="1278">
        <v>2.2000000000000002</v>
      </c>
      <c r="C33" s="1279" t="s">
        <v>634</v>
      </c>
      <c r="D33" s="1280" t="s">
        <v>458</v>
      </c>
      <c r="E33" s="1280">
        <v>150</v>
      </c>
      <c r="F33" s="1280">
        <v>79.17</v>
      </c>
      <c r="G33" s="1280"/>
      <c r="H33" s="1280">
        <f t="shared" si="8"/>
        <v>79.17</v>
      </c>
      <c r="I33" s="1280">
        <v>70</v>
      </c>
      <c r="J33" s="1280">
        <f t="shared" si="5"/>
        <v>10500</v>
      </c>
      <c r="K33" s="1280">
        <f t="shared" si="9"/>
        <v>5541.9</v>
      </c>
      <c r="L33" s="1280">
        <f t="shared" si="6"/>
        <v>0</v>
      </c>
      <c r="M33" s="1296">
        <f t="shared" si="7"/>
        <v>5541.9</v>
      </c>
    </row>
    <row r="34" spans="2:13" ht="18.75">
      <c r="B34" s="1278">
        <v>2.2999999999999998</v>
      </c>
      <c r="C34" s="1279" t="s">
        <v>632</v>
      </c>
      <c r="D34" s="1280" t="s">
        <v>458</v>
      </c>
      <c r="E34" s="1280">
        <v>150</v>
      </c>
      <c r="F34" s="1280">
        <v>56.55</v>
      </c>
      <c r="G34" s="1280"/>
      <c r="H34" s="1280">
        <f t="shared" si="8"/>
        <v>56.55</v>
      </c>
      <c r="I34" s="1280">
        <v>1000</v>
      </c>
      <c r="J34" s="1280">
        <f t="shared" si="5"/>
        <v>150000</v>
      </c>
      <c r="K34" s="1280">
        <f t="shared" si="9"/>
        <v>56550</v>
      </c>
      <c r="L34" s="1280">
        <f t="shared" si="6"/>
        <v>0</v>
      </c>
      <c r="M34" s="1296">
        <f t="shared" si="7"/>
        <v>56550</v>
      </c>
    </row>
    <row r="35" spans="2:13" ht="18.75">
      <c r="B35" s="1278">
        <v>2.4</v>
      </c>
      <c r="C35" s="1279" t="s">
        <v>633</v>
      </c>
      <c r="D35" s="1280" t="s">
        <v>458</v>
      </c>
      <c r="E35" s="1280">
        <v>150</v>
      </c>
      <c r="F35" s="1280">
        <v>33.93</v>
      </c>
      <c r="G35" s="1280"/>
      <c r="H35" s="1280">
        <f t="shared" si="8"/>
        <v>33.93</v>
      </c>
      <c r="I35" s="1280">
        <v>1100</v>
      </c>
      <c r="J35" s="1280">
        <f t="shared" si="5"/>
        <v>165000</v>
      </c>
      <c r="K35" s="1280">
        <f t="shared" si="9"/>
        <v>37323</v>
      </c>
      <c r="L35" s="1280">
        <f t="shared" si="6"/>
        <v>0</v>
      </c>
      <c r="M35" s="1296">
        <f t="shared" si="7"/>
        <v>37323</v>
      </c>
    </row>
    <row r="36" spans="2:13" ht="18.75" hidden="1">
      <c r="B36" s="1278">
        <v>2.5</v>
      </c>
      <c r="C36" s="1279" t="s">
        <v>635</v>
      </c>
      <c r="D36" s="1280" t="s">
        <v>458</v>
      </c>
      <c r="E36" s="1280">
        <v>190</v>
      </c>
      <c r="F36" s="1280">
        <v>0</v>
      </c>
      <c r="G36" s="1280"/>
      <c r="H36" s="1280">
        <f t="shared" si="8"/>
        <v>0</v>
      </c>
      <c r="I36" s="1280">
        <v>1500</v>
      </c>
      <c r="J36" s="1280">
        <f t="shared" si="5"/>
        <v>285000</v>
      </c>
      <c r="K36" s="1280">
        <f t="shared" si="9"/>
        <v>0</v>
      </c>
      <c r="L36" s="1280">
        <f t="shared" si="6"/>
        <v>0</v>
      </c>
      <c r="M36" s="1296">
        <f t="shared" si="7"/>
        <v>0</v>
      </c>
    </row>
    <row r="37" spans="2:13" ht="18.75">
      <c r="B37" s="1278">
        <v>2.6</v>
      </c>
      <c r="C37" s="1279" t="s">
        <v>636</v>
      </c>
      <c r="D37" s="1280" t="s">
        <v>457</v>
      </c>
      <c r="E37" s="1280">
        <v>250</v>
      </c>
      <c r="F37" s="1280">
        <v>78.27</v>
      </c>
      <c r="G37" s="1280"/>
      <c r="H37" s="1280">
        <f t="shared" si="8"/>
        <v>78.27</v>
      </c>
      <c r="I37" s="1280">
        <v>350</v>
      </c>
      <c r="J37" s="1280">
        <f t="shared" si="5"/>
        <v>87500</v>
      </c>
      <c r="K37" s="1280">
        <f t="shared" si="9"/>
        <v>27394.5</v>
      </c>
      <c r="L37" s="1280">
        <f t="shared" si="6"/>
        <v>0</v>
      </c>
      <c r="M37" s="1296">
        <f t="shared" si="7"/>
        <v>27394.5</v>
      </c>
    </row>
    <row r="38" spans="2:13" ht="31.5">
      <c r="B38" s="1323">
        <v>2.7</v>
      </c>
      <c r="C38" s="1324" t="s">
        <v>1217</v>
      </c>
      <c r="D38" s="1325" t="s">
        <v>199</v>
      </c>
      <c r="E38" s="1325">
        <v>181</v>
      </c>
      <c r="F38" s="1640">
        <v>100.8</v>
      </c>
      <c r="G38" s="1325"/>
      <c r="H38" s="1325">
        <f t="shared" si="8"/>
        <v>100.8</v>
      </c>
      <c r="I38" s="1325">
        <v>1100</v>
      </c>
      <c r="J38" s="1325">
        <f>I38*E38</f>
        <v>199100</v>
      </c>
      <c r="K38" s="1325">
        <f>I38*F38</f>
        <v>110880</v>
      </c>
      <c r="L38" s="1325">
        <f>I38*G38</f>
        <v>0</v>
      </c>
      <c r="M38" s="1327">
        <f>L38+K38</f>
        <v>110880</v>
      </c>
    </row>
    <row r="39" spans="2:13" ht="15.75">
      <c r="B39" s="1952" t="s">
        <v>46</v>
      </c>
      <c r="C39" s="1952"/>
      <c r="D39" s="1952"/>
      <c r="E39" s="1952"/>
      <c r="F39" s="1952"/>
      <c r="G39" s="1952"/>
      <c r="H39" s="1952"/>
      <c r="I39" s="1952"/>
      <c r="J39" s="1626">
        <f>SUM(J32:J38)</f>
        <v>902500</v>
      </c>
      <c r="K39" s="1626">
        <f>SUM(K32:K38)</f>
        <v>240539.51999999999</v>
      </c>
      <c r="L39" s="1626">
        <f>SUM(L32:L38)</f>
        <v>0</v>
      </c>
      <c r="M39" s="1626">
        <f>SUM(M32:M38)</f>
        <v>240539.51999999999</v>
      </c>
    </row>
    <row r="40" spans="2:13" ht="15.75">
      <c r="B40" s="1952" t="s">
        <v>649</v>
      </c>
      <c r="C40" s="1952"/>
      <c r="D40" s="1952"/>
      <c r="E40" s="1952"/>
      <c r="F40" s="1952"/>
      <c r="G40" s="1952"/>
      <c r="H40" s="1952"/>
      <c r="I40" s="1952"/>
      <c r="J40" s="1626">
        <f>J39+J30</f>
        <v>1128300</v>
      </c>
      <c r="K40" s="1626">
        <f>K39+K30</f>
        <v>468359.52</v>
      </c>
      <c r="L40" s="1626">
        <f>L39+L30</f>
        <v>0</v>
      </c>
      <c r="M40" s="1626">
        <f>M39+M30</f>
        <v>468359.52</v>
      </c>
    </row>
    <row r="41" spans="2:13" ht="15.75">
      <c r="B41" s="1278"/>
      <c r="C41" s="1328" t="s">
        <v>1539</v>
      </c>
      <c r="D41" s="1280"/>
      <c r="E41" s="1280"/>
      <c r="F41" s="1280"/>
      <c r="G41" s="1280"/>
      <c r="H41" s="1280"/>
      <c r="I41" s="1280"/>
      <c r="J41" s="1280"/>
      <c r="K41" s="1280"/>
      <c r="L41" s="1280"/>
      <c r="M41" s="1296"/>
    </row>
    <row r="42" spans="2:13" ht="15.75">
      <c r="B42" s="1278"/>
      <c r="C42" s="1328" t="s">
        <v>1540</v>
      </c>
      <c r="D42" s="1280"/>
      <c r="E42" s="1280"/>
      <c r="F42" s="1280"/>
      <c r="G42" s="1280"/>
      <c r="H42" s="1280"/>
      <c r="I42" s="1280"/>
      <c r="J42" s="1280"/>
      <c r="K42" s="1280"/>
      <c r="L42" s="1280"/>
      <c r="M42" s="1296"/>
    </row>
    <row r="43" spans="2:13" ht="15.75">
      <c r="B43" s="1278"/>
      <c r="C43" s="1328" t="s">
        <v>1541</v>
      </c>
      <c r="D43" s="1280"/>
      <c r="E43" s="1280"/>
      <c r="F43" s="1280"/>
      <c r="G43" s="1280"/>
      <c r="H43" s="1280"/>
      <c r="I43" s="1280"/>
      <c r="J43" s="1280"/>
      <c r="K43" s="1280"/>
      <c r="L43" s="1280"/>
      <c r="M43" s="1296"/>
    </row>
    <row r="44" spans="2:13" ht="15.75">
      <c r="B44" s="1278">
        <v>1.1000000000000001</v>
      </c>
      <c r="C44" s="1279" t="s">
        <v>1542</v>
      </c>
      <c r="D44" s="1280" t="s">
        <v>226</v>
      </c>
      <c r="E44" s="1280">
        <v>40</v>
      </c>
      <c r="F44" s="1280"/>
      <c r="G44" s="1595">
        <f>'Civil Site TOS'!D106</f>
        <v>46</v>
      </c>
      <c r="H44" s="1325">
        <f t="shared" ref="H44:H49" si="10">G44+F44</f>
        <v>46</v>
      </c>
      <c r="I44" s="1280">
        <v>40</v>
      </c>
      <c r="J44" s="1325">
        <f t="shared" ref="J44:J49" si="11">I44*E44</f>
        <v>1600</v>
      </c>
      <c r="K44" s="1325">
        <f t="shared" ref="K44:K49" si="12">I44*F44</f>
        <v>0</v>
      </c>
      <c r="L44" s="1325">
        <v>1656</v>
      </c>
      <c r="M44" s="1327">
        <v>1656</v>
      </c>
    </row>
    <row r="45" spans="2:13" ht="31.5">
      <c r="B45" s="1278">
        <v>1.2</v>
      </c>
      <c r="C45" s="1279" t="s">
        <v>1546</v>
      </c>
      <c r="D45" s="1280" t="s">
        <v>226</v>
      </c>
      <c r="E45" s="1280">
        <v>40</v>
      </c>
      <c r="F45" s="1280"/>
      <c r="G45" s="1595">
        <f>'Civil Site TOS'!D121</f>
        <v>23</v>
      </c>
      <c r="H45" s="1325">
        <f t="shared" si="10"/>
        <v>23</v>
      </c>
      <c r="I45" s="1280">
        <v>1000</v>
      </c>
      <c r="J45" s="1325">
        <f t="shared" si="11"/>
        <v>40000</v>
      </c>
      <c r="K45" s="1325">
        <f t="shared" si="12"/>
        <v>0</v>
      </c>
      <c r="L45" s="1325">
        <f t="shared" ref="L45:L49" si="13">I45*G45</f>
        <v>23000</v>
      </c>
      <c r="M45" s="1327">
        <f t="shared" ref="M45:M49" si="14">L45+K45</f>
        <v>23000</v>
      </c>
    </row>
    <row r="46" spans="2:13" ht="31.5">
      <c r="B46" s="1278">
        <v>1.3</v>
      </c>
      <c r="C46" s="1279" t="s">
        <v>1547</v>
      </c>
      <c r="D46" s="1280" t="s">
        <v>226</v>
      </c>
      <c r="E46" s="1280">
        <v>20</v>
      </c>
      <c r="F46" s="1280"/>
      <c r="G46" s="1595">
        <f>'Civil Site TOS'!H79</f>
        <v>38</v>
      </c>
      <c r="H46" s="1325">
        <f t="shared" si="10"/>
        <v>38</v>
      </c>
      <c r="I46" s="1280">
        <v>1100</v>
      </c>
      <c r="J46" s="1325">
        <f t="shared" si="11"/>
        <v>22000</v>
      </c>
      <c r="K46" s="1325">
        <f t="shared" si="12"/>
        <v>0</v>
      </c>
      <c r="L46" s="1325">
        <f t="shared" si="13"/>
        <v>41800</v>
      </c>
      <c r="M46" s="1327">
        <f t="shared" si="14"/>
        <v>41800</v>
      </c>
    </row>
    <row r="47" spans="2:13" ht="15.75">
      <c r="B47" s="1278">
        <v>1.4</v>
      </c>
      <c r="C47" s="1279" t="s">
        <v>1543</v>
      </c>
      <c r="D47" s="1280" t="s">
        <v>226</v>
      </c>
      <c r="E47" s="1280">
        <v>40</v>
      </c>
      <c r="F47" s="1280"/>
      <c r="G47" s="1595">
        <f>'Civil Site TOS'!H83</f>
        <v>46</v>
      </c>
      <c r="H47" s="1325">
        <f t="shared" si="10"/>
        <v>46</v>
      </c>
      <c r="I47" s="1280">
        <v>70</v>
      </c>
      <c r="J47" s="1325">
        <f t="shared" si="11"/>
        <v>2800</v>
      </c>
      <c r="K47" s="1325">
        <f t="shared" si="12"/>
        <v>0</v>
      </c>
      <c r="L47" s="1325">
        <f t="shared" si="13"/>
        <v>3220</v>
      </c>
      <c r="M47" s="1327">
        <f t="shared" si="14"/>
        <v>3220</v>
      </c>
    </row>
    <row r="48" spans="2:13" ht="15.75">
      <c r="B48" s="1278">
        <v>1.5</v>
      </c>
      <c r="C48" s="1279" t="s">
        <v>1544</v>
      </c>
      <c r="D48" s="1280" t="s">
        <v>226</v>
      </c>
      <c r="E48" s="1280">
        <v>15</v>
      </c>
      <c r="F48" s="1280"/>
      <c r="G48" s="1595">
        <f>'Civil Site TOS'!H106</f>
        <v>56.93</v>
      </c>
      <c r="H48" s="1325">
        <f t="shared" si="10"/>
        <v>56.93</v>
      </c>
      <c r="I48" s="1280">
        <v>100</v>
      </c>
      <c r="J48" s="1325">
        <f t="shared" si="11"/>
        <v>1500</v>
      </c>
      <c r="K48" s="1325">
        <f t="shared" si="12"/>
        <v>0</v>
      </c>
      <c r="L48" s="1325">
        <f t="shared" si="13"/>
        <v>5693</v>
      </c>
      <c r="M48" s="1327">
        <f t="shared" si="14"/>
        <v>5693</v>
      </c>
    </row>
    <row r="49" spans="2:13" ht="15.75">
      <c r="B49" s="1278">
        <v>1.6</v>
      </c>
      <c r="C49" s="1279" t="s">
        <v>1545</v>
      </c>
      <c r="D49" s="1280" t="s">
        <v>226</v>
      </c>
      <c r="E49" s="1280">
        <v>12</v>
      </c>
      <c r="F49" s="1280"/>
      <c r="G49" s="1595">
        <f>'Civil Site TOS'!H121</f>
        <v>119.8</v>
      </c>
      <c r="H49" s="1325">
        <f t="shared" si="10"/>
        <v>119.8</v>
      </c>
      <c r="I49" s="1280">
        <v>65</v>
      </c>
      <c r="J49" s="1325">
        <f t="shared" si="11"/>
        <v>780</v>
      </c>
      <c r="K49" s="1325">
        <f t="shared" si="12"/>
        <v>0</v>
      </c>
      <c r="L49" s="1325">
        <f t="shared" si="13"/>
        <v>7787</v>
      </c>
      <c r="M49" s="1327">
        <f t="shared" si="14"/>
        <v>7787</v>
      </c>
    </row>
    <row r="50" spans="2:13" ht="15.75">
      <c r="B50" s="1952" t="s">
        <v>46</v>
      </c>
      <c r="C50" s="1952"/>
      <c r="D50" s="1952"/>
      <c r="E50" s="1952"/>
      <c r="F50" s="1952"/>
      <c r="G50" s="1952"/>
      <c r="H50" s="1952"/>
      <c r="I50" s="1952"/>
      <c r="J50" s="1626">
        <f>SUM(J43:J49)</f>
        <v>68680</v>
      </c>
      <c r="K50" s="1626">
        <f>SUM(K43:K49)</f>
        <v>0</v>
      </c>
      <c r="L50" s="1626">
        <f>SUM(L43:L49)</f>
        <v>83156</v>
      </c>
      <c r="M50" s="1626">
        <f>SUM(M43:M49)</f>
        <v>83156</v>
      </c>
    </row>
    <row r="51" spans="2:13" ht="15.75">
      <c r="B51" s="1278"/>
      <c r="C51" s="1328" t="s">
        <v>1548</v>
      </c>
      <c r="D51" s="1280"/>
      <c r="E51" s="1280"/>
      <c r="F51" s="1280"/>
      <c r="G51" s="1280"/>
      <c r="H51" s="1325"/>
      <c r="I51" s="1280"/>
      <c r="J51" s="1325"/>
      <c r="K51" s="1325"/>
      <c r="L51" s="1325"/>
      <c r="M51" s="1327"/>
    </row>
    <row r="52" spans="2:13" ht="15.75">
      <c r="B52" s="1278">
        <v>3.7</v>
      </c>
      <c r="C52" s="1279" t="s">
        <v>1549</v>
      </c>
      <c r="D52" s="1280" t="s">
        <v>199</v>
      </c>
      <c r="E52" s="1280">
        <v>15</v>
      </c>
      <c r="F52" s="1280"/>
      <c r="G52" s="1595"/>
      <c r="H52" s="1325">
        <f>G52+F52</f>
        <v>0</v>
      </c>
      <c r="I52" s="1280">
        <v>100</v>
      </c>
      <c r="J52" s="1325">
        <f>I52*E52</f>
        <v>1500</v>
      </c>
      <c r="K52" s="1325">
        <f>I52*F52</f>
        <v>0</v>
      </c>
      <c r="L52" s="1325">
        <f>I52*G52</f>
        <v>0</v>
      </c>
      <c r="M52" s="1327">
        <f>L52+K52</f>
        <v>0</v>
      </c>
    </row>
    <row r="53" spans="2:13" ht="15.75">
      <c r="B53" s="1952" t="s">
        <v>46</v>
      </c>
      <c r="C53" s="1952"/>
      <c r="D53" s="1952"/>
      <c r="E53" s="1952"/>
      <c r="F53" s="1952"/>
      <c r="G53" s="1952"/>
      <c r="H53" s="1952"/>
      <c r="I53" s="1952"/>
      <c r="J53" s="1626">
        <f>SUM(J52)</f>
        <v>1500</v>
      </c>
      <c r="K53" s="1626">
        <f>SUM(K52)</f>
        <v>0</v>
      </c>
      <c r="L53" s="1626">
        <f>SUM(L52)</f>
        <v>0</v>
      </c>
      <c r="M53" s="1626">
        <f>SUM(M52)</f>
        <v>0</v>
      </c>
    </row>
    <row r="54" spans="2:13" ht="15.75">
      <c r="B54" s="1952" t="s">
        <v>1550</v>
      </c>
      <c r="C54" s="1952"/>
      <c r="D54" s="1952"/>
      <c r="E54" s="1952"/>
      <c r="F54" s="1952"/>
      <c r="G54" s="1952"/>
      <c r="H54" s="1952"/>
      <c r="I54" s="1952"/>
      <c r="J54" s="1626">
        <f>J53+J50</f>
        <v>70180</v>
      </c>
      <c r="K54" s="1626">
        <f>K53+K50</f>
        <v>0</v>
      </c>
      <c r="L54" s="1626">
        <f>L53+L50</f>
        <v>83156</v>
      </c>
      <c r="M54" s="1626">
        <f>M53+M50</f>
        <v>83156</v>
      </c>
    </row>
    <row r="55" spans="2:13" ht="15.75">
      <c r="B55" s="1641"/>
      <c r="C55" s="1328" t="s">
        <v>1288</v>
      </c>
      <c r="D55" s="1642"/>
      <c r="E55" s="1642"/>
      <c r="F55" s="1642"/>
      <c r="G55" s="1642"/>
      <c r="H55" s="1642"/>
      <c r="I55" s="1642"/>
      <c r="J55" s="1642"/>
      <c r="K55" s="1642"/>
      <c r="L55" s="1642"/>
      <c r="M55" s="1643"/>
    </row>
    <row r="56" spans="2:13" ht="15.75">
      <c r="B56" s="1278"/>
      <c r="C56" s="1328" t="s">
        <v>724</v>
      </c>
      <c r="D56" s="1280"/>
      <c r="E56" s="1280"/>
      <c r="F56" s="1280"/>
      <c r="G56" s="1280"/>
      <c r="H56" s="1280"/>
      <c r="I56" s="1280"/>
      <c r="J56" s="1280"/>
      <c r="K56" s="1280"/>
      <c r="L56" s="1280"/>
      <c r="M56" s="1296"/>
    </row>
    <row r="57" spans="2:13" ht="15.75">
      <c r="B57" s="1278">
        <v>1.1000000000000001</v>
      </c>
      <c r="C57" s="1279" t="s">
        <v>725</v>
      </c>
      <c r="D57" s="1280" t="s">
        <v>199</v>
      </c>
      <c r="E57" s="1280">
        <v>300</v>
      </c>
      <c r="F57" s="1280">
        <v>264.39999999999998</v>
      </c>
      <c r="G57" s="1280"/>
      <c r="H57" s="1280">
        <f>G57+F57</f>
        <v>264.39999999999998</v>
      </c>
      <c r="I57" s="1280">
        <v>6</v>
      </c>
      <c r="J57" s="1280">
        <f t="shared" ref="J57:J67" si="15">I57*E57</f>
        <v>1800</v>
      </c>
      <c r="K57" s="1280">
        <f t="shared" ref="K57:K67" si="16">I57*F57</f>
        <v>1586.4</v>
      </c>
      <c r="L57" s="1280">
        <f>I57*G57</f>
        <v>0</v>
      </c>
      <c r="M57" s="1296">
        <f t="shared" ref="M57:M67" si="17">L57+K57</f>
        <v>1586.4</v>
      </c>
    </row>
    <row r="58" spans="2:13" ht="15.75">
      <c r="B58" s="1278" t="s">
        <v>1244</v>
      </c>
      <c r="C58" s="1279" t="s">
        <v>726</v>
      </c>
      <c r="D58" s="1280" t="s">
        <v>226</v>
      </c>
      <c r="E58" s="1280">
        <v>110</v>
      </c>
      <c r="F58" s="1280">
        <v>362.92</v>
      </c>
      <c r="G58" s="1280"/>
      <c r="H58" s="1280">
        <f>G58+F58</f>
        <v>362.92</v>
      </c>
      <c r="I58" s="1280">
        <v>36</v>
      </c>
      <c r="J58" s="1280">
        <f t="shared" si="15"/>
        <v>3960</v>
      </c>
      <c r="K58" s="1280">
        <f t="shared" si="16"/>
        <v>13065.12</v>
      </c>
      <c r="L58" s="1280">
        <f>I58*G58</f>
        <v>0</v>
      </c>
      <c r="M58" s="1296">
        <f t="shared" si="17"/>
        <v>13065.12</v>
      </c>
    </row>
    <row r="59" spans="2:13" ht="15.75">
      <c r="B59" s="1278">
        <v>2</v>
      </c>
      <c r="C59" s="1279" t="s">
        <v>1245</v>
      </c>
      <c r="D59" s="1280" t="s">
        <v>226</v>
      </c>
      <c r="E59" s="1280">
        <v>300</v>
      </c>
      <c r="F59" s="1280">
        <v>46.36</v>
      </c>
      <c r="G59" s="1280"/>
      <c r="H59" s="1280">
        <f>G59+F59</f>
        <v>46.36</v>
      </c>
      <c r="I59" s="1280">
        <v>100</v>
      </c>
      <c r="J59" s="1280">
        <f t="shared" si="15"/>
        <v>30000</v>
      </c>
      <c r="K59" s="1280">
        <f>I59*F59</f>
        <v>4636</v>
      </c>
      <c r="L59" s="1280">
        <f>I59*G59</f>
        <v>0</v>
      </c>
      <c r="M59" s="1296">
        <f>L59+K59</f>
        <v>4636</v>
      </c>
    </row>
    <row r="60" spans="2:13" ht="15.75">
      <c r="B60" s="1323">
        <v>3</v>
      </c>
      <c r="C60" s="1324" t="s">
        <v>1246</v>
      </c>
      <c r="D60" s="1325" t="s">
        <v>226</v>
      </c>
      <c r="E60" s="1325">
        <v>300</v>
      </c>
      <c r="F60" s="1325">
        <v>415.8</v>
      </c>
      <c r="G60" s="1325"/>
      <c r="H60" s="1325">
        <f>G60+F60</f>
        <v>415.8</v>
      </c>
      <c r="I60" s="1325">
        <v>70</v>
      </c>
      <c r="J60" s="1325">
        <f t="shared" si="15"/>
        <v>21000</v>
      </c>
      <c r="K60" s="1325">
        <f>I60*F60</f>
        <v>29106</v>
      </c>
      <c r="L60" s="1325">
        <f>I60*G60</f>
        <v>0</v>
      </c>
      <c r="M60" s="1327">
        <f>L60+K60</f>
        <v>29106</v>
      </c>
    </row>
    <row r="61" spans="2:13" ht="15.75">
      <c r="B61" s="1952" t="s">
        <v>46</v>
      </c>
      <c r="C61" s="1952"/>
      <c r="D61" s="1952"/>
      <c r="E61" s="1952"/>
      <c r="F61" s="1952"/>
      <c r="G61" s="1952"/>
      <c r="H61" s="1952"/>
      <c r="I61" s="1952"/>
      <c r="J61" s="1626">
        <f>SUM(J57:J60)</f>
        <v>56760</v>
      </c>
      <c r="K61" s="1626">
        <f>SUM(K57:K60)</f>
        <v>48393.52</v>
      </c>
      <c r="L61" s="1626">
        <f>SUM(L57:L60)</f>
        <v>0</v>
      </c>
      <c r="M61" s="1626">
        <f>SUM(M57:M60)</f>
        <v>48393.52</v>
      </c>
    </row>
    <row r="62" spans="2:13" ht="15.75">
      <c r="B62" s="1321"/>
      <c r="C62" s="1335" t="s">
        <v>1168</v>
      </c>
      <c r="D62" s="1294"/>
      <c r="E62" s="1294"/>
      <c r="F62" s="1294">
        <v>0</v>
      </c>
      <c r="G62" s="1294"/>
      <c r="H62" s="1294">
        <f t="shared" ref="H62:H67" si="18">G62+F62</f>
        <v>0</v>
      </c>
      <c r="I62" s="1294"/>
      <c r="J62" s="1294">
        <f t="shared" si="15"/>
        <v>0</v>
      </c>
      <c r="K62" s="1294">
        <f t="shared" si="16"/>
        <v>0</v>
      </c>
      <c r="L62" s="1294">
        <f t="shared" ref="L62:L67" si="19">I62*G62</f>
        <v>0</v>
      </c>
      <c r="M62" s="1295">
        <f t="shared" si="17"/>
        <v>0</v>
      </c>
    </row>
    <row r="63" spans="2:13" ht="15.75">
      <c r="B63" s="1323">
        <v>2.1</v>
      </c>
      <c r="C63" s="1324" t="s">
        <v>732</v>
      </c>
      <c r="D63" s="1325" t="s">
        <v>199</v>
      </c>
      <c r="E63" s="1325">
        <v>55</v>
      </c>
      <c r="F63" s="1325">
        <v>131.85</v>
      </c>
      <c r="G63" s="1325"/>
      <c r="H63" s="1325">
        <f t="shared" si="18"/>
        <v>131.85</v>
      </c>
      <c r="I63" s="1325">
        <v>100</v>
      </c>
      <c r="J63" s="1325">
        <f t="shared" si="15"/>
        <v>5500</v>
      </c>
      <c r="K63" s="1325">
        <f t="shared" si="16"/>
        <v>13185</v>
      </c>
      <c r="L63" s="1325">
        <f t="shared" si="19"/>
        <v>0</v>
      </c>
      <c r="M63" s="1327">
        <f t="shared" si="17"/>
        <v>13185</v>
      </c>
    </row>
    <row r="64" spans="2:13" ht="15.75">
      <c r="B64" s="1952" t="s">
        <v>46</v>
      </c>
      <c r="C64" s="1952"/>
      <c r="D64" s="1952"/>
      <c r="E64" s="1952"/>
      <c r="F64" s="1952"/>
      <c r="G64" s="1952"/>
      <c r="H64" s="1952"/>
      <c r="I64" s="1952"/>
      <c r="J64" s="1626">
        <f>SUM(J63)</f>
        <v>5500</v>
      </c>
      <c r="K64" s="1626">
        <f>SUM(K63)</f>
        <v>13185</v>
      </c>
      <c r="L64" s="1626">
        <f>SUM(L63)</f>
        <v>0</v>
      </c>
      <c r="M64" s="1626">
        <f>SUM(M63)</f>
        <v>13185</v>
      </c>
    </row>
    <row r="65" spans="2:13" ht="15.75">
      <c r="B65" s="1321"/>
      <c r="C65" s="1335" t="s">
        <v>1169</v>
      </c>
      <c r="D65" s="1294"/>
      <c r="E65" s="1294"/>
      <c r="F65" s="1294"/>
      <c r="G65" s="1294"/>
      <c r="H65" s="1294"/>
      <c r="I65" s="1294"/>
      <c r="J65" s="1294"/>
      <c r="K65" s="1294"/>
      <c r="L65" s="1294"/>
      <c r="M65" s="1295"/>
    </row>
    <row r="66" spans="2:13" ht="15.75">
      <c r="B66" s="1278">
        <v>3.1</v>
      </c>
      <c r="C66" s="1279" t="s">
        <v>1170</v>
      </c>
      <c r="D66" s="1280" t="s">
        <v>226</v>
      </c>
      <c r="E66" s="1280">
        <v>250</v>
      </c>
      <c r="F66" s="1280">
        <v>46.9</v>
      </c>
      <c r="G66" s="1280"/>
      <c r="H66" s="1280">
        <f t="shared" si="18"/>
        <v>46.9</v>
      </c>
      <c r="I66" s="1280">
        <v>1000</v>
      </c>
      <c r="J66" s="1280">
        <f t="shared" si="15"/>
        <v>250000</v>
      </c>
      <c r="K66" s="1280">
        <f t="shared" si="16"/>
        <v>46900</v>
      </c>
      <c r="L66" s="1280">
        <f t="shared" si="19"/>
        <v>0</v>
      </c>
      <c r="M66" s="1296">
        <f t="shared" si="17"/>
        <v>46900</v>
      </c>
    </row>
    <row r="67" spans="2:13" ht="15.75">
      <c r="B67" s="1323">
        <v>3.2</v>
      </c>
      <c r="C67" s="1324" t="s">
        <v>1171</v>
      </c>
      <c r="D67" s="1325" t="s">
        <v>226</v>
      </c>
      <c r="E67" s="1325">
        <v>150</v>
      </c>
      <c r="F67" s="1325">
        <v>122.03</v>
      </c>
      <c r="G67" s="1325"/>
      <c r="H67" s="1325">
        <f t="shared" si="18"/>
        <v>122.03</v>
      </c>
      <c r="I67" s="1325">
        <v>1100</v>
      </c>
      <c r="J67" s="1325">
        <f t="shared" si="15"/>
        <v>165000</v>
      </c>
      <c r="K67" s="1325">
        <f t="shared" si="16"/>
        <v>134233</v>
      </c>
      <c r="L67" s="1325">
        <f t="shared" si="19"/>
        <v>0</v>
      </c>
      <c r="M67" s="1327">
        <f t="shared" si="17"/>
        <v>134233</v>
      </c>
    </row>
    <row r="68" spans="2:13" ht="15.75">
      <c r="B68" s="1952" t="s">
        <v>46</v>
      </c>
      <c r="C68" s="1952"/>
      <c r="D68" s="1952"/>
      <c r="E68" s="1952"/>
      <c r="F68" s="1952"/>
      <c r="G68" s="1952"/>
      <c r="H68" s="1952"/>
      <c r="I68" s="1952"/>
      <c r="J68" s="1626">
        <f>SUM(J66:J67)</f>
        <v>415000</v>
      </c>
      <c r="K68" s="1626">
        <f>SUM(K66:K67)</f>
        <v>181133</v>
      </c>
      <c r="L68" s="1626">
        <f>SUM(L66:L67)</f>
        <v>0</v>
      </c>
      <c r="M68" s="1626">
        <f>SUM(M66:M67)</f>
        <v>181133</v>
      </c>
    </row>
    <row r="69" spans="2:13" ht="15.75">
      <c r="B69" s="1321"/>
      <c r="C69" s="1335" t="s">
        <v>1248</v>
      </c>
      <c r="D69" s="1294"/>
      <c r="E69" s="1294"/>
      <c r="F69" s="1294"/>
      <c r="G69" s="1294"/>
      <c r="H69" s="1294"/>
      <c r="I69" s="1294"/>
      <c r="J69" s="1294"/>
      <c r="K69" s="1294"/>
      <c r="L69" s="1294"/>
      <c r="M69" s="1295"/>
    </row>
    <row r="70" spans="2:13" ht="15.75">
      <c r="B70" s="1278">
        <v>4.0999999999999996</v>
      </c>
      <c r="C70" s="1279" t="s">
        <v>1249</v>
      </c>
      <c r="D70" s="1280" t="s">
        <v>199</v>
      </c>
      <c r="E70" s="1280">
        <v>150</v>
      </c>
      <c r="F70" s="1280">
        <v>0</v>
      </c>
      <c r="G70" s="1280"/>
      <c r="H70" s="1280">
        <f>G70+F70</f>
        <v>0</v>
      </c>
      <c r="I70" s="1280">
        <v>50</v>
      </c>
      <c r="J70" s="1280">
        <f>I70*E70</f>
        <v>7500</v>
      </c>
      <c r="K70" s="1280">
        <f>I70*F70</f>
        <v>0</v>
      </c>
      <c r="L70" s="1280">
        <f>I70*G70</f>
        <v>0</v>
      </c>
      <c r="M70" s="1296">
        <f>L70+K70</f>
        <v>0</v>
      </c>
    </row>
    <row r="71" spans="2:13" ht="15.75">
      <c r="B71" s="1278">
        <v>4.2</v>
      </c>
      <c r="C71" s="1279" t="s">
        <v>1250</v>
      </c>
      <c r="D71" s="1280" t="s">
        <v>189</v>
      </c>
      <c r="E71" s="1280">
        <v>300</v>
      </c>
      <c r="F71" s="1280">
        <v>0</v>
      </c>
      <c r="G71" s="1280"/>
      <c r="H71" s="1280">
        <f>G71+F71</f>
        <v>0</v>
      </c>
      <c r="I71" s="1280">
        <v>75</v>
      </c>
      <c r="J71" s="1280">
        <f>I71*E71</f>
        <v>22500</v>
      </c>
      <c r="K71" s="1280">
        <f>I71*F71</f>
        <v>0</v>
      </c>
      <c r="L71" s="1280">
        <f>I71*G71</f>
        <v>0</v>
      </c>
      <c r="M71" s="1296">
        <f>L71+K71</f>
        <v>0</v>
      </c>
    </row>
    <row r="72" spans="2:13" ht="15.75">
      <c r="B72" s="1323">
        <v>4.3</v>
      </c>
      <c r="C72" s="1324" t="s">
        <v>1251</v>
      </c>
      <c r="D72" s="1325" t="s">
        <v>189</v>
      </c>
      <c r="E72" s="1325">
        <v>40</v>
      </c>
      <c r="F72" s="1325">
        <v>0</v>
      </c>
      <c r="G72" s="1325"/>
      <c r="H72" s="1325">
        <f>G72+F72</f>
        <v>0</v>
      </c>
      <c r="I72" s="1325">
        <v>250</v>
      </c>
      <c r="J72" s="1325">
        <f>I72*E72</f>
        <v>10000</v>
      </c>
      <c r="K72" s="1325">
        <f>I72*F72</f>
        <v>0</v>
      </c>
      <c r="L72" s="1325">
        <f>I72*G72</f>
        <v>0</v>
      </c>
      <c r="M72" s="1327">
        <f>L72+K72</f>
        <v>0</v>
      </c>
    </row>
    <row r="73" spans="2:13" ht="15.75">
      <c r="B73" s="1952" t="s">
        <v>46</v>
      </c>
      <c r="C73" s="1952"/>
      <c r="D73" s="1952"/>
      <c r="E73" s="1952"/>
      <c r="F73" s="1952"/>
      <c r="G73" s="1952"/>
      <c r="H73" s="1952"/>
      <c r="I73" s="1952"/>
      <c r="J73" s="1626">
        <f>SUM(J70:J72)</f>
        <v>40000</v>
      </c>
      <c r="K73" s="1626">
        <f>SUM(K70:K72)</f>
        <v>0</v>
      </c>
      <c r="L73" s="1626">
        <f>SUM(L70:L72)</f>
        <v>0</v>
      </c>
      <c r="M73" s="1626">
        <f>SUM(M70:M72)</f>
        <v>0</v>
      </c>
    </row>
    <row r="74" spans="2:13" ht="15.75">
      <c r="B74" s="1952" t="s">
        <v>1247</v>
      </c>
      <c r="C74" s="1952"/>
      <c r="D74" s="1952"/>
      <c r="E74" s="1952"/>
      <c r="F74" s="1952"/>
      <c r="G74" s="1952"/>
      <c r="H74" s="1952"/>
      <c r="I74" s="1952"/>
      <c r="J74" s="1626">
        <f>J68+J64+J61+J73</f>
        <v>517260</v>
      </c>
      <c r="K74" s="1626">
        <f>K68+K64+K61+K73</f>
        <v>242711.52</v>
      </c>
      <c r="L74" s="1626">
        <f>L68+L64+L61+L73</f>
        <v>0</v>
      </c>
      <c r="M74" s="1626">
        <f>M68+M64+M61+M73</f>
        <v>242711.52</v>
      </c>
    </row>
    <row r="75" spans="2:13" ht="15.75">
      <c r="B75" s="1321"/>
      <c r="C75" s="1335" t="s">
        <v>722</v>
      </c>
      <c r="D75" s="1294"/>
      <c r="E75" s="1294"/>
      <c r="F75" s="1294"/>
      <c r="G75" s="1294"/>
      <c r="H75" s="1294"/>
      <c r="I75" s="1294"/>
      <c r="J75" s="1294"/>
      <c r="K75" s="1294"/>
      <c r="L75" s="1294"/>
      <c r="M75" s="1295"/>
    </row>
    <row r="76" spans="2:13" ht="15.75">
      <c r="B76" s="1278"/>
      <c r="C76" s="1328" t="s">
        <v>723</v>
      </c>
      <c r="D76" s="1280"/>
      <c r="E76" s="1280"/>
      <c r="F76" s="1280"/>
      <c r="G76" s="1280"/>
      <c r="H76" s="1280"/>
      <c r="I76" s="1280"/>
      <c r="J76" s="1280"/>
      <c r="K76" s="1280"/>
      <c r="L76" s="1280"/>
      <c r="M76" s="1296"/>
    </row>
    <row r="77" spans="2:13" ht="15.75">
      <c r="B77" s="1278"/>
      <c r="C77" s="1328" t="s">
        <v>724</v>
      </c>
      <c r="D77" s="1280"/>
      <c r="E77" s="1280"/>
      <c r="F77" s="1280"/>
      <c r="G77" s="1280"/>
      <c r="H77" s="1280"/>
      <c r="I77" s="1280"/>
      <c r="J77" s="1280"/>
      <c r="K77" s="1280"/>
      <c r="L77" s="1280"/>
      <c r="M77" s="1296"/>
    </row>
    <row r="78" spans="2:13" ht="15.75">
      <c r="B78" s="1278">
        <v>1.1000000000000001</v>
      </c>
      <c r="C78" s="1279" t="s">
        <v>725</v>
      </c>
      <c r="D78" s="1280" t="s">
        <v>199</v>
      </c>
      <c r="E78" s="1280">
        <v>375</v>
      </c>
      <c r="F78" s="1280">
        <v>1065.25</v>
      </c>
      <c r="G78" s="1280"/>
      <c r="H78" s="1280">
        <f t="shared" ref="H78:H84" si="20">G78+F78</f>
        <v>1065.25</v>
      </c>
      <c r="I78" s="1280">
        <v>6</v>
      </c>
      <c r="J78" s="1280">
        <f t="shared" ref="J78:J84" si="21">I78*E78</f>
        <v>2250</v>
      </c>
      <c r="K78" s="1280">
        <f t="shared" ref="K78:K84" si="22">I78*F78</f>
        <v>6391.5</v>
      </c>
      <c r="L78" s="1280">
        <f t="shared" ref="L78:L84" si="23">I78*G78</f>
        <v>0</v>
      </c>
      <c r="M78" s="1296">
        <f t="shared" ref="M78:M84" si="24">L78+K78</f>
        <v>6391.5</v>
      </c>
    </row>
    <row r="79" spans="2:13" ht="15.75">
      <c r="B79" s="1278"/>
      <c r="C79" s="1279" t="s">
        <v>710</v>
      </c>
      <c r="D79" s="1280" t="s">
        <v>226</v>
      </c>
      <c r="E79" s="1280"/>
      <c r="F79" s="1280">
        <v>0</v>
      </c>
      <c r="G79" s="1674">
        <f>'Civil Site TOS'!D175</f>
        <v>0</v>
      </c>
      <c r="H79" s="1280">
        <f t="shared" si="20"/>
        <v>0</v>
      </c>
      <c r="I79" s="1280">
        <v>50</v>
      </c>
      <c r="J79" s="1280">
        <f>I79*E79</f>
        <v>0</v>
      </c>
      <c r="K79" s="1280">
        <f>I79*F79</f>
        <v>0</v>
      </c>
      <c r="L79" s="1280">
        <f>I79*G79</f>
        <v>0</v>
      </c>
      <c r="M79" s="1296">
        <f>L79+K79</f>
        <v>0</v>
      </c>
    </row>
    <row r="80" spans="2:13" ht="15.75">
      <c r="B80" s="1278">
        <v>1.2</v>
      </c>
      <c r="C80" s="1279" t="s">
        <v>726</v>
      </c>
      <c r="D80" s="1280" t="s">
        <v>226</v>
      </c>
      <c r="E80" s="1280">
        <v>135</v>
      </c>
      <c r="F80" s="1280">
        <v>315.14999999999998</v>
      </c>
      <c r="G80" s="1280"/>
      <c r="H80" s="1280">
        <f t="shared" si="20"/>
        <v>315.14999999999998</v>
      </c>
      <c r="I80" s="1280">
        <v>36</v>
      </c>
      <c r="J80" s="1280">
        <f t="shared" si="21"/>
        <v>4860</v>
      </c>
      <c r="K80" s="1280">
        <v>11358.36</v>
      </c>
      <c r="L80" s="1280">
        <f t="shared" si="23"/>
        <v>0</v>
      </c>
      <c r="M80" s="1296">
        <f t="shared" si="24"/>
        <v>11358.36</v>
      </c>
    </row>
    <row r="81" spans="2:13" ht="15.75">
      <c r="B81" s="1278">
        <v>1.3</v>
      </c>
      <c r="C81" s="1279" t="s">
        <v>727</v>
      </c>
      <c r="D81" s="1280" t="s">
        <v>226</v>
      </c>
      <c r="E81" s="1280">
        <v>150</v>
      </c>
      <c r="F81" s="1280">
        <v>263.85000000000002</v>
      </c>
      <c r="G81" s="1280"/>
      <c r="H81" s="1280">
        <f t="shared" si="20"/>
        <v>263.85000000000002</v>
      </c>
      <c r="I81" s="1280">
        <v>36</v>
      </c>
      <c r="J81" s="1280">
        <f t="shared" si="21"/>
        <v>5400</v>
      </c>
      <c r="K81" s="1280">
        <f t="shared" si="22"/>
        <v>9498.6</v>
      </c>
      <c r="L81" s="1280">
        <f t="shared" si="23"/>
        <v>0</v>
      </c>
      <c r="M81" s="1296">
        <f t="shared" si="24"/>
        <v>9498.6</v>
      </c>
    </row>
    <row r="82" spans="2:13" ht="15.75">
      <c r="B82" s="1278">
        <v>1.4</v>
      </c>
      <c r="C82" s="1279" t="s">
        <v>728</v>
      </c>
      <c r="D82" s="1280" t="s">
        <v>226</v>
      </c>
      <c r="E82" s="1280">
        <v>90</v>
      </c>
      <c r="F82" s="1280">
        <v>174.34</v>
      </c>
      <c r="G82" s="1280"/>
      <c r="H82" s="1280">
        <f t="shared" si="20"/>
        <v>174.34</v>
      </c>
      <c r="I82" s="1280">
        <v>100</v>
      </c>
      <c r="J82" s="1280">
        <f t="shared" si="21"/>
        <v>9000</v>
      </c>
      <c r="K82" s="1280">
        <f t="shared" si="22"/>
        <v>17434</v>
      </c>
      <c r="L82" s="1280">
        <f t="shared" si="23"/>
        <v>0</v>
      </c>
      <c r="M82" s="1296">
        <f t="shared" si="24"/>
        <v>17434</v>
      </c>
    </row>
    <row r="83" spans="2:13" ht="15.75">
      <c r="B83" s="1278">
        <v>1.5</v>
      </c>
      <c r="C83" s="1279" t="s">
        <v>729</v>
      </c>
      <c r="D83" s="1280" t="s">
        <v>226</v>
      </c>
      <c r="E83" s="1280">
        <v>397.5</v>
      </c>
      <c r="F83" s="1280">
        <v>0</v>
      </c>
      <c r="G83" s="1674">
        <v>0</v>
      </c>
      <c r="H83" s="1280">
        <f t="shared" si="20"/>
        <v>0</v>
      </c>
      <c r="I83" s="1280">
        <v>70</v>
      </c>
      <c r="J83" s="1280">
        <f t="shared" si="21"/>
        <v>27825</v>
      </c>
      <c r="K83" s="1280">
        <f t="shared" si="22"/>
        <v>0</v>
      </c>
      <c r="L83" s="1280">
        <f t="shared" si="23"/>
        <v>0</v>
      </c>
      <c r="M83" s="1296">
        <f t="shared" si="24"/>
        <v>0</v>
      </c>
    </row>
    <row r="84" spans="2:13" ht="15.75">
      <c r="B84" s="1323">
        <v>1.6</v>
      </c>
      <c r="C84" s="1324" t="s">
        <v>730</v>
      </c>
      <c r="D84" s="1325" t="s">
        <v>199</v>
      </c>
      <c r="E84" s="1325">
        <v>300</v>
      </c>
      <c r="F84" s="1325">
        <v>1051.45</v>
      </c>
      <c r="G84" s="1325"/>
      <c r="H84" s="1325">
        <f t="shared" si="20"/>
        <v>1051.45</v>
      </c>
      <c r="I84" s="1325">
        <v>65</v>
      </c>
      <c r="J84" s="1325">
        <f t="shared" si="21"/>
        <v>19500</v>
      </c>
      <c r="K84" s="1325">
        <f t="shared" si="22"/>
        <v>68344.25</v>
      </c>
      <c r="L84" s="1325">
        <f t="shared" si="23"/>
        <v>0</v>
      </c>
      <c r="M84" s="1327">
        <f t="shared" si="24"/>
        <v>68344.25</v>
      </c>
    </row>
    <row r="85" spans="2:13" ht="15.75">
      <c r="B85" s="1952" t="s">
        <v>46</v>
      </c>
      <c r="C85" s="1952"/>
      <c r="D85" s="1952"/>
      <c r="E85" s="1952"/>
      <c r="F85" s="1952"/>
      <c r="G85" s="1952"/>
      <c r="H85" s="1952"/>
      <c r="I85" s="1952"/>
      <c r="J85" s="1626">
        <f>SUM(J78:J84)</f>
        <v>68835</v>
      </c>
      <c r="K85" s="1626">
        <f>SUM(K78:K84)</f>
        <v>113026.71</v>
      </c>
      <c r="L85" s="1626">
        <f>SUM(L78:L84)</f>
        <v>0</v>
      </c>
      <c r="M85" s="1626">
        <f>SUM(M78:M84)</f>
        <v>113026.71</v>
      </c>
    </row>
    <row r="86" spans="2:13" ht="15.75">
      <c r="B86" s="1321"/>
      <c r="C86" s="1335" t="s">
        <v>731</v>
      </c>
      <c r="D86" s="1294"/>
      <c r="E86" s="1294"/>
      <c r="F86" s="1294"/>
      <c r="G86" s="1294"/>
      <c r="H86" s="1294"/>
      <c r="I86" s="1294"/>
      <c r="J86" s="1294"/>
      <c r="K86" s="1294"/>
      <c r="L86" s="1294"/>
      <c r="M86" s="1295"/>
    </row>
    <row r="87" spans="2:13" ht="15.75">
      <c r="B87" s="1278">
        <v>2.1</v>
      </c>
      <c r="C87" s="1279" t="s">
        <v>732</v>
      </c>
      <c r="D87" s="1280" t="s">
        <v>199</v>
      </c>
      <c r="E87" s="1280">
        <v>150</v>
      </c>
      <c r="F87" s="1280">
        <v>376.93</v>
      </c>
      <c r="G87" s="1280"/>
      <c r="H87" s="1280">
        <f t="shared" ref="H87:H95" si="25">G87+F87</f>
        <v>376.93</v>
      </c>
      <c r="I87" s="1280">
        <v>100</v>
      </c>
      <c r="J87" s="1280">
        <f>I87*E87</f>
        <v>15000</v>
      </c>
      <c r="K87" s="1280">
        <f>I87*F87</f>
        <v>37693</v>
      </c>
      <c r="L87" s="1280">
        <f>I87*G87</f>
        <v>0</v>
      </c>
      <c r="M87" s="1296">
        <f>L87+K87</f>
        <v>37693</v>
      </c>
    </row>
    <row r="88" spans="2:13" ht="15.75">
      <c r="B88" s="1278">
        <v>2.2000000000000002</v>
      </c>
      <c r="C88" s="1279" t="s">
        <v>733</v>
      </c>
      <c r="D88" s="1280" t="s">
        <v>226</v>
      </c>
      <c r="E88" s="1280">
        <v>15</v>
      </c>
      <c r="F88" s="1280">
        <v>47.85</v>
      </c>
      <c r="G88" s="1280"/>
      <c r="H88" s="1280">
        <f t="shared" si="25"/>
        <v>47.85</v>
      </c>
      <c r="I88" s="1280">
        <v>2900</v>
      </c>
      <c r="J88" s="1280">
        <f>I88*E88</f>
        <v>43500</v>
      </c>
      <c r="K88" s="1280">
        <f>I88*F88</f>
        <v>138765</v>
      </c>
      <c r="L88" s="1280">
        <f>I88*G88</f>
        <v>0</v>
      </c>
      <c r="M88" s="1296">
        <f>L88+K88</f>
        <v>138765</v>
      </c>
    </row>
    <row r="89" spans="2:13" ht="15.75">
      <c r="B89" s="1278">
        <v>2.2999999999999998</v>
      </c>
      <c r="C89" s="1279" t="s">
        <v>1344</v>
      </c>
      <c r="D89" s="1280" t="s">
        <v>199</v>
      </c>
      <c r="E89" s="1280">
        <v>300</v>
      </c>
      <c r="F89" s="1280">
        <v>1051.45</v>
      </c>
      <c r="G89" s="1280"/>
      <c r="H89" s="1280">
        <f t="shared" si="25"/>
        <v>1051.45</v>
      </c>
      <c r="I89" s="1280">
        <v>260</v>
      </c>
      <c r="J89" s="1280">
        <f>I89*E89</f>
        <v>78000</v>
      </c>
      <c r="K89" s="1280">
        <f>I89*F89</f>
        <v>273377</v>
      </c>
      <c r="L89" s="1280">
        <f>I89*G89</f>
        <v>0</v>
      </c>
      <c r="M89" s="1296">
        <f>L89+K89</f>
        <v>273377</v>
      </c>
    </row>
    <row r="90" spans="2:13" ht="15.75">
      <c r="B90" s="1278">
        <v>2.4</v>
      </c>
      <c r="C90" s="1279" t="s">
        <v>734</v>
      </c>
      <c r="D90" s="1280" t="s">
        <v>199</v>
      </c>
      <c r="E90" s="1280">
        <v>150</v>
      </c>
      <c r="F90" s="1280">
        <v>381.65</v>
      </c>
      <c r="G90" s="1280"/>
      <c r="H90" s="1280">
        <f t="shared" si="25"/>
        <v>381.65</v>
      </c>
      <c r="I90" s="1280">
        <v>90</v>
      </c>
      <c r="J90" s="1280">
        <f t="shared" ref="J90:J95" si="26">I90*E90</f>
        <v>13500</v>
      </c>
      <c r="K90" s="1280">
        <f t="shared" ref="K90:K95" si="27">I90*F90</f>
        <v>34348.5</v>
      </c>
      <c r="L90" s="1280">
        <f t="shared" ref="L90:L95" si="28">I90*G90</f>
        <v>0</v>
      </c>
      <c r="M90" s="1296">
        <f t="shared" ref="M90:M95" si="29">L90+K90</f>
        <v>34348.5</v>
      </c>
    </row>
    <row r="91" spans="2:13" ht="15.75">
      <c r="B91" s="1278">
        <v>2.5</v>
      </c>
      <c r="C91" s="1279" t="s">
        <v>735</v>
      </c>
      <c r="D91" s="1280"/>
      <c r="E91" s="1280"/>
      <c r="F91" s="1280"/>
      <c r="G91" s="1280"/>
      <c r="H91" s="1280"/>
      <c r="I91" s="1280"/>
      <c r="J91" s="1280"/>
      <c r="K91" s="1280"/>
      <c r="L91" s="1280"/>
      <c r="M91" s="1296"/>
    </row>
    <row r="92" spans="2:13" ht="15.75">
      <c r="B92" s="1278"/>
      <c r="C92" s="1279" t="s">
        <v>736</v>
      </c>
      <c r="D92" s="1280" t="s">
        <v>737</v>
      </c>
      <c r="E92" s="1280">
        <v>1100</v>
      </c>
      <c r="F92" s="1280">
        <v>2772.51</v>
      </c>
      <c r="G92" s="1280"/>
      <c r="H92" s="1280">
        <f t="shared" si="25"/>
        <v>2772.51</v>
      </c>
      <c r="I92" s="1280">
        <v>38</v>
      </c>
      <c r="J92" s="1280">
        <f t="shared" si="26"/>
        <v>41800</v>
      </c>
      <c r="K92" s="1280">
        <f t="shared" si="27"/>
        <v>105355.38</v>
      </c>
      <c r="L92" s="1280">
        <f t="shared" si="28"/>
        <v>0</v>
      </c>
      <c r="M92" s="1296">
        <f t="shared" si="29"/>
        <v>105355.38</v>
      </c>
    </row>
    <row r="93" spans="2:13" ht="15.75">
      <c r="B93" s="1278"/>
      <c r="C93" s="1279" t="s">
        <v>738</v>
      </c>
      <c r="D93" s="1280" t="s">
        <v>737</v>
      </c>
      <c r="E93" s="1280">
        <v>1250</v>
      </c>
      <c r="F93" s="1280">
        <v>3234.11</v>
      </c>
      <c r="G93" s="1280"/>
      <c r="H93" s="1280">
        <f t="shared" si="25"/>
        <v>3234.11</v>
      </c>
      <c r="I93" s="1280">
        <v>38</v>
      </c>
      <c r="J93" s="1280">
        <f t="shared" si="26"/>
        <v>47500</v>
      </c>
      <c r="K93" s="1280">
        <f t="shared" si="27"/>
        <v>122896.18</v>
      </c>
      <c r="L93" s="1280">
        <f t="shared" si="28"/>
        <v>0</v>
      </c>
      <c r="M93" s="1296">
        <f t="shared" si="29"/>
        <v>122896.18</v>
      </c>
    </row>
    <row r="94" spans="2:13" ht="15.75">
      <c r="B94" s="1278"/>
      <c r="C94" s="1279" t="s">
        <v>739</v>
      </c>
      <c r="D94" s="1280" t="s">
        <v>737</v>
      </c>
      <c r="E94" s="1280">
        <v>270</v>
      </c>
      <c r="F94" s="1280">
        <v>890.11</v>
      </c>
      <c r="G94" s="1280"/>
      <c r="H94" s="1280">
        <f t="shared" si="25"/>
        <v>890.11</v>
      </c>
      <c r="I94" s="1280">
        <v>38</v>
      </c>
      <c r="J94" s="1280">
        <f t="shared" si="26"/>
        <v>10260</v>
      </c>
      <c r="K94" s="1280">
        <f t="shared" si="27"/>
        <v>33824.18</v>
      </c>
      <c r="L94" s="1280">
        <f t="shared" si="28"/>
        <v>0</v>
      </c>
      <c r="M94" s="1296">
        <f t="shared" si="29"/>
        <v>33824.18</v>
      </c>
    </row>
    <row r="95" spans="2:13" ht="15.75">
      <c r="B95" s="1323">
        <v>2.6</v>
      </c>
      <c r="C95" s="1324" t="s">
        <v>740</v>
      </c>
      <c r="D95" s="1325" t="s">
        <v>226</v>
      </c>
      <c r="E95" s="1325">
        <v>150</v>
      </c>
      <c r="F95" s="1325">
        <v>208.51</v>
      </c>
      <c r="G95" s="1325"/>
      <c r="H95" s="1325">
        <f t="shared" si="25"/>
        <v>208.51</v>
      </c>
      <c r="I95" s="1325">
        <v>1300</v>
      </c>
      <c r="J95" s="1325">
        <f t="shared" si="26"/>
        <v>195000</v>
      </c>
      <c r="K95" s="1325">
        <f t="shared" si="27"/>
        <v>271063</v>
      </c>
      <c r="L95" s="1325">
        <f t="shared" si="28"/>
        <v>0</v>
      </c>
      <c r="M95" s="1327">
        <f t="shared" si="29"/>
        <v>271063</v>
      </c>
    </row>
    <row r="96" spans="2:13" ht="15.75">
      <c r="B96" s="1952" t="s">
        <v>46</v>
      </c>
      <c r="C96" s="1952"/>
      <c r="D96" s="1952"/>
      <c r="E96" s="1952"/>
      <c r="F96" s="1952"/>
      <c r="G96" s="1952"/>
      <c r="H96" s="1952"/>
      <c r="I96" s="1952"/>
      <c r="J96" s="1626">
        <f>SUM(J87:J95)</f>
        <v>444560</v>
      </c>
      <c r="K96" s="1626">
        <f>SUM(K87:K95)</f>
        <v>1017322.24</v>
      </c>
      <c r="L96" s="1626">
        <f>SUM(L87:L95)</f>
        <v>0</v>
      </c>
      <c r="M96" s="1626">
        <f>SUM(M87:M95)</f>
        <v>1017322.24</v>
      </c>
    </row>
    <row r="97" spans="2:13" ht="15.75">
      <c r="B97" s="1321"/>
      <c r="C97" s="1335" t="s">
        <v>1218</v>
      </c>
      <c r="D97" s="1294"/>
      <c r="E97" s="1294"/>
      <c r="F97" s="1294"/>
      <c r="G97" s="1294"/>
      <c r="H97" s="1294"/>
      <c r="I97" s="1294"/>
      <c r="J97" s="1294"/>
      <c r="K97" s="1294"/>
      <c r="L97" s="1294"/>
      <c r="M97" s="1295"/>
    </row>
    <row r="98" spans="2:13" ht="15.75">
      <c r="B98" s="1278"/>
      <c r="C98" s="1328" t="s">
        <v>1219</v>
      </c>
      <c r="D98" s="1280"/>
      <c r="E98" s="1280"/>
      <c r="F98" s="1280"/>
      <c r="G98" s="1280"/>
      <c r="H98" s="1280"/>
      <c r="I98" s="1280"/>
      <c r="J98" s="1280"/>
      <c r="K98" s="1280"/>
      <c r="L98" s="1280"/>
      <c r="M98" s="1296"/>
    </row>
    <row r="99" spans="2:13" ht="31.5">
      <c r="B99" s="1278"/>
      <c r="C99" s="1279" t="s">
        <v>1220</v>
      </c>
      <c r="D99" s="1280"/>
      <c r="E99" s="1280"/>
      <c r="F99" s="1280"/>
      <c r="G99" s="1280"/>
      <c r="H99" s="1280"/>
      <c r="I99" s="1280"/>
      <c r="J99" s="1280"/>
      <c r="K99" s="1280"/>
      <c r="L99" s="1280"/>
      <c r="M99" s="1296"/>
    </row>
    <row r="100" spans="2:13" ht="31.5">
      <c r="B100" s="1278"/>
      <c r="C100" s="1279" t="s">
        <v>1221</v>
      </c>
      <c r="D100" s="1280"/>
      <c r="E100" s="1280"/>
      <c r="F100" s="1280"/>
      <c r="G100" s="1280"/>
      <c r="H100" s="1280"/>
      <c r="I100" s="1280"/>
      <c r="J100" s="1280"/>
      <c r="K100" s="1280"/>
      <c r="L100" s="1280"/>
      <c r="M100" s="1296"/>
    </row>
    <row r="101" spans="2:13" ht="15.75">
      <c r="B101" s="1278">
        <v>1.1000000000000001</v>
      </c>
      <c r="C101" s="1279" t="s">
        <v>1222</v>
      </c>
      <c r="D101" s="1280" t="s">
        <v>737</v>
      </c>
      <c r="E101" s="1280">
        <v>1450</v>
      </c>
      <c r="F101" s="1280">
        <v>2832.6</v>
      </c>
      <c r="G101" s="1280"/>
      <c r="H101" s="1280">
        <f t="shared" ref="H101:H107" si="30">G101+F101</f>
        <v>2832.6</v>
      </c>
      <c r="I101" s="1280">
        <v>28</v>
      </c>
      <c r="J101" s="1280">
        <f t="shared" ref="J101:J107" si="31">I101*E101</f>
        <v>40600</v>
      </c>
      <c r="K101" s="1280">
        <f t="shared" ref="K101:K107" si="32">I101*F101</f>
        <v>79312.800000000003</v>
      </c>
      <c r="L101" s="1280">
        <f t="shared" ref="L101:L107" si="33">I101*G101</f>
        <v>0</v>
      </c>
      <c r="M101" s="1296">
        <f t="shared" ref="M101:M107" si="34">L101+K101</f>
        <v>79312.800000000003</v>
      </c>
    </row>
    <row r="102" spans="2:13" ht="15.75">
      <c r="B102" s="1278">
        <v>1.2</v>
      </c>
      <c r="C102" s="1279" t="s">
        <v>1343</v>
      </c>
      <c r="D102" s="1280" t="s">
        <v>72</v>
      </c>
      <c r="E102" s="1280">
        <v>304</v>
      </c>
      <c r="F102" s="1280">
        <v>930</v>
      </c>
      <c r="G102" s="1401">
        <f>'Civil Site TOS'!H138</f>
        <v>280</v>
      </c>
      <c r="H102" s="1280">
        <f t="shared" si="30"/>
        <v>1210</v>
      </c>
      <c r="I102" s="1280">
        <v>35</v>
      </c>
      <c r="J102" s="1280">
        <f t="shared" si="31"/>
        <v>10640</v>
      </c>
      <c r="K102" s="1280">
        <f t="shared" si="32"/>
        <v>32550</v>
      </c>
      <c r="L102" s="1280">
        <f t="shared" si="33"/>
        <v>9800</v>
      </c>
      <c r="M102" s="1296">
        <f t="shared" si="34"/>
        <v>42350</v>
      </c>
    </row>
    <row r="103" spans="2:13" ht="15.75">
      <c r="B103" s="1278">
        <v>1.3</v>
      </c>
      <c r="C103" s="1279" t="s">
        <v>1223</v>
      </c>
      <c r="D103" s="1280"/>
      <c r="E103" s="1280"/>
      <c r="F103" s="1280"/>
      <c r="G103" s="1280"/>
      <c r="H103" s="1280"/>
      <c r="I103" s="1280"/>
      <c r="J103" s="1280"/>
      <c r="K103" s="1280"/>
      <c r="L103" s="1280"/>
      <c r="M103" s="1296"/>
    </row>
    <row r="104" spans="2:13" ht="15.75">
      <c r="B104" s="1278"/>
      <c r="C104" s="1279" t="s">
        <v>1224</v>
      </c>
      <c r="D104" s="1280" t="s">
        <v>72</v>
      </c>
      <c r="E104" s="1280">
        <v>1216</v>
      </c>
      <c r="F104" s="1280">
        <v>1220</v>
      </c>
      <c r="G104" s="1280"/>
      <c r="H104" s="1280">
        <f t="shared" si="30"/>
        <v>1220</v>
      </c>
      <c r="I104" s="1280">
        <v>30</v>
      </c>
      <c r="J104" s="1280">
        <f t="shared" si="31"/>
        <v>36480</v>
      </c>
      <c r="K104" s="1280">
        <f t="shared" si="32"/>
        <v>36600</v>
      </c>
      <c r="L104" s="1280">
        <f t="shared" si="33"/>
        <v>0</v>
      </c>
      <c r="M104" s="1296">
        <f t="shared" si="34"/>
        <v>36600</v>
      </c>
    </row>
    <row r="105" spans="2:13" ht="15.75">
      <c r="B105" s="1278">
        <v>1.4</v>
      </c>
      <c r="C105" s="1279" t="s">
        <v>1225</v>
      </c>
      <c r="D105" s="1280" t="s">
        <v>737</v>
      </c>
      <c r="E105" s="1280">
        <v>1080</v>
      </c>
      <c r="F105" s="1280">
        <v>1080</v>
      </c>
      <c r="G105" s="1401">
        <f>'Civil Site TOS'!H164</f>
        <v>1771.2</v>
      </c>
      <c r="H105" s="1280">
        <f t="shared" si="30"/>
        <v>2851.2</v>
      </c>
      <c r="I105" s="1280">
        <v>28</v>
      </c>
      <c r="J105" s="1280">
        <f t="shared" si="31"/>
        <v>30240</v>
      </c>
      <c r="K105" s="1280">
        <f t="shared" si="32"/>
        <v>30240</v>
      </c>
      <c r="L105" s="1280">
        <f t="shared" si="33"/>
        <v>49593.599999999999</v>
      </c>
      <c r="M105" s="1296">
        <f t="shared" si="34"/>
        <v>79833.600000000006</v>
      </c>
    </row>
    <row r="106" spans="2:13" ht="15.75">
      <c r="B106" s="1278">
        <v>1.5</v>
      </c>
      <c r="C106" s="1279" t="s">
        <v>1226</v>
      </c>
      <c r="D106" s="1280" t="s">
        <v>737</v>
      </c>
      <c r="E106" s="1280">
        <v>1230</v>
      </c>
      <c r="F106" s="1280">
        <v>577.41999999999996</v>
      </c>
      <c r="G106" s="1401">
        <f>'Civil Site TOS'!H181</f>
        <v>1660.51</v>
      </c>
      <c r="H106" s="1280">
        <f t="shared" si="30"/>
        <v>2237.9299999999998</v>
      </c>
      <c r="I106" s="1280">
        <v>28</v>
      </c>
      <c r="J106" s="1280">
        <f t="shared" si="31"/>
        <v>34440</v>
      </c>
      <c r="K106" s="1280">
        <f t="shared" si="32"/>
        <v>16167.76</v>
      </c>
      <c r="L106" s="1280">
        <f t="shared" si="33"/>
        <v>46494.28</v>
      </c>
      <c r="M106" s="1296">
        <f t="shared" si="34"/>
        <v>62662.04</v>
      </c>
    </row>
    <row r="107" spans="2:13" ht="15.75">
      <c r="B107" s="1323">
        <v>1.6</v>
      </c>
      <c r="C107" s="1324" t="s">
        <v>1227</v>
      </c>
      <c r="D107" s="1325" t="s">
        <v>737</v>
      </c>
      <c r="E107" s="1325">
        <v>320</v>
      </c>
      <c r="F107" s="1325">
        <v>225.76</v>
      </c>
      <c r="G107" s="1401">
        <f>'Civil Site TOS'!D199</f>
        <v>274.18</v>
      </c>
      <c r="H107" s="1325">
        <f t="shared" si="30"/>
        <v>499.94</v>
      </c>
      <c r="I107" s="1325">
        <v>28</v>
      </c>
      <c r="J107" s="1325">
        <f t="shared" si="31"/>
        <v>8960</v>
      </c>
      <c r="K107" s="1325">
        <f t="shared" si="32"/>
        <v>6321.28</v>
      </c>
      <c r="L107" s="1325">
        <f t="shared" si="33"/>
        <v>7677.04</v>
      </c>
      <c r="M107" s="1327">
        <f t="shared" si="34"/>
        <v>13998.32</v>
      </c>
    </row>
    <row r="108" spans="2:13" ht="15.75">
      <c r="B108" s="1952" t="s">
        <v>46</v>
      </c>
      <c r="C108" s="1952"/>
      <c r="D108" s="1952"/>
      <c r="E108" s="1952"/>
      <c r="F108" s="1952"/>
      <c r="G108" s="1952"/>
      <c r="H108" s="1952"/>
      <c r="I108" s="1952"/>
      <c r="J108" s="1626">
        <f>SUM(J101:J107)</f>
        <v>161360</v>
      </c>
      <c r="K108" s="1626">
        <f>SUM(K101:K107)</f>
        <v>201191.84</v>
      </c>
      <c r="L108" s="1626">
        <f>SUM(L101:L107)</f>
        <v>113564.92</v>
      </c>
      <c r="M108" s="1626">
        <f>SUM(M101:M107)</f>
        <v>314756.76</v>
      </c>
    </row>
    <row r="109" spans="2:13" s="1648" customFormat="1" ht="12.75" customHeight="1">
      <c r="B109" s="1644"/>
      <c r="C109" s="1645" t="s">
        <v>1228</v>
      </c>
      <c r="D109" s="1646"/>
      <c r="E109" s="1646"/>
      <c r="F109" s="1646"/>
      <c r="G109" s="1646"/>
      <c r="H109" s="1646"/>
      <c r="I109" s="1646"/>
      <c r="J109" s="1646"/>
      <c r="K109" s="1646"/>
      <c r="L109" s="1646"/>
      <c r="M109" s="1647"/>
    </row>
    <row r="110" spans="2:13" ht="15.75">
      <c r="B110" s="1278">
        <v>2.1</v>
      </c>
      <c r="C110" s="1279" t="s">
        <v>1290</v>
      </c>
      <c r="D110" s="1280" t="s">
        <v>199</v>
      </c>
      <c r="E110" s="1280">
        <v>525</v>
      </c>
      <c r="F110" s="1280">
        <v>787.15</v>
      </c>
      <c r="G110" s="1674">
        <f>'Civil Site TOS'!D212</f>
        <v>232.85</v>
      </c>
      <c r="H110" s="1280">
        <f>G110+F110</f>
        <v>1020</v>
      </c>
      <c r="I110" s="1280">
        <v>260</v>
      </c>
      <c r="J110" s="1280">
        <f>I110*E110</f>
        <v>136500</v>
      </c>
      <c r="K110" s="1280">
        <f>I110*F110</f>
        <v>204659</v>
      </c>
      <c r="L110" s="1280">
        <f>I110*G110</f>
        <v>60541</v>
      </c>
      <c r="M110" s="1296">
        <f>L110+K110</f>
        <v>265200</v>
      </c>
    </row>
    <row r="111" spans="2:13" ht="15.75">
      <c r="B111" s="1323">
        <v>2.2000000000000002</v>
      </c>
      <c r="C111" s="1324" t="s">
        <v>1289</v>
      </c>
      <c r="D111" s="1325" t="s">
        <v>189</v>
      </c>
      <c r="E111" s="1325">
        <v>1100</v>
      </c>
      <c r="F111" s="1325">
        <v>1349.4</v>
      </c>
      <c r="G111" s="1401">
        <f>'Civil Site TOS'!D224</f>
        <v>600</v>
      </c>
      <c r="H111" s="1325">
        <f>G111+F111</f>
        <v>1949.4</v>
      </c>
      <c r="I111" s="1325">
        <v>32</v>
      </c>
      <c r="J111" s="1325">
        <f>I111*E111</f>
        <v>35200</v>
      </c>
      <c r="K111" s="1325">
        <f>I111*F111</f>
        <v>43180.800000000003</v>
      </c>
      <c r="L111" s="1325">
        <f>I111*G111</f>
        <v>19200</v>
      </c>
      <c r="M111" s="1327">
        <f>L111+K111</f>
        <v>62380.800000000003</v>
      </c>
    </row>
    <row r="112" spans="2:13" ht="15.75">
      <c r="B112" s="1952" t="s">
        <v>46</v>
      </c>
      <c r="C112" s="1952"/>
      <c r="D112" s="1952"/>
      <c r="E112" s="1952"/>
      <c r="F112" s="1952"/>
      <c r="G112" s="1952"/>
      <c r="H112" s="1952"/>
      <c r="I112" s="1952"/>
      <c r="J112" s="1626">
        <f>SUM(J110:J111)</f>
        <v>171700</v>
      </c>
      <c r="K112" s="1626">
        <f>SUM(K110:K111)</f>
        <v>247839.8</v>
      </c>
      <c r="L112" s="1626">
        <f>SUM(L110:L111)</f>
        <v>79741</v>
      </c>
      <c r="M112" s="1626">
        <f>SUM(M110:M111)</f>
        <v>327580.79999999999</v>
      </c>
    </row>
    <row r="113" spans="2:13" ht="15.75">
      <c r="B113" s="1635"/>
      <c r="C113" s="1645" t="s">
        <v>1697</v>
      </c>
      <c r="D113" s="1627"/>
      <c r="E113" s="1627"/>
      <c r="F113" s="1627"/>
      <c r="G113" s="1627"/>
      <c r="H113" s="1627"/>
      <c r="I113" s="1627"/>
      <c r="J113" s="1627"/>
      <c r="K113" s="1627"/>
      <c r="L113" s="1627"/>
      <c r="M113" s="1633"/>
    </row>
    <row r="114" spans="2:13" ht="15.75">
      <c r="B114" s="1323">
        <v>3.1</v>
      </c>
      <c r="C114" s="1324" t="s">
        <v>1189</v>
      </c>
      <c r="D114" s="1280" t="s">
        <v>72</v>
      </c>
      <c r="E114" s="1280">
        <v>0</v>
      </c>
      <c r="F114" s="1280">
        <v>0</v>
      </c>
      <c r="G114" s="1674">
        <f>'Civil Site TOS'!D229</f>
        <v>0</v>
      </c>
      <c r="H114" s="1280">
        <f>G114+F114</f>
        <v>0</v>
      </c>
      <c r="I114" s="1280">
        <v>200</v>
      </c>
      <c r="J114" s="1280">
        <f>I114*E114</f>
        <v>0</v>
      </c>
      <c r="K114" s="1280">
        <f>I114*F114</f>
        <v>0</v>
      </c>
      <c r="L114" s="1280">
        <f>I114*G114</f>
        <v>0</v>
      </c>
      <c r="M114" s="1296">
        <f>L114+K114</f>
        <v>0</v>
      </c>
    </row>
    <row r="115" spans="2:13" ht="15.75">
      <c r="B115" s="1952" t="s">
        <v>46</v>
      </c>
      <c r="C115" s="1952"/>
      <c r="D115" s="1952"/>
      <c r="E115" s="1952"/>
      <c r="F115" s="1952"/>
      <c r="G115" s="1952"/>
      <c r="H115" s="1952"/>
      <c r="I115" s="1952"/>
      <c r="J115" s="1626">
        <f>SUM(J113:J114)</f>
        <v>0</v>
      </c>
      <c r="K115" s="1626">
        <f>SUM(K113:K114)</f>
        <v>0</v>
      </c>
      <c r="L115" s="1626">
        <f>SUM(L113:L114)</f>
        <v>0</v>
      </c>
      <c r="M115" s="1626">
        <f>SUM(M113:M114)</f>
        <v>0</v>
      </c>
    </row>
    <row r="116" spans="2:13" ht="15.75">
      <c r="B116" s="1952" t="s">
        <v>1229</v>
      </c>
      <c r="C116" s="1952"/>
      <c r="D116" s="1952"/>
      <c r="E116" s="1952"/>
      <c r="F116" s="1952"/>
      <c r="G116" s="1952"/>
      <c r="H116" s="1952"/>
      <c r="I116" s="1952"/>
      <c r="J116" s="1626">
        <f>J112+J108+J96+J85</f>
        <v>846455</v>
      </c>
      <c r="K116" s="1626">
        <f>K112+K108+K96+K85</f>
        <v>1579380.59</v>
      </c>
      <c r="L116" s="1626">
        <f>L112+L108+L96+L85+L115</f>
        <v>193305.92</v>
      </c>
      <c r="M116" s="1626">
        <f>M112+M108+M96+M85</f>
        <v>1772686.51</v>
      </c>
    </row>
    <row r="117" spans="2:13" ht="18.75">
      <c r="B117" s="1641"/>
      <c r="C117" s="1649" t="s">
        <v>715</v>
      </c>
      <c r="D117" s="1642"/>
      <c r="E117" s="1642"/>
      <c r="F117" s="1642"/>
      <c r="G117" s="1642"/>
      <c r="H117" s="1642"/>
      <c r="I117" s="1642"/>
      <c r="J117" s="1642"/>
      <c r="K117" s="1642"/>
      <c r="L117" s="1642"/>
      <c r="M117" s="1643"/>
    </row>
    <row r="118" spans="2:13" ht="15.75">
      <c r="B118" s="1639">
        <v>7.1</v>
      </c>
      <c r="C118" s="1650" t="s">
        <v>716</v>
      </c>
      <c r="D118" s="1638" t="s">
        <v>704</v>
      </c>
      <c r="E118" s="1280">
        <v>150</v>
      </c>
      <c r="F118" s="1280">
        <v>139.5</v>
      </c>
      <c r="G118" s="1280"/>
      <c r="H118" s="1280">
        <f t="shared" ref="H118:H123" si="35">G118+F118</f>
        <v>139.5</v>
      </c>
      <c r="I118" s="1280">
        <v>36</v>
      </c>
      <c r="J118" s="1280">
        <f t="shared" ref="J118:J123" si="36">I118*E118</f>
        <v>5400</v>
      </c>
      <c r="K118" s="1280">
        <f t="shared" ref="K118:K123" si="37">I118*F118</f>
        <v>5022</v>
      </c>
      <c r="L118" s="1280">
        <f t="shared" ref="L118:L123" si="38">I118*G118</f>
        <v>0</v>
      </c>
      <c r="M118" s="1296">
        <f t="shared" ref="M118:M123" si="39">L118+K118</f>
        <v>5022</v>
      </c>
    </row>
    <row r="119" spans="2:13" s="1608" customFormat="1" ht="15.75">
      <c r="B119" s="1651">
        <v>7.2</v>
      </c>
      <c r="C119" s="1652" t="s">
        <v>717</v>
      </c>
      <c r="D119" s="1653" t="s">
        <v>704</v>
      </c>
      <c r="E119" s="1280">
        <v>150</v>
      </c>
      <c r="F119" s="1280">
        <v>139.5</v>
      </c>
      <c r="G119" s="1280"/>
      <c r="H119" s="1280">
        <f t="shared" si="35"/>
        <v>139.5</v>
      </c>
      <c r="I119" s="1280">
        <v>70</v>
      </c>
      <c r="J119" s="1280">
        <f t="shared" si="36"/>
        <v>10500</v>
      </c>
      <c r="K119" s="1280">
        <f t="shared" si="37"/>
        <v>9765</v>
      </c>
      <c r="L119" s="1280">
        <f t="shared" si="38"/>
        <v>0</v>
      </c>
      <c r="M119" s="1296">
        <f t="shared" si="39"/>
        <v>9765</v>
      </c>
    </row>
    <row r="120" spans="2:13" ht="30">
      <c r="B120" s="1639">
        <v>7.3</v>
      </c>
      <c r="C120" s="1650" t="s">
        <v>720</v>
      </c>
      <c r="D120" s="1638" t="s">
        <v>704</v>
      </c>
      <c r="E120" s="1280">
        <v>150</v>
      </c>
      <c r="F120" s="1280">
        <v>78.709999999999994</v>
      </c>
      <c r="G120" s="1280"/>
      <c r="H120" s="1280">
        <f t="shared" si="35"/>
        <v>78.709999999999994</v>
      </c>
      <c r="I120" s="1280">
        <v>100</v>
      </c>
      <c r="J120" s="1280">
        <f t="shared" si="36"/>
        <v>15000</v>
      </c>
      <c r="K120" s="1280">
        <f t="shared" si="37"/>
        <v>7871</v>
      </c>
      <c r="L120" s="1280">
        <f t="shared" si="38"/>
        <v>0</v>
      </c>
      <c r="M120" s="1296">
        <f t="shared" si="39"/>
        <v>7871</v>
      </c>
    </row>
    <row r="121" spans="2:13" ht="15.75">
      <c r="B121" s="1639">
        <v>7.4</v>
      </c>
      <c r="C121" s="1650" t="s">
        <v>718</v>
      </c>
      <c r="D121" s="1638" t="s">
        <v>222</v>
      </c>
      <c r="E121" s="1280">
        <v>440</v>
      </c>
      <c r="F121" s="1280">
        <v>307.83</v>
      </c>
      <c r="G121" s="1280"/>
      <c r="H121" s="1280">
        <f t="shared" si="35"/>
        <v>307.83</v>
      </c>
      <c r="I121" s="1280">
        <v>65</v>
      </c>
      <c r="J121" s="1280">
        <f t="shared" si="36"/>
        <v>28600</v>
      </c>
      <c r="K121" s="1280">
        <f t="shared" si="37"/>
        <v>20008.95</v>
      </c>
      <c r="L121" s="1280">
        <f t="shared" si="38"/>
        <v>0</v>
      </c>
      <c r="M121" s="1296">
        <f t="shared" si="39"/>
        <v>20008.95</v>
      </c>
    </row>
    <row r="122" spans="2:13" ht="30">
      <c r="B122" s="1639">
        <v>7.5</v>
      </c>
      <c r="C122" s="1650" t="s">
        <v>721</v>
      </c>
      <c r="D122" s="1638" t="s">
        <v>222</v>
      </c>
      <c r="E122" s="1280">
        <v>440</v>
      </c>
      <c r="F122" s="1280">
        <v>249.33</v>
      </c>
      <c r="G122" s="1280"/>
      <c r="H122" s="1280">
        <f t="shared" si="35"/>
        <v>249.33</v>
      </c>
      <c r="I122" s="1280">
        <v>260</v>
      </c>
      <c r="J122" s="1280">
        <f t="shared" si="36"/>
        <v>114400</v>
      </c>
      <c r="K122" s="1280">
        <f t="shared" si="37"/>
        <v>64825.8</v>
      </c>
      <c r="L122" s="1280">
        <f t="shared" si="38"/>
        <v>0</v>
      </c>
      <c r="M122" s="1296">
        <f t="shared" si="39"/>
        <v>64825.8</v>
      </c>
    </row>
    <row r="123" spans="2:13" ht="30">
      <c r="B123" s="1654">
        <v>7.6</v>
      </c>
      <c r="C123" s="1655" t="s">
        <v>719</v>
      </c>
      <c r="D123" s="1640" t="s">
        <v>189</v>
      </c>
      <c r="E123" s="1325">
        <v>440</v>
      </c>
      <c r="F123" s="1325">
        <v>400.9</v>
      </c>
      <c r="G123" s="1325"/>
      <c r="H123" s="1325">
        <f t="shared" si="35"/>
        <v>400.9</v>
      </c>
      <c r="I123" s="1325">
        <v>130</v>
      </c>
      <c r="J123" s="1325">
        <f t="shared" si="36"/>
        <v>57200</v>
      </c>
      <c r="K123" s="1325">
        <f t="shared" si="37"/>
        <v>52117</v>
      </c>
      <c r="L123" s="1325">
        <f t="shared" si="38"/>
        <v>0</v>
      </c>
      <c r="M123" s="1327">
        <f t="shared" si="39"/>
        <v>52117</v>
      </c>
    </row>
    <row r="124" spans="2:13" ht="15.75">
      <c r="B124" s="1952" t="s">
        <v>46</v>
      </c>
      <c r="C124" s="1952"/>
      <c r="D124" s="1952"/>
      <c r="E124" s="1952"/>
      <c r="F124" s="1952"/>
      <c r="G124" s="1952"/>
      <c r="H124" s="1952"/>
      <c r="I124" s="1952"/>
      <c r="J124" s="1626">
        <f>SUM(J118:J123)</f>
        <v>231100</v>
      </c>
      <c r="K124" s="1626">
        <f>SUM(K118:K123)</f>
        <v>159609.75</v>
      </c>
      <c r="L124" s="1626">
        <f>SUM(L118:L123)</f>
        <v>0</v>
      </c>
      <c r="M124" s="1626">
        <f>SUM(M118:M123)</f>
        <v>159609.75</v>
      </c>
    </row>
  </sheetData>
  <mergeCells count="33">
    <mergeCell ref="B124:I124"/>
    <mergeCell ref="B68:I68"/>
    <mergeCell ref="B64:I64"/>
    <mergeCell ref="B39:I39"/>
    <mergeCell ref="B40:I40"/>
    <mergeCell ref="B73:I73"/>
    <mergeCell ref="B74:I74"/>
    <mergeCell ref="B85:I85"/>
    <mergeCell ref="B96:I96"/>
    <mergeCell ref="B61:I61"/>
    <mergeCell ref="B50:I50"/>
    <mergeCell ref="B53:I53"/>
    <mergeCell ref="B19:I19"/>
    <mergeCell ref="B108:I108"/>
    <mergeCell ref="B112:I112"/>
    <mergeCell ref="B116:I116"/>
    <mergeCell ref="E8:E9"/>
    <mergeCell ref="B54:I54"/>
    <mergeCell ref="B115:I115"/>
    <mergeCell ref="B1:P1"/>
    <mergeCell ref="B2:C2"/>
    <mergeCell ref="B3:C3"/>
    <mergeCell ref="B4:C4"/>
    <mergeCell ref="B5:C5"/>
    <mergeCell ref="B6:M6"/>
    <mergeCell ref="F4:M4"/>
    <mergeCell ref="F8:H8"/>
    <mergeCell ref="I8:I9"/>
    <mergeCell ref="J8:J9"/>
    <mergeCell ref="K8:M8"/>
    <mergeCell ref="B8:B9"/>
    <mergeCell ref="C8:C9"/>
    <mergeCell ref="D8:D9"/>
  </mergeCells>
  <printOptions horizontalCentered="1"/>
  <pageMargins left="0.2" right="0.2" top="0.5" bottom="0.5" header="0.55000000000000004" footer="0.62"/>
  <pageSetup scale="70" orientation="landscape" r:id="rId1"/>
  <headerFooter>
    <oddHeader>Page &amp;P of &amp;N</oddHeader>
    <oddFooter xml:space="preserve">&amp;LContractor: - &amp;UBoja B.
P/Manager&amp;CConsultant: - ______________&amp;RClient: - ________________
</oddFooter>
  </headerFooter>
  <rowBreaks count="4" manualBreakCount="4">
    <brk id="30" max="13" man="1"/>
    <brk id="64" max="13" man="1"/>
    <brk id="74" max="13" man="1"/>
    <brk id="96" max="13" man="1"/>
  </rowBreak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774"/>
  <sheetViews>
    <sheetView topLeftCell="A73" zoomScale="70" zoomScaleNormal="100" zoomScaleSheetLayoutView="70" workbookViewId="0">
      <selection activeCell="G28" sqref="G28"/>
    </sheetView>
  </sheetViews>
  <sheetFormatPr defaultRowHeight="15"/>
  <cols>
    <col min="1" max="1" width="6.85546875" customWidth="1"/>
    <col min="2" max="2" width="9.28515625" customWidth="1"/>
    <col min="3" max="3" width="10.28515625" customWidth="1"/>
    <col min="4" max="4" width="42.42578125" customWidth="1"/>
    <col min="5" max="5" width="7.140625" customWidth="1"/>
    <col min="6" max="6" width="9.140625" customWidth="1"/>
    <col min="7" max="7" width="18.7109375" customWidth="1"/>
    <col min="8" max="8" width="47.7109375" customWidth="1"/>
  </cols>
  <sheetData>
    <row r="1" spans="1:8" ht="27.75">
      <c r="A1" s="2133" t="s">
        <v>892</v>
      </c>
      <c r="B1" s="2133"/>
      <c r="C1" s="2133"/>
      <c r="D1" s="2133"/>
      <c r="E1" s="2133"/>
      <c r="F1" s="2133"/>
      <c r="G1" s="2133"/>
      <c r="H1" s="2133"/>
    </row>
    <row r="2" spans="1:8" ht="15.75">
      <c r="A2" s="2049" t="s">
        <v>194</v>
      </c>
      <c r="B2" s="2049"/>
      <c r="C2" s="2049"/>
      <c r="D2" s="2049"/>
      <c r="E2" s="219"/>
      <c r="F2" s="452"/>
      <c r="G2" s="332"/>
      <c r="H2" s="219"/>
    </row>
    <row r="3" spans="1:8" ht="15.75">
      <c r="A3" s="2049" t="s">
        <v>195</v>
      </c>
      <c r="B3" s="2049"/>
      <c r="C3" s="2049"/>
      <c r="D3" s="2049"/>
      <c r="E3" s="237"/>
      <c r="F3" s="237"/>
      <c r="G3" s="2063"/>
      <c r="H3" s="2063"/>
    </row>
    <row r="4" spans="1:8" ht="15.75">
      <c r="A4" s="2049" t="s">
        <v>196</v>
      </c>
      <c r="B4" s="2049"/>
      <c r="C4" s="2049"/>
      <c r="D4" s="2049"/>
      <c r="E4" s="237"/>
      <c r="F4" s="237"/>
      <c r="G4" s="237" t="s">
        <v>1035</v>
      </c>
      <c r="H4" s="219"/>
    </row>
    <row r="5" spans="1:8" ht="15.75">
      <c r="A5" s="2049" t="s">
        <v>197</v>
      </c>
      <c r="B5" s="2049"/>
      <c r="C5" s="2049"/>
      <c r="D5" s="2049"/>
      <c r="E5" s="237"/>
      <c r="F5" s="237"/>
      <c r="G5" s="237" t="s">
        <v>1034</v>
      </c>
      <c r="H5" s="219"/>
    </row>
    <row r="6" spans="1:8" ht="15.75">
      <c r="A6" s="2049" t="s">
        <v>70</v>
      </c>
      <c r="B6" s="2049"/>
      <c r="C6" s="2049"/>
      <c r="D6" s="2049"/>
      <c r="E6" s="237"/>
      <c r="F6" s="237"/>
      <c r="G6" s="237"/>
      <c r="H6" s="219"/>
    </row>
    <row r="7" spans="1:8" ht="15.75">
      <c r="A7" s="416"/>
      <c r="B7" s="417"/>
      <c r="C7" s="338"/>
      <c r="D7" s="417"/>
      <c r="E7" s="417"/>
      <c r="F7" s="417"/>
      <c r="G7" s="417"/>
      <c r="H7" s="338"/>
    </row>
    <row r="8" spans="1:8" ht="15.75">
      <c r="A8" s="418" t="s">
        <v>174</v>
      </c>
      <c r="B8" s="341" t="s">
        <v>175</v>
      </c>
      <c r="C8" s="341" t="s">
        <v>176</v>
      </c>
      <c r="D8" s="419" t="s">
        <v>7</v>
      </c>
      <c r="E8" s="418" t="s">
        <v>174</v>
      </c>
      <c r="F8" s="341" t="s">
        <v>175</v>
      </c>
      <c r="G8" s="341" t="s">
        <v>176</v>
      </c>
      <c r="H8" s="419" t="s">
        <v>7</v>
      </c>
    </row>
    <row r="9" spans="1:8">
      <c r="A9" s="634"/>
      <c r="B9" s="634"/>
      <c r="C9" s="634"/>
      <c r="D9" s="538"/>
      <c r="E9" s="634"/>
      <c r="F9" s="634"/>
      <c r="G9" s="634"/>
      <c r="H9" s="538"/>
    </row>
    <row r="10" spans="1:8" ht="20.25">
      <c r="A10" s="569"/>
      <c r="B10" s="569"/>
      <c r="C10" s="569"/>
      <c r="D10" s="823" t="s">
        <v>833</v>
      </c>
      <c r="E10" s="569"/>
      <c r="F10" s="569"/>
      <c r="G10" s="569"/>
      <c r="H10" s="637"/>
    </row>
    <row r="11" spans="1:8" ht="18">
      <c r="A11" s="569"/>
      <c r="B11" s="569"/>
      <c r="C11" s="569"/>
      <c r="D11" s="637" t="s">
        <v>834</v>
      </c>
      <c r="E11" s="569"/>
      <c r="F11" s="569"/>
      <c r="G11" s="569"/>
      <c r="H11" s="638"/>
    </row>
    <row r="12" spans="1:8" ht="18.75">
      <c r="A12" s="569"/>
      <c r="B12" s="569"/>
      <c r="C12" s="569"/>
      <c r="D12" s="687" t="s">
        <v>835</v>
      </c>
      <c r="E12" s="569"/>
      <c r="F12" s="569"/>
      <c r="G12" s="569"/>
      <c r="H12" s="639"/>
    </row>
    <row r="13" spans="1:8">
      <c r="A13" s="573"/>
      <c r="B13" s="573">
        <v>41.9</v>
      </c>
      <c r="C13" s="573"/>
      <c r="D13" s="642" t="s">
        <v>836</v>
      </c>
      <c r="E13" s="463"/>
      <c r="F13" s="463"/>
      <c r="G13" s="591"/>
      <c r="H13" s="640"/>
    </row>
    <row r="14" spans="1:8" ht="25.5" customHeight="1">
      <c r="A14" s="573"/>
      <c r="B14" s="573">
        <v>4</v>
      </c>
      <c r="C14" s="573"/>
      <c r="D14" s="449"/>
      <c r="E14" s="463"/>
      <c r="F14" s="463"/>
      <c r="G14" s="591"/>
      <c r="H14" s="641"/>
    </row>
    <row r="15" spans="1:8" ht="15.75" thickBot="1">
      <c r="A15" s="573"/>
      <c r="B15" s="573">
        <v>0.6</v>
      </c>
      <c r="C15" s="546"/>
      <c r="D15" s="546"/>
      <c r="E15" s="463"/>
      <c r="F15" s="463"/>
      <c r="G15" s="813"/>
      <c r="H15" s="642"/>
    </row>
    <row r="16" spans="1:8" ht="23.25" thickTop="1" thickBot="1">
      <c r="A16" s="546"/>
      <c r="B16" s="546"/>
      <c r="C16" s="750">
        <f>B15*B14*B13</f>
        <v>100.56</v>
      </c>
      <c r="D16" s="819" t="s">
        <v>1036</v>
      </c>
      <c r="E16" s="463"/>
      <c r="F16" s="463"/>
      <c r="G16" s="591"/>
      <c r="H16" s="640"/>
    </row>
    <row r="17" spans="1:8" ht="18.75" thickTop="1">
      <c r="A17" s="573"/>
      <c r="B17" s="573"/>
      <c r="C17" s="575"/>
      <c r="D17" s="637" t="s">
        <v>838</v>
      </c>
      <c r="E17" s="463"/>
      <c r="F17" s="463"/>
      <c r="G17" s="593"/>
      <c r="H17" s="641"/>
    </row>
    <row r="18" spans="1:8">
      <c r="A18" s="573"/>
      <c r="B18" s="573"/>
      <c r="C18" s="573"/>
      <c r="D18" s="449"/>
      <c r="E18" s="569"/>
      <c r="F18" s="463"/>
      <c r="G18" s="591"/>
      <c r="H18" s="642"/>
    </row>
    <row r="19" spans="1:8" ht="15.75" thickBot="1">
      <c r="A19" s="577"/>
      <c r="B19" s="577"/>
      <c r="C19" s="814">
        <f>C16</f>
        <v>100.56</v>
      </c>
      <c r="D19" s="642" t="s">
        <v>839</v>
      </c>
      <c r="E19" s="569"/>
      <c r="F19" s="463"/>
      <c r="G19" s="813"/>
      <c r="H19" s="640"/>
    </row>
    <row r="20" spans="1:8" ht="23.25" thickTop="1" thickBot="1">
      <c r="A20" s="577"/>
      <c r="B20" s="577"/>
      <c r="C20" s="750">
        <f>C19</f>
        <v>100.56</v>
      </c>
      <c r="D20" s="819" t="s">
        <v>1037</v>
      </c>
      <c r="E20" s="569"/>
      <c r="F20" s="569"/>
      <c r="G20" s="569"/>
      <c r="H20" s="546"/>
    </row>
    <row r="21" spans="1:8" ht="18.75" thickTop="1">
      <c r="A21" s="577"/>
      <c r="B21" s="577"/>
      <c r="C21" s="577"/>
      <c r="D21" s="637" t="s">
        <v>840</v>
      </c>
      <c r="E21" s="569"/>
      <c r="F21" s="569"/>
      <c r="G21" s="596"/>
      <c r="H21" s="655"/>
    </row>
    <row r="22" spans="1:8" ht="18">
      <c r="A22" s="573"/>
      <c r="B22" s="573">
        <v>41.9</v>
      </c>
      <c r="C22" s="569"/>
      <c r="D22" s="637"/>
      <c r="E22" s="569"/>
      <c r="F22" s="569"/>
      <c r="G22" s="569"/>
      <c r="H22" s="639"/>
    </row>
    <row r="23" spans="1:8">
      <c r="A23" s="573"/>
      <c r="B23" s="573">
        <v>3.25</v>
      </c>
      <c r="C23" s="569"/>
      <c r="D23" s="666"/>
      <c r="E23" s="569"/>
      <c r="F23" s="569"/>
      <c r="G23" s="569"/>
      <c r="H23" s="546"/>
    </row>
    <row r="24" spans="1:8" ht="17.25">
      <c r="A24" s="573"/>
      <c r="B24" s="573">
        <v>0.6</v>
      </c>
      <c r="C24" s="916">
        <f>B24*B23*B22</f>
        <v>81.709999999999994</v>
      </c>
      <c r="D24" s="872" t="s">
        <v>837</v>
      </c>
      <c r="E24" s="569"/>
      <c r="F24" s="569"/>
      <c r="G24" s="569"/>
      <c r="H24" s="642"/>
    </row>
    <row r="25" spans="1:8">
      <c r="A25" s="573"/>
      <c r="B25" s="573"/>
      <c r="C25" s="579"/>
      <c r="D25" s="642"/>
      <c r="E25" s="569"/>
      <c r="F25" s="569"/>
      <c r="G25" s="569"/>
      <c r="H25" s="644"/>
    </row>
    <row r="26" spans="1:8" ht="18.75" thickBot="1">
      <c r="A26" s="573"/>
      <c r="B26" s="573"/>
      <c r="C26" s="573"/>
      <c r="D26" s="637" t="s">
        <v>841</v>
      </c>
      <c r="E26" s="569"/>
      <c r="F26" s="599"/>
      <c r="G26" s="569"/>
      <c r="H26" s="546"/>
    </row>
    <row r="27" spans="1:8" ht="20.25" thickTop="1" thickBot="1">
      <c r="A27" s="573">
        <v>2</v>
      </c>
      <c r="B27" s="573">
        <v>41.9</v>
      </c>
      <c r="C27" s="750">
        <f>B27*A27</f>
        <v>83.8</v>
      </c>
      <c r="D27" s="738" t="s">
        <v>189</v>
      </c>
      <c r="E27" s="569"/>
      <c r="F27" s="569"/>
      <c r="G27" s="569"/>
      <c r="H27" s="546"/>
    </row>
    <row r="28" spans="1:8" ht="15.75" thickTop="1">
      <c r="A28" s="573"/>
      <c r="B28" s="573"/>
      <c r="C28" s="573"/>
      <c r="D28" s="642"/>
      <c r="E28" s="569"/>
      <c r="F28" s="569"/>
      <c r="G28" s="569"/>
      <c r="H28" s="642"/>
    </row>
    <row r="29" spans="1:8">
      <c r="A29" s="573"/>
      <c r="B29" s="573"/>
      <c r="C29" s="573"/>
      <c r="D29" s="546"/>
      <c r="E29" s="569"/>
      <c r="F29" s="569"/>
      <c r="G29" s="569"/>
      <c r="H29" s="644"/>
    </row>
    <row r="30" spans="1:8">
      <c r="A30" s="573"/>
      <c r="B30" s="573"/>
      <c r="C30" s="573"/>
      <c r="D30" s="656"/>
      <c r="E30" s="569"/>
      <c r="F30" s="569"/>
      <c r="G30" s="569"/>
      <c r="H30" s="546"/>
    </row>
    <row r="31" spans="1:8" ht="15.75">
      <c r="A31" s="573"/>
      <c r="B31" s="573"/>
      <c r="C31" s="573"/>
      <c r="D31" s="815"/>
      <c r="E31" s="569"/>
      <c r="F31" s="569"/>
      <c r="G31" s="581"/>
      <c r="H31" s="645"/>
    </row>
    <row r="32" spans="1:8">
      <c r="A32" s="573"/>
      <c r="B32" s="573"/>
      <c r="C32" s="573"/>
      <c r="D32" s="449"/>
      <c r="E32" s="569"/>
      <c r="F32" s="569"/>
      <c r="G32" s="569"/>
      <c r="H32" s="646"/>
    </row>
    <row r="33" spans="1:8" ht="15.75">
      <c r="A33" s="573"/>
      <c r="B33" s="573"/>
      <c r="C33" s="581"/>
      <c r="D33" s="643"/>
      <c r="E33" s="569"/>
      <c r="F33" s="569"/>
      <c r="G33" s="569"/>
      <c r="H33" s="647"/>
    </row>
    <row r="34" spans="1:8">
      <c r="A34" s="573"/>
      <c r="B34" s="573"/>
      <c r="C34" s="573"/>
      <c r="D34" s="449"/>
      <c r="E34" s="569"/>
      <c r="F34" s="569"/>
      <c r="G34" s="569"/>
      <c r="H34" s="546"/>
    </row>
    <row r="35" spans="1:8">
      <c r="A35" s="573"/>
      <c r="B35" s="573"/>
      <c r="C35" s="573"/>
      <c r="D35" s="642"/>
      <c r="E35" s="602"/>
      <c r="F35" s="602"/>
      <c r="G35" s="603"/>
      <c r="H35" s="649"/>
    </row>
    <row r="36" spans="1:8">
      <c r="A36" s="573"/>
      <c r="B36" s="573"/>
      <c r="C36" s="573"/>
      <c r="D36" s="816"/>
      <c r="E36" s="602"/>
      <c r="F36" s="602"/>
      <c r="G36" s="602"/>
      <c r="H36" s="649"/>
    </row>
    <row r="37" spans="1:8">
      <c r="A37" s="573"/>
      <c r="B37" s="573"/>
      <c r="C37" s="573"/>
      <c r="D37" s="656"/>
      <c r="E37" s="602"/>
      <c r="F37" s="602"/>
      <c r="G37" s="602"/>
      <c r="H37" s="656"/>
    </row>
    <row r="38" spans="1:8">
      <c r="A38" s="573"/>
      <c r="B38" s="573"/>
      <c r="C38" s="573"/>
      <c r="D38" s="656"/>
      <c r="E38" s="602"/>
      <c r="F38" s="602"/>
      <c r="G38" s="602"/>
      <c r="H38" s="657"/>
    </row>
    <row r="39" spans="1:8">
      <c r="A39" s="573"/>
      <c r="B39" s="573"/>
      <c r="C39" s="573"/>
      <c r="D39" s="815"/>
      <c r="E39" s="602"/>
      <c r="F39" s="602"/>
      <c r="G39" s="602"/>
      <c r="H39" s="649"/>
    </row>
    <row r="40" spans="1:8">
      <c r="A40" s="573"/>
      <c r="B40" s="573"/>
      <c r="C40" s="573"/>
      <c r="D40" s="449"/>
      <c r="E40" s="602"/>
      <c r="F40" s="602"/>
      <c r="G40" s="602"/>
      <c r="H40" s="638"/>
    </row>
    <row r="41" spans="1:8" ht="15.75">
      <c r="A41" s="573"/>
      <c r="B41" s="573"/>
      <c r="C41" s="581"/>
      <c r="D41" s="643"/>
      <c r="E41" s="602"/>
      <c r="F41" s="602"/>
      <c r="G41" s="602"/>
      <c r="H41" s="638"/>
    </row>
    <row r="42" spans="1:8">
      <c r="A42" s="569"/>
      <c r="B42" s="569"/>
      <c r="C42" s="569"/>
      <c r="D42" s="546"/>
      <c r="E42" s="602"/>
      <c r="F42" s="602"/>
      <c r="G42" s="602"/>
      <c r="H42" s="638"/>
    </row>
    <row r="43" spans="1:8">
      <c r="A43" s="573"/>
      <c r="B43" s="573"/>
      <c r="C43" s="573"/>
      <c r="D43" s="656"/>
      <c r="E43" s="602"/>
      <c r="F43" s="602"/>
      <c r="G43" s="602"/>
      <c r="H43" s="649"/>
    </row>
    <row r="44" spans="1:8">
      <c r="A44" s="573"/>
      <c r="B44" s="573"/>
      <c r="C44" s="573"/>
      <c r="D44" s="815"/>
      <c r="E44" s="602"/>
      <c r="F44" s="602"/>
      <c r="G44" s="602"/>
      <c r="H44" s="649"/>
    </row>
    <row r="45" spans="1:8">
      <c r="A45" s="573"/>
      <c r="B45" s="573"/>
      <c r="C45" s="573"/>
      <c r="D45" s="449"/>
      <c r="E45" s="602"/>
      <c r="F45" s="602"/>
      <c r="G45" s="602"/>
      <c r="H45" s="638"/>
    </row>
    <row r="46" spans="1:8">
      <c r="A46" s="573"/>
      <c r="B46" s="573"/>
      <c r="C46" s="573"/>
      <c r="D46" s="642"/>
      <c r="E46" s="602"/>
      <c r="F46" s="602"/>
      <c r="G46" s="602"/>
      <c r="H46" s="638"/>
    </row>
    <row r="47" spans="1:8">
      <c r="A47" s="573"/>
      <c r="B47" s="573"/>
      <c r="C47" s="573"/>
      <c r="D47" s="816"/>
      <c r="E47" s="602"/>
      <c r="F47" s="602"/>
      <c r="G47" s="602"/>
      <c r="H47" s="649"/>
    </row>
    <row r="48" spans="1:8">
      <c r="A48" s="569"/>
      <c r="B48" s="569"/>
      <c r="C48" s="569"/>
      <c r="D48" s="546"/>
      <c r="E48" s="602"/>
      <c r="F48" s="602"/>
      <c r="G48" s="602"/>
      <c r="H48" s="638"/>
    </row>
    <row r="49" spans="1:8">
      <c r="A49" s="569"/>
      <c r="B49" s="569"/>
      <c r="C49" s="569"/>
      <c r="D49" s="649"/>
      <c r="E49" s="602"/>
      <c r="F49" s="602"/>
      <c r="G49" s="602"/>
      <c r="H49" s="638"/>
    </row>
    <row r="50" spans="1:8">
      <c r="A50" s="569"/>
      <c r="B50" s="569"/>
      <c r="C50" s="569"/>
      <c r="D50" s="642"/>
      <c r="E50" s="602"/>
      <c r="F50" s="602"/>
      <c r="G50" s="602"/>
      <c r="H50" s="638"/>
    </row>
    <row r="51" spans="1:8">
      <c r="A51" s="569"/>
      <c r="B51" s="569"/>
      <c r="C51" s="569"/>
      <c r="D51" s="817"/>
      <c r="E51" s="602"/>
      <c r="F51" s="602"/>
      <c r="G51" s="602"/>
      <c r="H51" s="649"/>
    </row>
    <row r="52" spans="1:8">
      <c r="A52" s="569"/>
      <c r="B52" s="569"/>
      <c r="C52" s="569"/>
      <c r="D52" s="546"/>
      <c r="E52" s="602"/>
      <c r="F52" s="602"/>
      <c r="G52" s="602"/>
      <c r="H52" s="638"/>
    </row>
    <row r="53" spans="1:8">
      <c r="A53" s="569"/>
      <c r="B53" s="569"/>
      <c r="C53" s="569"/>
      <c r="D53" s="546"/>
      <c r="E53" s="602"/>
      <c r="F53" s="602"/>
      <c r="G53" s="602"/>
      <c r="H53" s="638"/>
    </row>
    <row r="54" spans="1:8">
      <c r="A54" s="573"/>
      <c r="B54" s="573"/>
      <c r="C54" s="573"/>
      <c r="D54" s="656"/>
      <c r="E54" s="602"/>
      <c r="F54" s="602"/>
      <c r="G54" s="602"/>
      <c r="H54" s="638"/>
    </row>
    <row r="55" spans="1:8">
      <c r="A55" s="573"/>
      <c r="B55" s="573"/>
      <c r="C55" s="573"/>
      <c r="D55" s="815"/>
      <c r="E55" s="602"/>
      <c r="F55" s="602"/>
      <c r="G55" s="602"/>
      <c r="H55" s="649"/>
    </row>
    <row r="56" spans="1:8" ht="15.75">
      <c r="A56" s="573"/>
      <c r="B56" s="573"/>
      <c r="C56" s="573"/>
      <c r="D56" s="449"/>
      <c r="E56" s="569"/>
      <c r="F56" s="569"/>
      <c r="G56" s="596"/>
      <c r="H56" s="658"/>
    </row>
    <row r="57" spans="1:8">
      <c r="A57" s="569"/>
      <c r="B57" s="569"/>
      <c r="C57" s="569"/>
      <c r="D57" s="546"/>
      <c r="E57" s="569"/>
      <c r="F57" s="569"/>
      <c r="G57" s="569"/>
      <c r="H57" s="546"/>
    </row>
    <row r="58" spans="1:8">
      <c r="A58" s="463"/>
      <c r="B58" s="463"/>
      <c r="C58" s="591"/>
      <c r="D58" s="642"/>
      <c r="E58" s="569"/>
      <c r="F58" s="569"/>
      <c r="G58" s="569"/>
      <c r="H58" s="546"/>
    </row>
    <row r="59" spans="1:8">
      <c r="A59" s="463"/>
      <c r="B59" s="463"/>
      <c r="C59" s="813"/>
      <c r="D59" s="642"/>
      <c r="E59" s="569"/>
      <c r="F59" s="569"/>
      <c r="G59" s="569"/>
      <c r="H59" s="546"/>
    </row>
    <row r="60" spans="1:8">
      <c r="A60" s="463"/>
      <c r="B60" s="463"/>
      <c r="C60" s="591"/>
      <c r="D60" s="640"/>
      <c r="E60" s="569"/>
      <c r="F60" s="569"/>
      <c r="G60" s="569"/>
      <c r="H60" s="546"/>
    </row>
    <row r="61" spans="1:8">
      <c r="A61" s="463"/>
      <c r="B61" s="463"/>
      <c r="C61" s="593"/>
      <c r="D61" s="641"/>
      <c r="E61" s="569"/>
      <c r="F61" s="569"/>
      <c r="G61" s="569"/>
      <c r="H61" s="546"/>
    </row>
    <row r="62" spans="1:8">
      <c r="A62" s="463"/>
      <c r="B62" s="463"/>
      <c r="C62" s="591"/>
      <c r="D62" s="642"/>
      <c r="E62" s="569"/>
      <c r="F62" s="569"/>
      <c r="G62" s="569"/>
      <c r="H62" s="546"/>
    </row>
    <row r="63" spans="1:8" ht="15.75" thickBot="1">
      <c r="A63" s="605"/>
      <c r="B63" s="605"/>
      <c r="C63" s="606"/>
      <c r="D63" s="818"/>
      <c r="E63" s="608"/>
      <c r="F63" s="608"/>
      <c r="G63" s="608"/>
      <c r="H63" s="653"/>
    </row>
    <row r="64" spans="1:8" ht="27.75">
      <c r="A64" s="2133" t="s">
        <v>892</v>
      </c>
      <c r="B64" s="2133"/>
      <c r="C64" s="2133"/>
      <c r="D64" s="2133"/>
      <c r="E64" s="2133"/>
      <c r="F64" s="2133"/>
      <c r="G64" s="2133"/>
      <c r="H64" s="2133"/>
    </row>
    <row r="65" spans="1:8" ht="15.75">
      <c r="A65" s="2049" t="s">
        <v>194</v>
      </c>
      <c r="B65" s="2049"/>
      <c r="C65" s="2049"/>
      <c r="D65" s="2049"/>
      <c r="E65" s="219"/>
      <c r="F65" s="452"/>
      <c r="G65" s="332"/>
      <c r="H65" s="219"/>
    </row>
    <row r="66" spans="1:8" ht="15.75">
      <c r="A66" s="2049" t="s">
        <v>195</v>
      </c>
      <c r="B66" s="2049"/>
      <c r="C66" s="2049"/>
      <c r="D66" s="2049"/>
      <c r="E66" s="237"/>
      <c r="F66" s="237"/>
      <c r="G66" s="2063"/>
      <c r="H66" s="2063"/>
    </row>
    <row r="67" spans="1:8" ht="15.75">
      <c r="A67" s="2049" t="s">
        <v>196</v>
      </c>
      <c r="B67" s="2049"/>
      <c r="C67" s="2049"/>
      <c r="D67" s="2049"/>
      <c r="E67" s="237"/>
      <c r="F67" s="237"/>
      <c r="G67" s="237" t="s">
        <v>1038</v>
      </c>
      <c r="H67" s="219"/>
    </row>
    <row r="68" spans="1:8" ht="15.75">
      <c r="A68" s="2049" t="s">
        <v>197</v>
      </c>
      <c r="B68" s="2049"/>
      <c r="C68" s="2049"/>
      <c r="D68" s="2049"/>
      <c r="E68" s="237"/>
      <c r="F68" s="237"/>
      <c r="G68" s="237" t="s">
        <v>1034</v>
      </c>
      <c r="H68" s="219"/>
    </row>
    <row r="69" spans="1:8" ht="15.75">
      <c r="A69" s="2049" t="s">
        <v>70</v>
      </c>
      <c r="B69" s="2049"/>
      <c r="C69" s="2049"/>
      <c r="D69" s="2049"/>
      <c r="E69" s="237"/>
      <c r="F69" s="237"/>
      <c r="G69" s="237"/>
      <c r="H69" s="219"/>
    </row>
    <row r="70" spans="1:8" ht="16.5" thickBot="1">
      <c r="A70" s="611"/>
      <c r="B70" s="612"/>
      <c r="C70" s="612"/>
      <c r="D70" s="612"/>
      <c r="E70" s="613"/>
      <c r="F70" s="613"/>
      <c r="G70" s="613"/>
      <c r="H70" s="551"/>
    </row>
    <row r="71" spans="1:8" ht="15.75">
      <c r="A71" s="820" t="s">
        <v>174</v>
      </c>
      <c r="B71" s="821" t="s">
        <v>175</v>
      </c>
      <c r="C71" s="821" t="s">
        <v>176</v>
      </c>
      <c r="D71" s="822" t="s">
        <v>7</v>
      </c>
      <c r="E71" s="820" t="s">
        <v>174</v>
      </c>
      <c r="F71" s="821" t="s">
        <v>175</v>
      </c>
      <c r="G71" s="821" t="s">
        <v>176</v>
      </c>
      <c r="H71" s="822" t="s">
        <v>7</v>
      </c>
    </row>
    <row r="72" spans="1:8" ht="21">
      <c r="A72" s="634"/>
      <c r="B72" s="634"/>
      <c r="C72" s="634"/>
      <c r="D72" s="686" t="s">
        <v>842</v>
      </c>
      <c r="E72" s="634"/>
      <c r="F72" s="634"/>
      <c r="G72" s="634"/>
      <c r="H72" s="824"/>
    </row>
    <row r="73" spans="1:8" ht="18">
      <c r="A73" s="569"/>
      <c r="B73" s="569"/>
      <c r="C73" s="569"/>
      <c r="D73" s="642" t="s">
        <v>843</v>
      </c>
      <c r="E73" s="569"/>
      <c r="F73" s="569"/>
      <c r="G73" s="569"/>
      <c r="H73" s="587"/>
    </row>
    <row r="74" spans="1:8" ht="18.75">
      <c r="A74" s="569"/>
      <c r="B74" s="569">
        <v>18</v>
      </c>
      <c r="C74" s="569"/>
      <c r="D74" s="687" t="s">
        <v>844</v>
      </c>
      <c r="E74" s="569"/>
      <c r="F74" s="569"/>
      <c r="G74" s="569"/>
      <c r="H74" s="659"/>
    </row>
    <row r="75" spans="1:8">
      <c r="A75" s="569"/>
      <c r="B75" s="569">
        <v>2.5</v>
      </c>
      <c r="C75" s="569"/>
      <c r="D75" s="642"/>
      <c r="E75" s="569"/>
      <c r="F75" s="569"/>
      <c r="G75" s="569"/>
      <c r="H75" s="588"/>
    </row>
    <row r="76" spans="1:8" ht="15.75" thickBot="1">
      <c r="A76" s="569"/>
      <c r="B76" s="569">
        <v>0.5</v>
      </c>
      <c r="C76" s="546"/>
      <c r="D76" s="546"/>
      <c r="E76" s="463"/>
      <c r="F76" s="463"/>
      <c r="G76" s="591"/>
      <c r="H76" s="592"/>
    </row>
    <row r="77" spans="1:8" ht="22.5" thickTop="1" thickBot="1">
      <c r="A77" s="546"/>
      <c r="B77" s="546"/>
      <c r="C77" s="750">
        <f>B76*B75*B74</f>
        <v>22.5</v>
      </c>
      <c r="D77" s="738" t="s">
        <v>1039</v>
      </c>
      <c r="E77" s="463"/>
      <c r="F77" s="463"/>
      <c r="G77" s="591"/>
      <c r="H77" s="660"/>
    </row>
    <row r="78" spans="1:8" ht="18.75" thickTop="1">
      <c r="A78" s="569"/>
      <c r="B78" s="569"/>
      <c r="C78" s="569"/>
      <c r="D78" s="637" t="s">
        <v>846</v>
      </c>
      <c r="E78" s="463"/>
      <c r="F78" s="463"/>
      <c r="G78" s="813"/>
      <c r="H78" s="598"/>
    </row>
    <row r="79" spans="1:8" ht="15.75" thickBot="1">
      <c r="A79" s="569"/>
      <c r="B79" s="569"/>
      <c r="C79" s="569">
        <f>C77</f>
        <v>22.5</v>
      </c>
      <c r="D79" s="642"/>
      <c r="E79" s="463"/>
      <c r="F79" s="463"/>
      <c r="G79" s="591"/>
      <c r="H79" s="592"/>
    </row>
    <row r="80" spans="1:8" ht="20.25" thickTop="1" thickBot="1">
      <c r="A80" s="569"/>
      <c r="B80" s="569"/>
      <c r="C80" s="750">
        <f>C79</f>
        <v>22.5</v>
      </c>
      <c r="D80" s="738" t="s">
        <v>847</v>
      </c>
      <c r="E80" s="463"/>
      <c r="F80" s="463"/>
      <c r="G80" s="593"/>
      <c r="H80" s="660"/>
    </row>
    <row r="81" spans="1:8" ht="15.75" thickTop="1">
      <c r="A81" s="569"/>
      <c r="B81" s="569"/>
      <c r="C81" s="569"/>
      <c r="D81" s="449"/>
      <c r="E81" s="569"/>
      <c r="F81" s="463"/>
      <c r="G81" s="591"/>
      <c r="H81" s="598"/>
    </row>
    <row r="82" spans="1:8" ht="18">
      <c r="A82" s="569"/>
      <c r="B82" s="569"/>
      <c r="C82" s="569"/>
      <c r="D82" s="637" t="s">
        <v>848</v>
      </c>
      <c r="E82" s="569"/>
      <c r="F82" s="463"/>
      <c r="G82" s="813"/>
      <c r="H82" s="592"/>
    </row>
    <row r="83" spans="1:8">
      <c r="A83" s="569"/>
      <c r="B83" s="569">
        <v>18</v>
      </c>
      <c r="C83" s="569"/>
      <c r="D83" s="642"/>
      <c r="E83" s="569"/>
      <c r="F83" s="569"/>
      <c r="G83" s="569"/>
      <c r="H83" s="595"/>
    </row>
    <row r="84" spans="1:8" ht="15.75">
      <c r="A84" s="569"/>
      <c r="B84" s="569">
        <v>2.25</v>
      </c>
      <c r="C84" s="569"/>
      <c r="D84" s="666"/>
      <c r="E84" s="569"/>
      <c r="F84" s="569"/>
      <c r="G84" s="596"/>
      <c r="H84" s="597"/>
    </row>
    <row r="85" spans="1:8" ht="15.75" thickBot="1">
      <c r="A85" s="569"/>
      <c r="B85" s="569">
        <v>0.5</v>
      </c>
      <c r="E85" s="569"/>
      <c r="F85" s="569"/>
      <c r="G85" s="569"/>
      <c r="H85" s="588"/>
    </row>
    <row r="86" spans="1:8" ht="20.25" thickTop="1" thickBot="1">
      <c r="A86" s="569"/>
      <c r="B86" s="569"/>
      <c r="C86" s="750">
        <f>B85*B84*B83</f>
        <v>20.25</v>
      </c>
      <c r="D86" s="738" t="s">
        <v>845</v>
      </c>
      <c r="E86" s="569"/>
      <c r="F86" s="569"/>
      <c r="G86" s="569"/>
      <c r="H86" s="595"/>
    </row>
    <row r="87" spans="1:8" ht="18.75" thickTop="1">
      <c r="A87" s="569"/>
      <c r="B87" s="569"/>
      <c r="C87" s="569"/>
      <c r="D87" s="637" t="s">
        <v>849</v>
      </c>
      <c r="E87" s="569"/>
      <c r="F87" s="569"/>
      <c r="G87" s="569"/>
      <c r="H87" s="598"/>
    </row>
    <row r="88" spans="1:8">
      <c r="A88" s="569"/>
      <c r="B88" s="569">
        <v>18</v>
      </c>
      <c r="C88" s="569"/>
      <c r="D88" s="642"/>
      <c r="E88" s="569"/>
      <c r="F88" s="569"/>
      <c r="G88" s="569"/>
      <c r="H88" s="661"/>
    </row>
    <row r="89" spans="1:8" ht="15.75" thickBot="1">
      <c r="A89" s="569"/>
      <c r="B89" s="569">
        <v>2.25</v>
      </c>
      <c r="E89" s="569"/>
      <c r="F89" s="599"/>
      <c r="G89" s="569"/>
      <c r="H89" s="595"/>
    </row>
    <row r="90" spans="1:8" ht="20.25" thickTop="1" thickBot="1">
      <c r="A90" s="569"/>
      <c r="B90" s="569"/>
      <c r="C90" s="750">
        <f>B89*B88</f>
        <v>40.5</v>
      </c>
      <c r="D90" s="738" t="s">
        <v>850</v>
      </c>
      <c r="E90" s="569"/>
      <c r="F90" s="569"/>
      <c r="G90" s="569"/>
      <c r="H90" s="595"/>
    </row>
    <row r="91" spans="1:8" ht="18.75" thickTop="1">
      <c r="A91" s="569"/>
      <c r="B91" s="569"/>
      <c r="C91" s="569"/>
      <c r="D91" s="637" t="s">
        <v>851</v>
      </c>
      <c r="E91" s="569"/>
      <c r="F91" s="569"/>
      <c r="G91" s="569"/>
      <c r="H91" s="598"/>
    </row>
    <row r="92" spans="1:8" ht="16.5" thickBot="1">
      <c r="A92" s="569"/>
      <c r="B92" s="569">
        <v>18</v>
      </c>
      <c r="C92" s="569"/>
      <c r="D92" s="643"/>
      <c r="E92" s="569"/>
      <c r="F92" s="569"/>
      <c r="G92" s="569"/>
      <c r="H92" s="661"/>
    </row>
    <row r="93" spans="1:8" ht="20.25" thickTop="1" thickBot="1">
      <c r="A93" s="569"/>
      <c r="B93" s="569">
        <v>2.25</v>
      </c>
      <c r="C93" s="750">
        <f>B93*B92</f>
        <v>40.5</v>
      </c>
      <c r="D93" s="738" t="s">
        <v>850</v>
      </c>
      <c r="E93" s="569"/>
      <c r="F93" s="569"/>
      <c r="G93" s="569"/>
      <c r="H93" s="595"/>
    </row>
    <row r="94" spans="1:8" ht="16.5" thickTop="1">
      <c r="A94" s="569"/>
      <c r="B94" s="569"/>
      <c r="C94" s="569"/>
      <c r="D94" s="643"/>
      <c r="E94" s="569"/>
      <c r="F94" s="569"/>
      <c r="G94" s="581"/>
      <c r="H94" s="662"/>
    </row>
    <row r="95" spans="1:8" ht="15.75">
      <c r="A95" s="569"/>
      <c r="B95" s="569"/>
      <c r="C95" s="569"/>
      <c r="D95" s="643" t="s">
        <v>852</v>
      </c>
      <c r="E95" s="569"/>
      <c r="F95" s="569"/>
      <c r="G95" s="569"/>
      <c r="H95" s="600"/>
    </row>
    <row r="96" spans="1:8" ht="16.5" thickBot="1">
      <c r="A96" s="569">
        <v>2</v>
      </c>
      <c r="B96" s="569">
        <v>18</v>
      </c>
      <c r="C96" s="569"/>
      <c r="D96" s="643"/>
      <c r="E96" s="569"/>
      <c r="F96" s="569"/>
      <c r="G96" s="569"/>
      <c r="H96" s="663"/>
    </row>
    <row r="97" spans="1:8" ht="20.25" thickTop="1" thickBot="1">
      <c r="A97" s="569"/>
      <c r="B97" s="569"/>
      <c r="C97" s="750">
        <f>B96*A96</f>
        <v>36</v>
      </c>
      <c r="D97" s="738" t="s">
        <v>189</v>
      </c>
      <c r="E97" s="569"/>
      <c r="F97" s="569"/>
      <c r="G97" s="569"/>
      <c r="H97" s="595"/>
    </row>
    <row r="98" spans="1:8" ht="15.75" thickTop="1">
      <c r="A98" s="569"/>
      <c r="B98" s="569"/>
      <c r="C98" s="569"/>
      <c r="D98" s="642"/>
      <c r="E98" s="602"/>
      <c r="F98" s="602"/>
      <c r="G98" s="603"/>
      <c r="H98" s="664"/>
    </row>
    <row r="99" spans="1:8">
      <c r="A99" s="569"/>
      <c r="B99" s="569"/>
      <c r="C99" s="569"/>
      <c r="D99" s="816"/>
      <c r="E99" s="602"/>
      <c r="F99" s="602"/>
      <c r="G99" s="602"/>
      <c r="H99" s="664"/>
    </row>
    <row r="100" spans="1:8">
      <c r="A100" s="569"/>
      <c r="B100" s="569"/>
      <c r="C100" s="569"/>
      <c r="D100" s="816"/>
      <c r="E100" s="602"/>
      <c r="F100" s="602"/>
      <c r="G100" s="602"/>
      <c r="H100" s="664"/>
    </row>
    <row r="101" spans="1:8">
      <c r="A101" s="569"/>
      <c r="B101" s="569"/>
      <c r="C101" s="569"/>
      <c r="D101" s="816"/>
      <c r="E101" s="602"/>
      <c r="F101" s="602"/>
      <c r="G101" s="602"/>
      <c r="H101" s="664"/>
    </row>
    <row r="102" spans="1:8">
      <c r="A102" s="569"/>
      <c r="B102" s="569"/>
      <c r="C102" s="569"/>
      <c r="D102" s="816"/>
      <c r="E102" s="602"/>
      <c r="F102" s="602"/>
      <c r="G102" s="602"/>
      <c r="H102" s="664"/>
    </row>
    <row r="103" spans="1:8">
      <c r="A103" s="569"/>
      <c r="B103" s="569"/>
      <c r="C103" s="569"/>
      <c r="D103" s="816"/>
      <c r="E103" s="602"/>
      <c r="F103" s="602"/>
      <c r="G103" s="602"/>
      <c r="H103" s="664"/>
    </row>
    <row r="104" spans="1:8">
      <c r="A104" s="569"/>
      <c r="B104" s="569"/>
      <c r="C104" s="569"/>
      <c r="D104" s="816"/>
      <c r="E104" s="602"/>
      <c r="F104" s="602"/>
      <c r="G104" s="602"/>
      <c r="H104" s="664"/>
    </row>
    <row r="105" spans="1:8">
      <c r="A105" s="569"/>
      <c r="B105" s="569"/>
      <c r="C105" s="569"/>
      <c r="D105" s="816"/>
      <c r="E105" s="602"/>
      <c r="F105" s="602"/>
      <c r="G105" s="602"/>
      <c r="H105" s="664"/>
    </row>
    <row r="106" spans="1:8">
      <c r="A106" s="569"/>
      <c r="B106" s="569"/>
      <c r="C106" s="569"/>
      <c r="D106" s="816"/>
      <c r="E106" s="602"/>
      <c r="F106" s="602"/>
      <c r="G106" s="602"/>
      <c r="H106" s="664"/>
    </row>
    <row r="107" spans="1:8">
      <c r="A107" s="569"/>
      <c r="B107" s="569"/>
      <c r="C107" s="569"/>
      <c r="D107" s="816"/>
      <c r="E107" s="602"/>
      <c r="F107" s="602"/>
      <c r="G107" s="602"/>
      <c r="H107" s="664"/>
    </row>
    <row r="108" spans="1:8">
      <c r="A108" s="569"/>
      <c r="B108" s="569"/>
      <c r="C108" s="569"/>
      <c r="D108" s="816"/>
      <c r="E108" s="602"/>
      <c r="F108" s="602"/>
      <c r="G108" s="602"/>
      <c r="H108" s="664"/>
    </row>
    <row r="109" spans="1:8">
      <c r="A109" s="569"/>
      <c r="B109" s="569"/>
      <c r="C109" s="569"/>
      <c r="D109" s="816"/>
      <c r="E109" s="602"/>
      <c r="F109" s="602"/>
      <c r="G109" s="602"/>
      <c r="H109" s="664"/>
    </row>
    <row r="110" spans="1:8">
      <c r="A110" s="569"/>
      <c r="B110" s="569"/>
      <c r="C110" s="569"/>
      <c r="D110" s="816"/>
      <c r="E110" s="602"/>
      <c r="F110" s="602"/>
      <c r="G110" s="602"/>
      <c r="H110" s="664"/>
    </row>
    <row r="111" spans="1:8">
      <c r="A111" s="569"/>
      <c r="B111" s="569"/>
      <c r="C111" s="569"/>
      <c r="D111" s="816"/>
      <c r="E111" s="602"/>
      <c r="F111" s="602"/>
      <c r="G111" s="602"/>
      <c r="H111" s="664"/>
    </row>
    <row r="112" spans="1:8">
      <c r="A112" s="569"/>
      <c r="B112" s="569"/>
      <c r="C112" s="569"/>
      <c r="D112" s="816"/>
      <c r="E112" s="602"/>
      <c r="F112" s="602"/>
      <c r="G112" s="602"/>
      <c r="H112" s="664"/>
    </row>
    <row r="113" spans="1:8">
      <c r="A113" s="569"/>
      <c r="B113" s="569"/>
      <c r="C113" s="569"/>
      <c r="D113" s="816"/>
      <c r="E113" s="602"/>
      <c r="F113" s="602"/>
      <c r="G113" s="602"/>
      <c r="H113" s="664"/>
    </row>
    <row r="114" spans="1:8">
      <c r="A114" s="569"/>
      <c r="B114" s="569"/>
      <c r="C114" s="569"/>
      <c r="D114" s="816"/>
      <c r="E114" s="602"/>
      <c r="F114" s="602"/>
      <c r="G114" s="602"/>
      <c r="H114" s="664"/>
    </row>
    <row r="115" spans="1:8">
      <c r="A115" s="569"/>
      <c r="B115" s="569"/>
      <c r="C115" s="569"/>
      <c r="D115" s="816"/>
      <c r="E115" s="602"/>
      <c r="F115" s="602"/>
      <c r="G115" s="602"/>
      <c r="H115" s="664"/>
    </row>
    <row r="116" spans="1:8">
      <c r="A116" s="569"/>
      <c r="B116" s="569"/>
      <c r="C116" s="569"/>
      <c r="D116" s="816"/>
      <c r="E116" s="602"/>
      <c r="F116" s="602"/>
      <c r="G116" s="602"/>
      <c r="H116" s="664"/>
    </row>
    <row r="117" spans="1:8">
      <c r="A117" s="569"/>
      <c r="B117" s="569"/>
      <c r="C117" s="569"/>
      <c r="D117" s="816"/>
      <c r="E117" s="602"/>
      <c r="F117" s="602"/>
      <c r="G117" s="602"/>
      <c r="H117" s="664"/>
    </row>
    <row r="118" spans="1:8">
      <c r="A118" s="569"/>
      <c r="B118" s="569"/>
      <c r="C118" s="569"/>
      <c r="D118" s="656"/>
      <c r="E118" s="602"/>
      <c r="F118" s="602"/>
      <c r="G118" s="602"/>
      <c r="H118" s="825"/>
    </row>
    <row r="119" spans="1:8">
      <c r="A119" s="569"/>
      <c r="B119" s="569"/>
      <c r="C119" s="569"/>
      <c r="D119" s="656"/>
      <c r="E119" s="602"/>
      <c r="F119" s="602"/>
      <c r="G119" s="602"/>
      <c r="H119" s="826"/>
    </row>
    <row r="120" spans="1:8">
      <c r="A120" s="569"/>
      <c r="B120" s="569"/>
      <c r="C120" s="569"/>
      <c r="D120" s="815"/>
      <c r="E120" s="602"/>
      <c r="F120" s="602"/>
      <c r="G120" s="602"/>
      <c r="H120" s="664"/>
    </row>
    <row r="121" spans="1:8">
      <c r="A121" s="569"/>
      <c r="B121" s="569"/>
      <c r="C121" s="569"/>
      <c r="D121" s="449"/>
      <c r="E121" s="602"/>
      <c r="F121" s="602"/>
      <c r="G121" s="602"/>
      <c r="H121" s="659"/>
    </row>
    <row r="122" spans="1:8" ht="15.75">
      <c r="A122" s="569"/>
      <c r="B122" s="569"/>
      <c r="C122" s="569"/>
      <c r="D122" s="643"/>
      <c r="E122" s="602"/>
      <c r="F122" s="602"/>
      <c r="G122" s="602"/>
      <c r="H122" s="659"/>
    </row>
    <row r="123" spans="1:8">
      <c r="A123" s="569"/>
      <c r="B123" s="569"/>
      <c r="C123" s="569"/>
      <c r="D123" s="546"/>
      <c r="E123" s="602"/>
      <c r="F123" s="602"/>
      <c r="G123" s="602"/>
      <c r="H123" s="659"/>
    </row>
    <row r="124" spans="1:8">
      <c r="A124" s="569"/>
      <c r="B124" s="569"/>
      <c r="C124" s="569"/>
      <c r="D124" s="656"/>
      <c r="E124" s="602"/>
      <c r="F124" s="602"/>
      <c r="G124" s="602"/>
      <c r="H124" s="664"/>
    </row>
    <row r="125" spans="1:8">
      <c r="A125" s="569"/>
      <c r="B125" s="569"/>
      <c r="C125" s="569"/>
      <c r="D125" s="815"/>
      <c r="E125" s="602"/>
      <c r="F125" s="602"/>
      <c r="G125" s="602"/>
      <c r="H125" s="664"/>
    </row>
    <row r="126" spans="1:8">
      <c r="A126" s="569"/>
      <c r="B126" s="569"/>
      <c r="C126" s="569"/>
      <c r="D126" s="449"/>
      <c r="E126" s="602"/>
      <c r="F126" s="602"/>
      <c r="G126" s="602"/>
      <c r="H126" s="659"/>
    </row>
    <row r="127" spans="1:8">
      <c r="A127" s="569"/>
      <c r="B127" s="569"/>
      <c r="C127" s="569"/>
      <c r="D127" s="642"/>
      <c r="E127" s="602"/>
      <c r="F127" s="602"/>
      <c r="G127" s="602"/>
      <c r="H127" s="659"/>
    </row>
    <row r="128" spans="1:8">
      <c r="A128" s="569"/>
      <c r="B128" s="569"/>
      <c r="C128" s="569"/>
      <c r="D128" s="816"/>
      <c r="E128" s="602"/>
      <c r="F128" s="602"/>
      <c r="G128" s="602"/>
      <c r="H128" s="664"/>
    </row>
    <row r="129" spans="1:8" ht="15.75" thickBot="1">
      <c r="A129" s="605"/>
      <c r="B129" s="605"/>
      <c r="C129" s="606"/>
      <c r="D129" s="818"/>
      <c r="E129" s="608"/>
      <c r="F129" s="608"/>
      <c r="G129" s="608"/>
      <c r="H129" s="665"/>
    </row>
    <row r="130" spans="1:8" ht="27.75">
      <c r="A130" s="2133" t="s">
        <v>892</v>
      </c>
      <c r="B130" s="2133"/>
      <c r="C130" s="2133"/>
      <c r="D130" s="2133"/>
      <c r="E130" s="2133"/>
      <c r="F130" s="2133"/>
      <c r="G130" s="2133"/>
      <c r="H130" s="2133"/>
    </row>
    <row r="131" spans="1:8" ht="15.75">
      <c r="A131" s="2049" t="s">
        <v>194</v>
      </c>
      <c r="B131" s="2049"/>
      <c r="C131" s="2049"/>
      <c r="D131" s="2049"/>
      <c r="E131" s="219"/>
      <c r="F131" s="452"/>
      <c r="G131" s="332"/>
      <c r="H131" s="219"/>
    </row>
    <row r="132" spans="1:8" ht="15.75">
      <c r="A132" s="2049" t="s">
        <v>195</v>
      </c>
      <c r="B132" s="2049"/>
      <c r="C132" s="2049"/>
      <c r="D132" s="2049"/>
      <c r="E132" s="237"/>
      <c r="F132" s="237"/>
      <c r="G132" s="2063"/>
      <c r="H132" s="2063"/>
    </row>
    <row r="133" spans="1:8" ht="15.75">
      <c r="A133" s="2049" t="s">
        <v>196</v>
      </c>
      <c r="B133" s="2049"/>
      <c r="C133" s="2049"/>
      <c r="D133" s="2049"/>
      <c r="E133" s="237"/>
      <c r="F133" s="237"/>
      <c r="G133" s="237" t="s">
        <v>1040</v>
      </c>
      <c r="H133" s="219"/>
    </row>
    <row r="134" spans="1:8" ht="15.75">
      <c r="A134" s="2049" t="s">
        <v>197</v>
      </c>
      <c r="B134" s="2049"/>
      <c r="C134" s="2049"/>
      <c r="D134" s="2049"/>
      <c r="E134" s="237"/>
      <c r="F134" s="237"/>
      <c r="G134" s="237" t="s">
        <v>884</v>
      </c>
      <c r="H134" s="219"/>
    </row>
    <row r="135" spans="1:8" ht="15.75">
      <c r="A135" s="2049" t="s">
        <v>70</v>
      </c>
      <c r="B135" s="2049"/>
      <c r="C135" s="2049"/>
      <c r="D135" s="2049"/>
      <c r="E135" s="237"/>
      <c r="F135" s="237"/>
      <c r="G135" s="237"/>
      <c r="H135" s="219"/>
    </row>
    <row r="136" spans="1:8" ht="16.5" thickBot="1">
      <c r="A136" s="611"/>
      <c r="B136" s="612"/>
      <c r="C136" s="612"/>
      <c r="D136" s="612"/>
      <c r="E136" s="613"/>
      <c r="F136" s="613"/>
      <c r="G136" s="613"/>
      <c r="H136" s="667"/>
    </row>
    <row r="137" spans="1:8" ht="15.75">
      <c r="A137" s="820" t="s">
        <v>174</v>
      </c>
      <c r="B137" s="821" t="s">
        <v>175</v>
      </c>
      <c r="C137" s="821" t="s">
        <v>176</v>
      </c>
      <c r="D137" s="822" t="s">
        <v>7</v>
      </c>
      <c r="E137" s="820" t="s">
        <v>174</v>
      </c>
      <c r="F137" s="821" t="s">
        <v>175</v>
      </c>
      <c r="G137" s="821" t="s">
        <v>176</v>
      </c>
      <c r="H137" s="822" t="s">
        <v>7</v>
      </c>
    </row>
    <row r="138" spans="1:8">
      <c r="A138" s="634"/>
      <c r="B138" s="569"/>
      <c r="C138" s="573"/>
      <c r="D138" s="583" t="s">
        <v>1050</v>
      </c>
      <c r="E138" s="538">
        <v>1</v>
      </c>
      <c r="F138" s="538">
        <v>13.2</v>
      </c>
      <c r="G138" s="538"/>
      <c r="H138" s="636" t="s">
        <v>1045</v>
      </c>
    </row>
    <row r="139" spans="1:8" ht="15.75" thickBot="1">
      <c r="A139" s="569"/>
      <c r="B139" s="569"/>
      <c r="C139" s="573"/>
      <c r="D139" s="574" t="s">
        <v>1051</v>
      </c>
      <c r="E139" s="546"/>
      <c r="F139" s="463">
        <v>2.7</v>
      </c>
      <c r="G139" s="546"/>
      <c r="H139" s="546"/>
    </row>
    <row r="140" spans="1:8" ht="16.5" thickTop="1" thickBot="1">
      <c r="A140" s="569"/>
      <c r="D140" s="651" t="s">
        <v>854</v>
      </c>
      <c r="E140" s="546"/>
      <c r="F140" s="546"/>
      <c r="G140" s="832">
        <f>E138*F138*F139</f>
        <v>35.64</v>
      </c>
      <c r="H140" s="546"/>
    </row>
    <row r="141" spans="1:8" ht="15.75" thickTop="1">
      <c r="A141" s="569"/>
      <c r="B141" s="569">
        <v>12.2</v>
      </c>
      <c r="C141" s="667"/>
      <c r="E141" s="546">
        <v>1</v>
      </c>
      <c r="F141" s="546">
        <v>17.600000000000001</v>
      </c>
      <c r="G141" s="546"/>
      <c r="H141" s="546"/>
    </row>
    <row r="142" spans="1:8" ht="15.75" thickBot="1">
      <c r="A142" s="569"/>
      <c r="B142" s="569">
        <v>2.7</v>
      </c>
      <c r="C142" s="546">
        <f>B141*B139*B138</f>
        <v>0</v>
      </c>
      <c r="E142" s="667"/>
      <c r="F142" s="463">
        <v>2.7</v>
      </c>
      <c r="G142" s="546"/>
      <c r="H142" s="546"/>
    </row>
    <row r="143" spans="1:8" ht="17.25" thickTop="1" thickBot="1">
      <c r="A143" s="546"/>
      <c r="B143" s="569"/>
      <c r="C143" s="749">
        <f>B141*B142</f>
        <v>32.9</v>
      </c>
      <c r="D143" s="667"/>
      <c r="E143" s="667"/>
      <c r="F143" s="546"/>
      <c r="G143" s="832">
        <f>E141*F141*F142</f>
        <v>47.52</v>
      </c>
      <c r="H143" s="546"/>
    </row>
    <row r="144" spans="1:8" ht="15.75" thickTop="1">
      <c r="A144" s="569"/>
      <c r="B144" s="569">
        <v>18.05</v>
      </c>
      <c r="C144" s="667"/>
      <c r="D144" s="546"/>
      <c r="E144" s="546">
        <v>1</v>
      </c>
      <c r="F144" s="546">
        <v>2</v>
      </c>
      <c r="G144" s="546"/>
      <c r="H144" s="546"/>
    </row>
    <row r="145" spans="1:12" ht="15.75" thickBot="1">
      <c r="A145" s="569"/>
      <c r="B145" s="569">
        <v>2.7</v>
      </c>
      <c r="C145" s="573"/>
      <c r="D145" s="546"/>
      <c r="E145" s="546"/>
      <c r="F145" s="463">
        <v>2.7</v>
      </c>
      <c r="G145" s="546"/>
      <c r="H145" s="546"/>
    </row>
    <row r="146" spans="1:12" ht="17.25" thickTop="1" thickBot="1">
      <c r="A146" s="546"/>
      <c r="B146" s="546"/>
      <c r="C146" s="749">
        <f>B144*B145</f>
        <v>48.7</v>
      </c>
      <c r="D146" s="546"/>
      <c r="E146" s="546"/>
      <c r="F146" s="546"/>
      <c r="G146" s="832">
        <f>E144*F144*F145</f>
        <v>5.4</v>
      </c>
      <c r="H146" s="640"/>
    </row>
    <row r="147" spans="1:12" ht="17.25" thickTop="1" thickBot="1">
      <c r="A147" s="569"/>
      <c r="B147" s="546"/>
      <c r="C147" s="699">
        <f>C146+C143</f>
        <v>81.599999999999994</v>
      </c>
      <c r="D147" s="666" t="s">
        <v>1012</v>
      </c>
      <c r="E147" s="546"/>
      <c r="F147" s="546"/>
      <c r="G147" s="827">
        <f>SUM(G139:G146)</f>
        <v>88.56</v>
      </c>
      <c r="H147" s="666" t="s">
        <v>1012</v>
      </c>
    </row>
    <row r="148" spans="1:12" ht="19.5" thickTop="1">
      <c r="A148" s="569"/>
      <c r="B148" s="569">
        <v>2.95</v>
      </c>
      <c r="C148" s="689"/>
      <c r="D148" s="666" t="s">
        <v>855</v>
      </c>
      <c r="E148" s="546"/>
      <c r="F148" s="546"/>
      <c r="G148" s="754">
        <f>C178+C168+C164+C161+C154+C147+C181+C194+G147</f>
        <v>714.2</v>
      </c>
      <c r="H148" s="828" t="s">
        <v>1044</v>
      </c>
    </row>
    <row r="149" spans="1:12" ht="16.5" thickBot="1">
      <c r="A149" s="569"/>
      <c r="B149" s="569">
        <v>2.7</v>
      </c>
      <c r="C149" s="779"/>
      <c r="D149" s="666"/>
      <c r="E149" s="569"/>
      <c r="F149" s="569"/>
      <c r="G149" s="569"/>
      <c r="H149" s="829" t="s">
        <v>862</v>
      </c>
    </row>
    <row r="150" spans="1:12" ht="17.25" thickTop="1" thickBot="1">
      <c r="A150" s="546"/>
      <c r="B150" s="546"/>
      <c r="C150" s="749">
        <f>B148*B149</f>
        <v>8</v>
      </c>
      <c r="D150" s="667"/>
      <c r="E150" s="569"/>
      <c r="F150" s="569"/>
      <c r="G150" s="569"/>
      <c r="H150" s="651" t="s">
        <v>854</v>
      </c>
      <c r="J150" s="86">
        <f>G148-448</f>
        <v>266.2</v>
      </c>
    </row>
    <row r="151" spans="1:12" ht="16.5" thickTop="1">
      <c r="A151" s="569"/>
      <c r="B151" s="569">
        <v>15.65</v>
      </c>
      <c r="C151" s="779"/>
      <c r="D151" s="546"/>
      <c r="E151" s="569"/>
      <c r="F151" s="569">
        <v>12.2</v>
      </c>
      <c r="G151" s="569"/>
      <c r="H151" s="816"/>
      <c r="J151" s="86">
        <f>C246-157</f>
        <v>92.97</v>
      </c>
    </row>
    <row r="152" spans="1:12" ht="16.5" thickBot="1">
      <c r="A152" s="569"/>
      <c r="B152" s="569">
        <v>2.7</v>
      </c>
      <c r="C152" s="689"/>
      <c r="D152" s="546"/>
      <c r="E152" s="569"/>
      <c r="F152" s="569">
        <v>2.7</v>
      </c>
      <c r="G152" s="569"/>
      <c r="H152" s="816"/>
      <c r="L152" s="86">
        <f>J151-92.89</f>
        <v>0.08</v>
      </c>
    </row>
    <row r="153" spans="1:12" ht="17.25" thickTop="1" thickBot="1">
      <c r="A153" s="546"/>
      <c r="B153" s="546"/>
      <c r="C153" s="749">
        <f>B151*B152</f>
        <v>42.3</v>
      </c>
      <c r="D153" s="546"/>
      <c r="E153" s="569"/>
      <c r="F153" s="569">
        <v>0.35</v>
      </c>
      <c r="G153" s="546"/>
      <c r="H153" s="816"/>
      <c r="J153" s="86">
        <f>G148-265.42</f>
        <v>448.78</v>
      </c>
      <c r="K153" s="86">
        <f>G276-265.56</f>
        <v>-265.56</v>
      </c>
    </row>
    <row r="154" spans="1:12" ht="17.25" thickTop="1" thickBot="1">
      <c r="A154" s="569"/>
      <c r="B154" s="569"/>
      <c r="C154" s="699">
        <f>C153+C150</f>
        <v>50.3</v>
      </c>
      <c r="D154" s="666" t="s">
        <v>1012</v>
      </c>
      <c r="E154" s="546"/>
      <c r="F154" s="546"/>
      <c r="G154" s="832">
        <f>F153*F152*F151</f>
        <v>11.53</v>
      </c>
      <c r="H154" s="546"/>
    </row>
    <row r="155" spans="1:12" ht="16.5" thickTop="1">
      <c r="A155" s="569"/>
      <c r="B155" s="569">
        <v>1.9</v>
      </c>
      <c r="C155" s="843"/>
      <c r="D155" s="651" t="s">
        <v>853</v>
      </c>
      <c r="E155" s="546"/>
      <c r="F155" s="546"/>
      <c r="G155" s="546"/>
      <c r="H155" s="546"/>
    </row>
    <row r="156" spans="1:12" ht="16.5" thickBot="1">
      <c r="A156" s="569"/>
      <c r="B156" s="569">
        <v>2.7</v>
      </c>
      <c r="C156" s="689"/>
      <c r="D156" s="642"/>
      <c r="E156" s="569"/>
      <c r="F156" s="569">
        <v>18.05</v>
      </c>
      <c r="G156" s="569"/>
      <c r="H156" s="546"/>
    </row>
    <row r="157" spans="1:12" ht="17.25" thickTop="1" thickBot="1">
      <c r="A157" s="569"/>
      <c r="B157" s="569"/>
      <c r="C157" s="749">
        <f>B155*B156</f>
        <v>5.0999999999999996</v>
      </c>
      <c r="D157" s="667"/>
      <c r="E157" s="569"/>
      <c r="F157" s="569">
        <v>2.7</v>
      </c>
      <c r="G157" s="569"/>
      <c r="H157" s="546"/>
    </row>
    <row r="158" spans="1:12" ht="17.25" thickTop="1" thickBot="1">
      <c r="A158" s="569"/>
      <c r="B158" s="463">
        <v>13.25</v>
      </c>
      <c r="C158" s="779"/>
      <c r="D158" s="546"/>
      <c r="E158" s="569"/>
      <c r="F158" s="569">
        <v>0.35</v>
      </c>
      <c r="G158" s="546"/>
      <c r="H158" s="546"/>
    </row>
    <row r="159" spans="1:12" ht="17.25" thickTop="1" thickBot="1">
      <c r="A159" s="569"/>
      <c r="B159" s="463">
        <v>2.7</v>
      </c>
      <c r="C159" s="689"/>
      <c r="D159" s="546"/>
      <c r="E159" s="546"/>
      <c r="F159" s="546"/>
      <c r="G159" s="832">
        <f>F158*F157*F156</f>
        <v>17.059999999999999</v>
      </c>
      <c r="H159" s="546"/>
    </row>
    <row r="160" spans="1:12" ht="17.25" thickTop="1" thickBot="1">
      <c r="A160" s="569"/>
      <c r="B160" s="569"/>
      <c r="C160" s="749">
        <f>B158*B159</f>
        <v>35.799999999999997</v>
      </c>
      <c r="D160" s="546"/>
      <c r="E160" s="569"/>
      <c r="F160" s="569"/>
      <c r="G160" s="827">
        <f>SUM(G154:G159)</f>
        <v>28.59</v>
      </c>
      <c r="H160" s="666" t="s">
        <v>1012</v>
      </c>
    </row>
    <row r="161" spans="1:14" ht="17.25" thickTop="1" thickBot="1">
      <c r="A161" s="546"/>
      <c r="B161" s="546"/>
      <c r="C161" s="699">
        <f>C160+C157</f>
        <v>40.9</v>
      </c>
      <c r="D161" s="666" t="s">
        <v>1012</v>
      </c>
      <c r="E161" s="569"/>
      <c r="F161" s="569"/>
      <c r="G161" s="569"/>
      <c r="H161" s="642" t="s">
        <v>855</v>
      </c>
    </row>
    <row r="162" spans="1:14" ht="16.5" thickTop="1">
      <c r="A162" s="569"/>
      <c r="B162" s="569"/>
      <c r="C162" s="573"/>
      <c r="D162" s="643" t="s">
        <v>857</v>
      </c>
      <c r="E162" s="569"/>
      <c r="F162" s="569">
        <v>2.95</v>
      </c>
      <c r="G162" s="569"/>
      <c r="H162" s="642"/>
    </row>
    <row r="163" spans="1:14" ht="15.75" thickBot="1">
      <c r="A163" s="569"/>
      <c r="B163" s="569">
        <v>2.65</v>
      </c>
      <c r="C163" s="573"/>
      <c r="D163" s="666"/>
      <c r="E163" s="569"/>
      <c r="F163" s="569">
        <v>2.7</v>
      </c>
      <c r="G163" s="569"/>
      <c r="H163" s="642"/>
    </row>
    <row r="164" spans="1:14" ht="16.5" thickTop="1" thickBot="1">
      <c r="A164" s="569"/>
      <c r="B164" s="569">
        <v>2.1</v>
      </c>
      <c r="C164" s="827">
        <f>B164*B163</f>
        <v>5.57</v>
      </c>
      <c r="D164" s="666" t="s">
        <v>1012</v>
      </c>
      <c r="E164" s="569"/>
      <c r="F164" s="569">
        <v>0.35</v>
      </c>
      <c r="G164" s="546"/>
      <c r="H164" s="640"/>
    </row>
    <row r="165" spans="1:14" ht="17.25" thickTop="1" thickBot="1">
      <c r="A165" s="569"/>
      <c r="B165" s="569"/>
      <c r="C165" s="573"/>
      <c r="D165" s="643" t="s">
        <v>858</v>
      </c>
      <c r="E165" s="546"/>
      <c r="F165" s="546"/>
      <c r="G165" s="832">
        <f>F164*F163*F162</f>
        <v>2.79</v>
      </c>
      <c r="H165" s="546"/>
    </row>
    <row r="166" spans="1:14" ht="16.5" thickTop="1">
      <c r="A166" s="569"/>
      <c r="B166" s="569">
        <v>50.85</v>
      </c>
      <c r="C166" s="573"/>
      <c r="D166" s="643"/>
      <c r="E166" s="569"/>
      <c r="F166" s="569">
        <v>15.65</v>
      </c>
      <c r="G166" s="569"/>
      <c r="H166" s="546"/>
    </row>
    <row r="167" spans="1:14" ht="15.75" thickBot="1">
      <c r="A167" s="569"/>
      <c r="B167" s="569">
        <v>2.7</v>
      </c>
      <c r="C167" s="449"/>
      <c r="D167" s="546"/>
      <c r="E167" s="569"/>
      <c r="F167" s="569">
        <v>2.7</v>
      </c>
      <c r="G167" s="569"/>
      <c r="H167" s="546"/>
    </row>
    <row r="168" spans="1:14" ht="16.5" thickTop="1" thickBot="1">
      <c r="A168" s="569"/>
      <c r="B168" s="569"/>
      <c r="C168" s="827">
        <f>B167*B166</f>
        <v>137.30000000000001</v>
      </c>
      <c r="D168" s="666" t="s">
        <v>1012</v>
      </c>
      <c r="E168" s="569"/>
      <c r="F168" s="569">
        <v>0.35</v>
      </c>
      <c r="G168" s="546"/>
      <c r="H168" s="546"/>
    </row>
    <row r="169" spans="1:14" ht="16.5" thickTop="1" thickBot="1">
      <c r="A169" s="569"/>
      <c r="B169" s="569">
        <v>5.8</v>
      </c>
      <c r="C169" s="573"/>
      <c r="D169" s="816"/>
      <c r="E169" s="546"/>
      <c r="F169" s="546"/>
      <c r="G169" s="832">
        <f>F168*F167*F166</f>
        <v>14.79</v>
      </c>
      <c r="H169" s="546"/>
    </row>
    <row r="170" spans="1:14" ht="16.5" thickTop="1" thickBot="1">
      <c r="A170" s="569"/>
      <c r="B170" s="569">
        <v>2.7</v>
      </c>
      <c r="C170" s="449"/>
      <c r="D170" s="642"/>
      <c r="E170" s="463"/>
      <c r="F170" s="463"/>
      <c r="G170" s="827">
        <f>SUM(G165:G169)</f>
        <v>17.579999999999998</v>
      </c>
      <c r="H170" s="666" t="s">
        <v>1012</v>
      </c>
    </row>
    <row r="171" spans="1:14" ht="16.5" thickTop="1" thickBot="1">
      <c r="A171" s="569"/>
      <c r="B171" s="569"/>
      <c r="C171" s="832">
        <f>B170*B169</f>
        <v>15.66</v>
      </c>
      <c r="D171" s="816"/>
      <c r="E171" s="569"/>
      <c r="F171" s="569"/>
      <c r="G171" s="569"/>
      <c r="H171" s="651" t="s">
        <v>853</v>
      </c>
    </row>
    <row r="172" spans="1:14" ht="18.75" thickTop="1">
      <c r="A172" s="569"/>
      <c r="B172" s="569">
        <v>33</v>
      </c>
      <c r="C172" s="573"/>
      <c r="D172" s="816"/>
      <c r="E172" s="569"/>
      <c r="F172" s="569">
        <v>1.9</v>
      </c>
      <c r="G172" s="569"/>
      <c r="H172" s="637"/>
      <c r="K172" s="584"/>
      <c r="L172" s="569"/>
      <c r="M172" s="569" t="s">
        <v>882</v>
      </c>
      <c r="N172" s="583"/>
    </row>
    <row r="173" spans="1:14" ht="15.75" thickBot="1">
      <c r="A173" s="569"/>
      <c r="B173" s="569">
        <v>2.7</v>
      </c>
      <c r="C173" s="573"/>
      <c r="D173" s="642"/>
      <c r="E173" s="569"/>
      <c r="F173" s="569">
        <v>2.7</v>
      </c>
      <c r="G173" s="569"/>
      <c r="H173" s="638"/>
    </row>
    <row r="174" spans="1:14" ht="16.5" thickTop="1" thickBot="1">
      <c r="A174" s="569"/>
      <c r="B174" s="569"/>
      <c r="C174" s="832">
        <f>B173*B172</f>
        <v>89.1</v>
      </c>
      <c r="D174" s="816"/>
      <c r="E174" s="569"/>
      <c r="F174" s="569">
        <v>0.35</v>
      </c>
      <c r="G174" s="546"/>
      <c r="H174" s="639"/>
    </row>
    <row r="175" spans="1:14" ht="16.5" thickTop="1" thickBot="1">
      <c r="A175" s="569"/>
      <c r="B175" s="569">
        <v>10.5</v>
      </c>
      <c r="C175" s="573"/>
      <c r="D175" s="816"/>
      <c r="E175" s="546"/>
      <c r="F175" s="546"/>
      <c r="G175" s="832">
        <f>F174*F173*F172</f>
        <v>1.8</v>
      </c>
      <c r="H175" s="546"/>
    </row>
    <row r="176" spans="1:14" ht="16.5" thickTop="1" thickBot="1">
      <c r="A176" s="569"/>
      <c r="B176" s="569">
        <v>2.7</v>
      </c>
      <c r="C176" s="573"/>
      <c r="D176" s="642"/>
      <c r="E176" s="463"/>
      <c r="F176" s="463">
        <v>13.25</v>
      </c>
      <c r="G176" s="591"/>
      <c r="H176" s="640"/>
    </row>
    <row r="177" spans="1:14" ht="16.5" thickTop="1" thickBot="1">
      <c r="A177" s="569"/>
      <c r="B177" s="569"/>
      <c r="C177" s="832">
        <f>B176*B175</f>
        <v>28.35</v>
      </c>
      <c r="D177" s="546"/>
      <c r="E177" s="463"/>
      <c r="F177" s="463">
        <v>2.7</v>
      </c>
      <c r="G177" s="591"/>
      <c r="H177" s="641"/>
    </row>
    <row r="178" spans="1:14" ht="16.5" thickTop="1" thickBot="1">
      <c r="A178" s="546"/>
      <c r="B178" s="546"/>
      <c r="C178" s="827">
        <f>SUM(C169:C177)</f>
        <v>133.11000000000001</v>
      </c>
      <c r="D178" s="666" t="s">
        <v>1012</v>
      </c>
      <c r="E178" s="463"/>
      <c r="F178" s="463">
        <v>0.35</v>
      </c>
      <c r="G178" s="546"/>
      <c r="H178" s="642"/>
      <c r="N178" s="583"/>
    </row>
    <row r="179" spans="1:14" ht="16.5" thickTop="1" thickBot="1">
      <c r="A179" s="546">
        <v>3</v>
      </c>
      <c r="B179" s="546">
        <v>3.85</v>
      </c>
      <c r="C179" s="449"/>
      <c r="D179" s="651" t="s">
        <v>1041</v>
      </c>
      <c r="E179" s="546"/>
      <c r="F179" s="546"/>
      <c r="G179" s="832">
        <f>F178*F177*F176</f>
        <v>12.52</v>
      </c>
      <c r="H179" s="546"/>
      <c r="N179" s="131"/>
    </row>
    <row r="180" spans="1:14" ht="16.5" thickTop="1" thickBot="1">
      <c r="A180" s="546"/>
      <c r="B180" s="463">
        <v>2.7</v>
      </c>
      <c r="C180" s="449"/>
      <c r="D180" s="546"/>
      <c r="E180" s="463"/>
      <c r="F180" s="463"/>
      <c r="G180" s="827">
        <f>SUM(G175:G179)</f>
        <v>14.32</v>
      </c>
      <c r="H180" s="666" t="s">
        <v>1012</v>
      </c>
      <c r="N180" s="582"/>
    </row>
    <row r="181" spans="1:14" ht="17.25" thickTop="1" thickBot="1">
      <c r="A181" s="546"/>
      <c r="B181" s="546"/>
      <c r="C181" s="827">
        <f>A179*B179*B180</f>
        <v>31.19</v>
      </c>
      <c r="D181" s="666" t="s">
        <v>1012</v>
      </c>
      <c r="E181" s="546"/>
      <c r="F181" s="463">
        <v>2.65</v>
      </c>
      <c r="G181" s="593"/>
      <c r="H181" s="643" t="s">
        <v>857</v>
      </c>
    </row>
    <row r="182" spans="1:14" ht="15.75" thickTop="1">
      <c r="A182" s="546">
        <v>1</v>
      </c>
      <c r="B182" s="546">
        <v>16.8</v>
      </c>
      <c r="C182" s="449"/>
      <c r="D182" s="651" t="s">
        <v>1042</v>
      </c>
      <c r="E182" s="546"/>
      <c r="F182" s="463">
        <v>2.1</v>
      </c>
      <c r="G182" s="591"/>
      <c r="H182" s="642"/>
      <c r="I182" s="667"/>
    </row>
    <row r="183" spans="1:14" ht="15.75" thickBot="1">
      <c r="A183" s="546"/>
      <c r="B183" s="463">
        <v>2.7</v>
      </c>
      <c r="C183" s="449"/>
      <c r="D183" s="546"/>
      <c r="E183" s="546"/>
      <c r="F183" s="463">
        <v>0.35</v>
      </c>
      <c r="G183" s="546"/>
      <c r="H183" s="546"/>
    </row>
    <row r="184" spans="1:14" ht="16.5" thickTop="1" thickBot="1">
      <c r="A184" s="546"/>
      <c r="B184" s="546"/>
      <c r="C184" s="832">
        <f>A182*B182*B183</f>
        <v>45.36</v>
      </c>
      <c r="D184" s="546"/>
      <c r="E184" s="546"/>
      <c r="F184" s="546"/>
      <c r="G184" s="832">
        <f>F183*F182*F181</f>
        <v>1.95</v>
      </c>
      <c r="H184" s="666" t="s">
        <v>1012</v>
      </c>
    </row>
    <row r="185" spans="1:14" ht="15.75" thickTop="1">
      <c r="A185" s="546">
        <v>1</v>
      </c>
      <c r="B185" s="569">
        <v>6</v>
      </c>
      <c r="C185" s="449"/>
      <c r="D185" s="546"/>
      <c r="E185" s="546"/>
      <c r="F185" s="546"/>
      <c r="G185" s="546"/>
      <c r="H185" s="546"/>
    </row>
    <row r="186" spans="1:14" ht="16.5" thickBot="1">
      <c r="A186" s="546"/>
      <c r="B186" s="463">
        <v>2.7</v>
      </c>
      <c r="C186" s="449"/>
      <c r="D186" s="546"/>
      <c r="E186" s="546"/>
      <c r="F186" s="569"/>
      <c r="G186" s="569"/>
      <c r="H186" s="643" t="s">
        <v>858</v>
      </c>
      <c r="N186" s="624"/>
    </row>
    <row r="187" spans="1:14" ht="17.25" thickTop="1" thickBot="1">
      <c r="A187" s="546"/>
      <c r="B187" s="546"/>
      <c r="C187" s="832">
        <f>A185*B185*B186</f>
        <v>16.2</v>
      </c>
      <c r="D187" s="546"/>
      <c r="E187" s="546"/>
      <c r="F187" s="569">
        <v>50.85</v>
      </c>
      <c r="G187" s="596"/>
      <c r="H187" s="655"/>
      <c r="N187" s="551"/>
    </row>
    <row r="188" spans="1:14" ht="15.75" thickTop="1">
      <c r="A188" s="546">
        <v>1</v>
      </c>
      <c r="B188" s="546">
        <v>17.649999999999999</v>
      </c>
      <c r="C188" s="449"/>
      <c r="D188" s="546"/>
      <c r="E188" s="546"/>
      <c r="F188" s="569">
        <v>2.7</v>
      </c>
      <c r="G188" s="569"/>
      <c r="H188" s="639"/>
      <c r="N188" s="578"/>
    </row>
    <row r="189" spans="1:14" ht="15.75" thickBot="1">
      <c r="A189" s="546"/>
      <c r="B189" s="463">
        <v>2.7</v>
      </c>
      <c r="C189" s="449"/>
      <c r="D189" s="546"/>
      <c r="E189" s="546"/>
      <c r="F189" s="463">
        <v>0.35</v>
      </c>
      <c r="G189" s="546"/>
      <c r="H189" s="546"/>
    </row>
    <row r="190" spans="1:14" ht="16.5" thickTop="1" thickBot="1">
      <c r="A190" s="546"/>
      <c r="B190" s="546"/>
      <c r="C190" s="832">
        <f>A188*B188*B189</f>
        <v>47.66</v>
      </c>
      <c r="D190" s="546"/>
      <c r="E190" s="546"/>
      <c r="F190" s="546"/>
      <c r="G190" s="827">
        <f>F189*F188*F187</f>
        <v>48.05</v>
      </c>
      <c r="H190" s="666" t="s">
        <v>1012</v>
      </c>
    </row>
    <row r="191" spans="1:14" ht="15.75" thickTop="1">
      <c r="A191" s="546">
        <v>1</v>
      </c>
      <c r="B191" s="546">
        <v>13.5</v>
      </c>
      <c r="C191" s="449"/>
      <c r="D191" s="546" t="s">
        <v>1043</v>
      </c>
      <c r="E191" s="546"/>
      <c r="F191" s="569">
        <v>5.8</v>
      </c>
      <c r="G191" s="569"/>
      <c r="H191" s="642" t="s">
        <v>859</v>
      </c>
    </row>
    <row r="192" spans="1:14" ht="15.75" thickBot="1">
      <c r="A192" s="546"/>
      <c r="B192" s="463">
        <v>2.7</v>
      </c>
      <c r="C192" s="449"/>
      <c r="D192" s="546"/>
      <c r="E192" s="569"/>
      <c r="F192" s="599">
        <v>2.7</v>
      </c>
      <c r="G192" s="569"/>
      <c r="H192" s="546"/>
    </row>
    <row r="193" spans="1:22" ht="16.5" thickTop="1" thickBot="1">
      <c r="A193" s="546"/>
      <c r="B193" s="546"/>
      <c r="C193" s="832">
        <f>A191*B191*B192</f>
        <v>36.450000000000003</v>
      </c>
      <c r="D193" s="640"/>
      <c r="E193" s="569"/>
      <c r="F193" s="569">
        <v>0.35</v>
      </c>
      <c r="G193" s="546"/>
      <c r="H193" s="546"/>
    </row>
    <row r="194" spans="1:22" s="667" customFormat="1" ht="16.5" thickTop="1" thickBot="1">
      <c r="A194" s="674"/>
      <c r="B194" s="674"/>
      <c r="C194" s="827">
        <f>SUM(C184:C193)</f>
        <v>145.66999999999999</v>
      </c>
      <c r="D194" s="831" t="s">
        <v>1012</v>
      </c>
      <c r="E194" s="589"/>
      <c r="F194" s="589"/>
      <c r="G194" s="832">
        <f>F193*F192*F191</f>
        <v>5.48</v>
      </c>
      <c r="H194" s="674"/>
      <c r="O194"/>
      <c r="P194"/>
    </row>
    <row r="195" spans="1:22" ht="28.5" thickTop="1">
      <c r="A195" s="2133" t="s">
        <v>892</v>
      </c>
      <c r="B195" s="2133"/>
      <c r="C195" s="2133"/>
      <c r="D195" s="2133"/>
      <c r="E195" s="2133"/>
      <c r="F195" s="2133"/>
      <c r="G195" s="2133"/>
      <c r="H195" s="2133"/>
      <c r="I195" s="667"/>
      <c r="J195" s="667"/>
      <c r="K195" s="667"/>
      <c r="L195" s="667"/>
      <c r="M195" s="667"/>
      <c r="N195" s="667"/>
      <c r="O195" s="667"/>
      <c r="P195" s="667"/>
    </row>
    <row r="196" spans="1:22" ht="15.75">
      <c r="A196" s="2049" t="s">
        <v>194</v>
      </c>
      <c r="B196" s="2049"/>
      <c r="C196" s="2049"/>
      <c r="D196" s="2049"/>
      <c r="E196" s="219"/>
      <c r="F196" s="452"/>
      <c r="G196" s="332"/>
      <c r="H196" s="219"/>
      <c r="I196" s="667"/>
      <c r="J196" s="667"/>
      <c r="K196" s="667"/>
      <c r="L196" s="667"/>
      <c r="M196" s="667"/>
      <c r="N196" s="667"/>
      <c r="O196" s="667"/>
      <c r="P196" s="667"/>
    </row>
    <row r="197" spans="1:22" ht="15.75">
      <c r="A197" s="2049" t="s">
        <v>195</v>
      </c>
      <c r="B197" s="2049"/>
      <c r="C197" s="2049"/>
      <c r="D197" s="2049"/>
      <c r="E197" s="237"/>
      <c r="F197" s="237"/>
      <c r="G197" s="2063"/>
      <c r="H197" s="2063"/>
      <c r="I197" s="667"/>
      <c r="J197" s="667"/>
      <c r="K197" s="667"/>
      <c r="L197" s="667"/>
      <c r="M197" s="667"/>
      <c r="N197" s="667"/>
      <c r="O197" s="667"/>
      <c r="P197" s="667"/>
    </row>
    <row r="198" spans="1:22" ht="15.75">
      <c r="A198" s="2049" t="s">
        <v>196</v>
      </c>
      <c r="B198" s="2049"/>
      <c r="C198" s="2049"/>
      <c r="D198" s="2049"/>
      <c r="E198" s="237"/>
      <c r="F198" s="237"/>
      <c r="G198" s="237" t="s">
        <v>1040</v>
      </c>
      <c r="H198" s="219"/>
      <c r="I198" s="667"/>
      <c r="J198" s="667"/>
      <c r="K198" s="590"/>
      <c r="L198" s="667"/>
      <c r="M198" s="667"/>
      <c r="N198" s="667"/>
      <c r="O198" s="667"/>
      <c r="P198" s="667"/>
    </row>
    <row r="199" spans="1:22" ht="15.75">
      <c r="A199" s="2049" t="s">
        <v>197</v>
      </c>
      <c r="B199" s="2049"/>
      <c r="C199" s="2049"/>
      <c r="D199" s="2049"/>
      <c r="E199" s="237"/>
      <c r="F199" s="237"/>
      <c r="G199" s="237" t="s">
        <v>987</v>
      </c>
      <c r="H199" s="219"/>
      <c r="I199" s="667"/>
      <c r="J199" s="667"/>
      <c r="K199" s="586"/>
      <c r="L199" s="667"/>
      <c r="M199" s="667"/>
      <c r="N199" s="667"/>
      <c r="O199" s="667"/>
      <c r="P199" s="667"/>
    </row>
    <row r="200" spans="1:22" ht="15.75">
      <c r="A200" s="2049" t="s">
        <v>70</v>
      </c>
      <c r="B200" s="2049"/>
      <c r="C200" s="2049"/>
      <c r="D200" s="2049"/>
      <c r="E200" s="237"/>
      <c r="F200" s="237"/>
      <c r="G200" s="237"/>
      <c r="H200" s="219"/>
      <c r="I200" s="667"/>
      <c r="J200" s="667"/>
      <c r="K200" s="586"/>
      <c r="L200" s="667"/>
      <c r="M200" s="667"/>
      <c r="N200" s="667"/>
      <c r="O200" s="667"/>
      <c r="P200" s="667"/>
    </row>
    <row r="201" spans="1:22" ht="16.5" thickBot="1">
      <c r="A201" s="611"/>
      <c r="B201" s="612"/>
      <c r="C201" s="612"/>
      <c r="D201" s="612"/>
      <c r="E201" s="613"/>
      <c r="F201" s="613"/>
      <c r="G201" s="613"/>
      <c r="H201" s="667"/>
      <c r="I201" s="667"/>
      <c r="J201" s="667"/>
      <c r="K201" s="586"/>
      <c r="L201" s="667"/>
      <c r="M201" s="667"/>
      <c r="N201" s="667"/>
      <c r="O201" s="667"/>
      <c r="P201" s="667"/>
    </row>
    <row r="202" spans="1:22" ht="15.75">
      <c r="A202" s="820" t="s">
        <v>174</v>
      </c>
      <c r="B202" s="821" t="s">
        <v>175</v>
      </c>
      <c r="C202" s="821" t="s">
        <v>176</v>
      </c>
      <c r="D202" s="822" t="s">
        <v>7</v>
      </c>
      <c r="E202" s="820" t="s">
        <v>174</v>
      </c>
      <c r="F202" s="821" t="s">
        <v>175</v>
      </c>
      <c r="G202" s="821" t="s">
        <v>176</v>
      </c>
      <c r="H202" s="822" t="s">
        <v>7</v>
      </c>
      <c r="I202" s="667"/>
      <c r="J202" s="667"/>
      <c r="K202" s="586"/>
      <c r="L202" s="667"/>
      <c r="M202" s="667"/>
      <c r="N202" s="667"/>
      <c r="O202" s="667"/>
      <c r="P202" s="667"/>
    </row>
    <row r="203" spans="1:22">
      <c r="A203" s="538"/>
      <c r="B203" s="634">
        <v>33</v>
      </c>
      <c r="C203" s="635"/>
      <c r="D203" s="538"/>
      <c r="E203" s="877"/>
      <c r="F203" s="632"/>
      <c r="G203" s="632"/>
      <c r="H203" s="878" t="s">
        <v>855</v>
      </c>
      <c r="K203" s="586"/>
      <c r="S203" s="585"/>
      <c r="T203" s="569"/>
      <c r="U203" s="569"/>
      <c r="V203" s="651" t="s">
        <v>853</v>
      </c>
    </row>
    <row r="204" spans="1:22" ht="18">
      <c r="A204" s="546"/>
      <c r="B204" s="569">
        <v>2.7</v>
      </c>
      <c r="C204" s="573"/>
      <c r="D204" s="546"/>
      <c r="E204" s="546">
        <v>2</v>
      </c>
      <c r="F204" s="569">
        <v>2.95</v>
      </c>
      <c r="G204" s="573"/>
      <c r="H204" s="405"/>
      <c r="K204" s="586"/>
      <c r="S204" s="586"/>
      <c r="T204" s="569">
        <v>1.9</v>
      </c>
      <c r="U204" s="569"/>
      <c r="V204" s="637"/>
    </row>
    <row r="205" spans="1:22" ht="15.75" thickBot="1">
      <c r="A205" s="546"/>
      <c r="B205" s="569">
        <v>0.35</v>
      </c>
      <c r="C205" s="546"/>
      <c r="D205" s="546"/>
      <c r="E205" s="546"/>
      <c r="F205" s="569">
        <v>0.7</v>
      </c>
      <c r="G205" s="573"/>
      <c r="H205" s="405"/>
      <c r="K205" s="586"/>
      <c r="L205" s="569"/>
      <c r="M205" s="569"/>
      <c r="S205" s="586"/>
      <c r="T205" s="569">
        <v>1.5</v>
      </c>
      <c r="U205" s="569"/>
      <c r="V205" s="638"/>
    </row>
    <row r="206" spans="1:22" ht="20.25" thickTop="1" thickBot="1">
      <c r="A206" s="546"/>
      <c r="B206" s="546"/>
      <c r="C206" s="833">
        <f>B205*B204*B203</f>
        <v>31.19</v>
      </c>
      <c r="D206" s="546"/>
      <c r="E206" s="546"/>
      <c r="F206" s="569">
        <v>0.5</v>
      </c>
      <c r="G206" s="131"/>
      <c r="H206" s="405"/>
      <c r="K206" s="586"/>
      <c r="S206" s="586"/>
      <c r="T206" s="589">
        <v>0.35</v>
      </c>
      <c r="U206" s="589">
        <f>T206*T205*T204</f>
        <v>1</v>
      </c>
      <c r="V206" s="639"/>
    </row>
    <row r="207" spans="1:22" ht="16.5" thickTop="1" thickBot="1">
      <c r="A207" s="546"/>
      <c r="B207" s="569">
        <v>10.5</v>
      </c>
      <c r="C207" s="573"/>
      <c r="D207" s="546"/>
      <c r="E207" s="546"/>
      <c r="F207" s="546"/>
      <c r="G207" s="549">
        <f>F206*F205*F204*E204</f>
        <v>2.0649999999999999</v>
      </c>
      <c r="H207" s="405"/>
      <c r="K207" s="586"/>
      <c r="S207" s="590"/>
      <c r="T207" s="569">
        <v>13.25</v>
      </c>
      <c r="U207" s="569"/>
      <c r="V207" s="640"/>
    </row>
    <row r="208" spans="1:22" ht="19.5" thickTop="1">
      <c r="A208" s="546"/>
      <c r="B208" s="569">
        <v>2.7</v>
      </c>
      <c r="C208" s="573"/>
      <c r="D208" s="546"/>
      <c r="E208" s="546">
        <v>2</v>
      </c>
      <c r="F208" s="569">
        <v>14.8</v>
      </c>
      <c r="G208" s="617"/>
      <c r="H208" s="405"/>
      <c r="K208" s="586"/>
      <c r="S208" s="590"/>
      <c r="T208" s="569">
        <v>1.5</v>
      </c>
      <c r="U208" s="569"/>
      <c r="V208" s="641"/>
    </row>
    <row r="209" spans="1:22">
      <c r="A209" s="546"/>
      <c r="B209" s="569">
        <v>0.35</v>
      </c>
      <c r="C209" s="546"/>
      <c r="D209" s="546"/>
      <c r="E209" s="546"/>
      <c r="F209" s="569">
        <v>0.7</v>
      </c>
      <c r="G209" s="573"/>
      <c r="H209" s="405"/>
      <c r="K209" s="586"/>
      <c r="N209" s="598"/>
      <c r="S209" s="590"/>
      <c r="T209" s="589">
        <v>0.35</v>
      </c>
      <c r="U209" s="589">
        <f>T209*T208*T207</f>
        <v>6.96</v>
      </c>
      <c r="V209" s="642"/>
    </row>
    <row r="210" spans="1:22" ht="19.5" thickBot="1">
      <c r="A210" s="546"/>
      <c r="B210" s="546"/>
      <c r="C210" s="617">
        <f>B209*B208*B207</f>
        <v>9.92</v>
      </c>
      <c r="D210" s="546"/>
      <c r="E210" s="546"/>
      <c r="F210" s="569">
        <v>0.5</v>
      </c>
      <c r="G210" s="573"/>
      <c r="H210" s="405"/>
      <c r="K210" s="586"/>
      <c r="N210" s="661"/>
      <c r="S210" s="590"/>
      <c r="T210" s="569"/>
      <c r="U210" s="603">
        <f>SUM(U206:U209)</f>
        <v>7.96</v>
      </c>
      <c r="V210" s="449" t="s">
        <v>856</v>
      </c>
    </row>
    <row r="211" spans="1:22" ht="20.25" thickTop="1" thickBot="1">
      <c r="A211" s="546"/>
      <c r="B211" s="546"/>
      <c r="C211" s="619">
        <f>SUM(C203:C210)+G194</f>
        <v>46.59</v>
      </c>
      <c r="D211" s="666" t="s">
        <v>1012</v>
      </c>
      <c r="E211" s="131"/>
      <c r="F211" s="131"/>
      <c r="G211" s="549">
        <f>F210*F209*F208*E208</f>
        <v>10.36</v>
      </c>
      <c r="H211" s="405"/>
      <c r="K211" s="586"/>
      <c r="N211" s="595"/>
      <c r="S211" s="590"/>
      <c r="T211" s="569"/>
      <c r="U211" s="569"/>
      <c r="V211" s="643" t="s">
        <v>857</v>
      </c>
    </row>
    <row r="212" spans="1:22" ht="17.25" thickTop="1" thickBot="1">
      <c r="A212" s="546">
        <v>3</v>
      </c>
      <c r="B212" s="569">
        <v>3.85</v>
      </c>
      <c r="C212" s="573"/>
      <c r="D212" s="651" t="s">
        <v>1041</v>
      </c>
      <c r="E212" s="131"/>
      <c r="F212" s="131"/>
      <c r="G212" s="838">
        <f>SUM(G207:G211)</f>
        <v>12.43</v>
      </c>
      <c r="H212" s="666" t="s">
        <v>1012</v>
      </c>
      <c r="K212" s="586"/>
      <c r="L212" s="569"/>
      <c r="M212" s="618"/>
      <c r="N212" s="662"/>
      <c r="S212" s="586"/>
      <c r="T212" s="569">
        <v>2.65</v>
      </c>
      <c r="U212" s="569"/>
      <c r="V212" s="642"/>
    </row>
    <row r="213" spans="1:22" ht="15.75" thickTop="1">
      <c r="A213" s="546"/>
      <c r="B213" s="569">
        <v>2.7</v>
      </c>
      <c r="C213" s="573"/>
      <c r="D213" s="546"/>
      <c r="E213" s="546"/>
      <c r="F213" s="569">
        <v>1.9</v>
      </c>
      <c r="G213" s="131"/>
      <c r="H213" s="651" t="s">
        <v>853</v>
      </c>
      <c r="K213" s="586"/>
      <c r="N213" s="600"/>
      <c r="S213" s="586"/>
      <c r="T213" s="569">
        <v>2.1</v>
      </c>
      <c r="U213" s="569"/>
      <c r="V213" s="449"/>
    </row>
    <row r="214" spans="1:22" ht="16.5" thickBot="1">
      <c r="A214" s="546"/>
      <c r="B214" s="569">
        <v>0.35</v>
      </c>
      <c r="C214" s="546"/>
      <c r="D214" s="546"/>
      <c r="E214" s="546"/>
      <c r="F214" s="569">
        <v>0.7</v>
      </c>
      <c r="G214" s="573"/>
      <c r="H214" s="405"/>
      <c r="K214" s="586"/>
      <c r="N214" s="663"/>
      <c r="S214" s="586"/>
      <c r="T214" s="589">
        <v>0.35</v>
      </c>
      <c r="U214" s="589">
        <f>T214*T213*T212</f>
        <v>1.95</v>
      </c>
      <c r="V214" s="643"/>
    </row>
    <row r="215" spans="1:22" ht="20.25" thickTop="1" thickBot="1">
      <c r="A215" s="546"/>
      <c r="B215" s="546"/>
      <c r="C215" s="833">
        <f>B214*B213*B212*A212</f>
        <v>10.91</v>
      </c>
      <c r="D215" s="666" t="s">
        <v>1012</v>
      </c>
      <c r="E215" s="546"/>
      <c r="F215" s="569">
        <v>0.5</v>
      </c>
      <c r="G215" s="573"/>
      <c r="H215" s="405"/>
      <c r="K215" s="586"/>
      <c r="N215" s="595"/>
      <c r="S215" s="586"/>
      <c r="T215" s="569"/>
      <c r="U215" s="603">
        <f>U214</f>
        <v>1.95</v>
      </c>
      <c r="V215" s="449" t="s">
        <v>856</v>
      </c>
    </row>
    <row r="216" spans="1:22" ht="17.25" thickTop="1" thickBot="1">
      <c r="A216" s="546">
        <v>1</v>
      </c>
      <c r="B216" s="569">
        <v>16.8</v>
      </c>
      <c r="C216" s="573"/>
      <c r="D216" s="651" t="s">
        <v>1042</v>
      </c>
      <c r="E216" s="546"/>
      <c r="F216" s="546"/>
      <c r="G216" s="549">
        <f>F215*F214*F213</f>
        <v>0.66500000000000004</v>
      </c>
      <c r="H216" s="405"/>
      <c r="K216" s="601"/>
      <c r="L216" s="602"/>
      <c r="S216" s="586"/>
      <c r="T216" s="569"/>
      <c r="U216" s="569"/>
      <c r="V216" s="643" t="s">
        <v>858</v>
      </c>
    </row>
    <row r="217" spans="1:22" ht="19.5" thickTop="1">
      <c r="A217" s="546"/>
      <c r="B217" s="569">
        <v>2.7</v>
      </c>
      <c r="C217" s="573"/>
      <c r="D217" s="546"/>
      <c r="E217" s="546"/>
      <c r="F217" s="569">
        <v>4.2</v>
      </c>
      <c r="G217" s="617"/>
      <c r="H217" s="405"/>
      <c r="K217" s="601"/>
      <c r="L217" s="602"/>
      <c r="S217" s="586"/>
      <c r="T217" s="569">
        <v>50.85</v>
      </c>
      <c r="U217" s="569"/>
      <c r="V217" s="449"/>
    </row>
    <row r="218" spans="1:22" ht="15.75" thickBot="1">
      <c r="A218" s="546"/>
      <c r="B218" s="569">
        <v>0.35</v>
      </c>
      <c r="C218" s="546"/>
      <c r="D218" s="546"/>
      <c r="E218" s="546"/>
      <c r="F218" s="569">
        <v>0.7</v>
      </c>
      <c r="G218" s="573"/>
      <c r="H218" s="405"/>
      <c r="S218" s="586"/>
      <c r="T218" s="569">
        <v>1.5</v>
      </c>
      <c r="U218" s="569"/>
      <c r="V218" s="642"/>
    </row>
    <row r="219" spans="1:22" ht="20.25" thickTop="1" thickBot="1">
      <c r="A219" s="546"/>
      <c r="B219" s="546"/>
      <c r="C219" s="833">
        <f>B218*B217*B216</f>
        <v>15.88</v>
      </c>
      <c r="D219" s="546"/>
      <c r="E219" s="546"/>
      <c r="F219" s="569">
        <v>0.5</v>
      </c>
      <c r="G219" s="573"/>
      <c r="H219" s="405"/>
      <c r="S219" s="586"/>
      <c r="T219" s="589">
        <v>0.35</v>
      </c>
      <c r="U219" s="626">
        <f>T219*T218*T217</f>
        <v>26.7</v>
      </c>
      <c r="V219" s="449" t="s">
        <v>856</v>
      </c>
    </row>
    <row r="220" spans="1:22" ht="16.5" thickTop="1" thickBot="1">
      <c r="A220" s="546">
        <v>1</v>
      </c>
      <c r="B220" s="569">
        <v>6</v>
      </c>
      <c r="C220" s="573"/>
      <c r="D220" s="546"/>
      <c r="E220" s="131"/>
      <c r="F220" s="546"/>
      <c r="G220" s="549">
        <f>F219*F218*F217</f>
        <v>1.47</v>
      </c>
      <c r="H220" s="405"/>
      <c r="S220" s="586"/>
      <c r="T220" s="569"/>
      <c r="U220" s="569"/>
      <c r="V220" s="642" t="s">
        <v>859</v>
      </c>
    </row>
    <row r="221" spans="1:22" ht="19.5" thickTop="1">
      <c r="A221" s="546"/>
      <c r="B221" s="569">
        <v>2.7</v>
      </c>
      <c r="C221" s="573"/>
      <c r="D221" s="546"/>
      <c r="E221" s="131"/>
      <c r="F221" s="569">
        <v>12.75</v>
      </c>
      <c r="G221" s="617"/>
      <c r="H221" s="405"/>
      <c r="S221" s="586"/>
      <c r="T221" s="569">
        <v>5.8</v>
      </c>
      <c r="U221" s="569"/>
      <c r="V221" s="546"/>
    </row>
    <row r="222" spans="1:22" ht="15.75" thickBot="1">
      <c r="A222" s="546"/>
      <c r="B222" s="569">
        <v>0.35</v>
      </c>
      <c r="C222" s="546"/>
      <c r="D222" s="546"/>
      <c r="E222" s="131"/>
      <c r="F222" s="569">
        <v>0.7</v>
      </c>
      <c r="G222" s="573"/>
      <c r="H222" s="405"/>
      <c r="S222" s="586"/>
      <c r="T222" s="569">
        <v>1.5</v>
      </c>
      <c r="U222" s="569"/>
      <c r="V222" s="642"/>
    </row>
    <row r="223" spans="1:22" ht="20.25" thickTop="1" thickBot="1">
      <c r="A223" s="546"/>
      <c r="B223" s="546"/>
      <c r="C223" s="833">
        <f>B222*B221*B220</f>
        <v>5.67</v>
      </c>
      <c r="D223" s="546"/>
      <c r="E223" s="131"/>
      <c r="F223" s="569">
        <v>0.5</v>
      </c>
      <c r="G223" s="573"/>
      <c r="H223" s="405"/>
      <c r="N223" s="664"/>
      <c r="S223" s="586"/>
      <c r="T223" s="589">
        <v>0.35</v>
      </c>
      <c r="U223" s="626">
        <f>T223*T222*T221</f>
        <v>3.05</v>
      </c>
      <c r="V223" s="644"/>
    </row>
    <row r="224" spans="1:22" ht="16.5" thickTop="1" thickBot="1">
      <c r="A224" s="546">
        <v>1</v>
      </c>
      <c r="B224" s="569">
        <v>17.649999999999999</v>
      </c>
      <c r="C224" s="573"/>
      <c r="D224" s="546"/>
      <c r="E224" s="131"/>
      <c r="F224" s="546"/>
      <c r="G224" s="549">
        <f>F223*F222*F221</f>
        <v>4.4625000000000004</v>
      </c>
      <c r="H224" s="405"/>
      <c r="N224" s="664"/>
      <c r="S224" s="586"/>
    </row>
    <row r="225" spans="1:22" ht="19.5" thickTop="1">
      <c r="A225" s="546"/>
      <c r="B225" s="569">
        <v>2.7</v>
      </c>
      <c r="C225" s="573"/>
      <c r="D225" s="546"/>
      <c r="E225" s="131"/>
      <c r="F225" s="569">
        <v>11.35</v>
      </c>
      <c r="G225" s="617"/>
      <c r="H225" s="405"/>
      <c r="N225" s="664"/>
      <c r="S225" s="586"/>
    </row>
    <row r="226" spans="1:22" ht="15.75" thickBot="1">
      <c r="A226" s="546"/>
      <c r="B226" s="569">
        <v>0.35</v>
      </c>
      <c r="C226" s="546"/>
      <c r="D226" s="546"/>
      <c r="E226" s="131"/>
      <c r="F226" s="569">
        <v>0.7</v>
      </c>
      <c r="G226" s="573"/>
      <c r="H226" s="405"/>
      <c r="K226" s="601"/>
      <c r="L226" s="602"/>
      <c r="S226" s="586"/>
    </row>
    <row r="227" spans="1:22" ht="20.25" thickTop="1" thickBot="1">
      <c r="A227" s="546"/>
      <c r="B227" s="546"/>
      <c r="C227" s="833">
        <f>B226*B225*B224</f>
        <v>16.68</v>
      </c>
      <c r="D227" s="546"/>
      <c r="E227" s="131"/>
      <c r="F227" s="569">
        <v>0.5</v>
      </c>
      <c r="G227" s="573"/>
      <c r="H227" s="405"/>
      <c r="S227" s="586"/>
    </row>
    <row r="228" spans="1:22" ht="16.5" thickTop="1" thickBot="1">
      <c r="A228" s="546">
        <v>1</v>
      </c>
      <c r="B228" s="569">
        <v>13.5</v>
      </c>
      <c r="C228" s="573"/>
      <c r="D228" s="651" t="s">
        <v>1043</v>
      </c>
      <c r="E228" s="131"/>
      <c r="F228" s="546"/>
      <c r="G228" s="549">
        <f>F227*F226*F225</f>
        <v>3.9725000000000001</v>
      </c>
      <c r="H228" s="405"/>
      <c r="N228" s="664"/>
      <c r="S228" s="586"/>
    </row>
    <row r="229" spans="1:22" ht="16.5" thickTop="1" thickBot="1">
      <c r="A229" s="546"/>
      <c r="B229" s="569">
        <v>2.7</v>
      </c>
      <c r="C229" s="573"/>
      <c r="D229" s="546"/>
      <c r="E229" s="131"/>
      <c r="F229" s="131"/>
      <c r="G229" s="838">
        <f>G228+G224+G220+G216</f>
        <v>10.57</v>
      </c>
      <c r="H229" s="666" t="s">
        <v>1012</v>
      </c>
      <c r="N229" s="664"/>
      <c r="S229" s="601"/>
    </row>
    <row r="230" spans="1:22" ht="17.25" thickTop="1" thickBot="1">
      <c r="A230" s="546"/>
      <c r="B230" s="569">
        <v>0.35</v>
      </c>
      <c r="C230" s="546"/>
      <c r="D230" s="546"/>
      <c r="E230" s="633">
        <v>2</v>
      </c>
      <c r="F230" s="569">
        <v>50.85</v>
      </c>
      <c r="G230" s="131"/>
      <c r="H230" s="643" t="s">
        <v>858</v>
      </c>
      <c r="N230" s="664"/>
      <c r="S230" s="601"/>
    </row>
    <row r="231" spans="1:22" ht="20.25" thickTop="1" thickBot="1">
      <c r="A231" s="546"/>
      <c r="B231" s="546"/>
      <c r="C231" s="833">
        <f>B230*B229*B228</f>
        <v>12.76</v>
      </c>
      <c r="D231" s="546"/>
      <c r="E231" s="633"/>
      <c r="F231" s="569">
        <v>0.7</v>
      </c>
      <c r="G231" s="573"/>
      <c r="H231" s="405"/>
      <c r="N231" s="664"/>
      <c r="S231" s="601"/>
      <c r="T231" s="602"/>
    </row>
    <row r="232" spans="1:22" ht="16.5" thickTop="1" thickBot="1">
      <c r="A232" s="546"/>
      <c r="B232" s="546"/>
      <c r="C232" s="827">
        <f>SUM(C216:C231)</f>
        <v>50.99</v>
      </c>
      <c r="D232" s="666" t="s">
        <v>1012</v>
      </c>
      <c r="E232" s="633"/>
      <c r="F232" s="569">
        <v>0.5</v>
      </c>
      <c r="G232" s="573"/>
      <c r="H232" s="405"/>
      <c r="J232" s="86">
        <f>C246-112.69</f>
        <v>137.28</v>
      </c>
      <c r="N232" s="664"/>
      <c r="S232" s="601"/>
      <c r="T232" s="602"/>
      <c r="U232" s="602"/>
      <c r="V232" s="648"/>
    </row>
    <row r="233" spans="1:22" ht="16.5" thickTop="1" thickBot="1">
      <c r="A233" s="546">
        <v>1</v>
      </c>
      <c r="B233" s="569">
        <v>13.2</v>
      </c>
      <c r="C233" s="573"/>
      <c r="D233" s="651" t="s">
        <v>1045</v>
      </c>
      <c r="E233" s="131"/>
      <c r="F233" s="546"/>
      <c r="G233" s="549">
        <f>F232*F231*F230*E230</f>
        <v>35.594999999999999</v>
      </c>
      <c r="H233" s="666" t="s">
        <v>1012</v>
      </c>
      <c r="N233" s="664"/>
      <c r="S233" s="601"/>
      <c r="T233" s="602"/>
    </row>
    <row r="234" spans="1:22" ht="19.5" thickTop="1">
      <c r="A234" s="546"/>
      <c r="B234" s="569">
        <v>2.7</v>
      </c>
      <c r="C234" s="573"/>
      <c r="D234" s="546"/>
      <c r="E234" s="131"/>
      <c r="F234" s="569">
        <v>8.3000000000000007</v>
      </c>
      <c r="G234" s="617"/>
      <c r="H234" s="666" t="s">
        <v>859</v>
      </c>
      <c r="K234" s="601"/>
      <c r="L234" s="602"/>
      <c r="S234" s="601"/>
      <c r="T234" s="602"/>
    </row>
    <row r="235" spans="1:22" ht="15.75" thickBot="1">
      <c r="A235" s="546"/>
      <c r="B235" s="569">
        <v>0.35</v>
      </c>
      <c r="C235" s="546"/>
      <c r="D235" s="546"/>
      <c r="E235" s="131"/>
      <c r="F235" s="569">
        <v>0.7</v>
      </c>
      <c r="G235" s="573"/>
      <c r="H235" s="405"/>
      <c r="K235" s="601"/>
      <c r="L235" s="602"/>
      <c r="S235" s="601"/>
      <c r="T235" s="602"/>
    </row>
    <row r="236" spans="1:22" ht="20.25" thickTop="1" thickBot="1">
      <c r="A236" s="546"/>
      <c r="B236" s="546"/>
      <c r="C236" s="833">
        <f>B235*B234*B233</f>
        <v>12.47</v>
      </c>
      <c r="D236" s="546"/>
      <c r="E236" s="131"/>
      <c r="F236" s="569">
        <v>0.5</v>
      </c>
      <c r="G236" s="573"/>
      <c r="H236" s="405"/>
      <c r="K236" s="601"/>
      <c r="N236" s="664"/>
      <c r="S236" s="601"/>
      <c r="T236" s="604"/>
    </row>
    <row r="237" spans="1:22" ht="17.25" thickTop="1" thickBot="1">
      <c r="A237" s="546">
        <v>1</v>
      </c>
      <c r="B237" s="569">
        <v>17.600000000000001</v>
      </c>
      <c r="C237" s="573"/>
      <c r="D237" s="546"/>
      <c r="E237" s="131"/>
      <c r="F237" s="546"/>
      <c r="G237" s="549">
        <f>F236*F235*F234</f>
        <v>2.9049999999999998</v>
      </c>
      <c r="H237" s="405"/>
      <c r="K237" s="586"/>
      <c r="N237" s="623"/>
      <c r="S237" s="601"/>
      <c r="T237" s="602"/>
    </row>
    <row r="238" spans="1:22" ht="19.5" thickTop="1">
      <c r="A238" s="546"/>
      <c r="B238" s="569">
        <v>2.7</v>
      </c>
      <c r="C238" s="573"/>
      <c r="D238" s="546"/>
      <c r="E238" s="131"/>
      <c r="F238" s="569">
        <v>5.8</v>
      </c>
      <c r="G238" s="617"/>
      <c r="H238" s="405"/>
      <c r="K238" s="586"/>
      <c r="N238" s="595"/>
      <c r="S238" s="601"/>
    </row>
    <row r="239" spans="1:22" ht="15.75" thickBot="1">
      <c r="A239" s="546"/>
      <c r="B239" s="569">
        <v>0.35</v>
      </c>
      <c r="C239" s="546"/>
      <c r="D239" s="546"/>
      <c r="E239" s="131"/>
      <c r="F239" s="569">
        <v>0.7</v>
      </c>
      <c r="G239" s="573"/>
      <c r="H239" s="405"/>
      <c r="K239" s="586"/>
      <c r="N239" s="595"/>
      <c r="S239" s="601"/>
    </row>
    <row r="240" spans="1:22" ht="20.25" thickTop="1" thickBot="1">
      <c r="A240" s="546"/>
      <c r="B240" s="546"/>
      <c r="C240" s="833">
        <f>B239*B238*B237</f>
        <v>16.63</v>
      </c>
      <c r="D240" s="546"/>
      <c r="E240" s="131"/>
      <c r="F240" s="569">
        <v>0.5</v>
      </c>
      <c r="G240" s="573"/>
      <c r="H240" s="405"/>
      <c r="K240" s="586"/>
      <c r="N240" s="595"/>
      <c r="S240" s="601"/>
    </row>
    <row r="241" spans="1:19" ht="16.5" thickTop="1" thickBot="1">
      <c r="A241" s="546">
        <v>1</v>
      </c>
      <c r="B241" s="569">
        <v>2</v>
      </c>
      <c r="C241" s="573"/>
      <c r="D241" s="546"/>
      <c r="E241" s="131"/>
      <c r="F241" s="546"/>
      <c r="G241" s="549">
        <f>F240*F239*F238</f>
        <v>2.0299999999999998</v>
      </c>
      <c r="H241" s="405"/>
      <c r="K241" s="586"/>
      <c r="N241" s="595"/>
      <c r="S241" s="601"/>
    </row>
    <row r="242" spans="1:19" ht="19.5" thickTop="1">
      <c r="A242" s="546"/>
      <c r="B242" s="569">
        <v>2.7</v>
      </c>
      <c r="C242" s="573"/>
      <c r="D242" s="546"/>
      <c r="E242" s="131"/>
      <c r="F242" s="569">
        <v>12</v>
      </c>
      <c r="G242" s="617"/>
      <c r="H242" s="405"/>
      <c r="I242" s="86">
        <f>C246-157</f>
        <v>92.97</v>
      </c>
      <c r="K242" s="586"/>
      <c r="L242" s="569"/>
      <c r="M242" s="569"/>
      <c r="N242" s="595"/>
      <c r="S242" s="601"/>
    </row>
    <row r="243" spans="1:19" ht="15.75" thickBot="1">
      <c r="A243" s="546"/>
      <c r="B243" s="569">
        <v>0.35</v>
      </c>
      <c r="C243" s="546"/>
      <c r="D243" s="546"/>
      <c r="E243" s="131"/>
      <c r="F243" s="569">
        <v>0.7</v>
      </c>
      <c r="G243" s="573"/>
      <c r="H243" s="405"/>
      <c r="K243" s="586"/>
      <c r="L243" s="569"/>
      <c r="M243" s="569"/>
      <c r="N243" s="595"/>
      <c r="S243" s="601"/>
    </row>
    <row r="244" spans="1:19" ht="20.25" thickTop="1" thickBot="1">
      <c r="A244" s="546"/>
      <c r="B244" s="546"/>
      <c r="C244" s="833">
        <f>B243*B242*B241</f>
        <v>1.89</v>
      </c>
      <c r="D244" s="546"/>
      <c r="E244" s="131"/>
      <c r="F244" s="569">
        <v>0.5</v>
      </c>
      <c r="G244" s="573"/>
      <c r="H244" s="405"/>
      <c r="K244" s="607"/>
      <c r="L244" s="608"/>
      <c r="M244" s="608"/>
      <c r="N244" s="665"/>
      <c r="S244" s="601"/>
    </row>
    <row r="245" spans="1:19" ht="20.25" thickTop="1" thickBot="1">
      <c r="A245" s="546"/>
      <c r="B245" s="546"/>
      <c r="C245" s="827">
        <f>SUM(C233:C244)</f>
        <v>30.99</v>
      </c>
      <c r="D245" s="666" t="s">
        <v>1012</v>
      </c>
      <c r="E245" s="131"/>
      <c r="F245" s="546"/>
      <c r="G245" s="549">
        <f>F244*F243*F242</f>
        <v>4.2</v>
      </c>
      <c r="H245" s="405"/>
      <c r="K245" s="584"/>
      <c r="L245" s="569"/>
      <c r="M245" s="569"/>
      <c r="N245" s="614"/>
      <c r="S245" s="601"/>
    </row>
    <row r="246" spans="1:19" ht="24.75" thickTop="1" thickBot="1">
      <c r="A246" s="546"/>
      <c r="B246" s="546"/>
      <c r="C246" s="834">
        <f>G160+G170+G180+G184+G190+C211+C215+C232+C245</f>
        <v>249.97</v>
      </c>
      <c r="D246" s="837" t="s">
        <v>860</v>
      </c>
      <c r="E246" s="131"/>
      <c r="F246" s="569">
        <v>32</v>
      </c>
      <c r="G246" s="617"/>
      <c r="H246" s="405"/>
      <c r="I246" s="86">
        <f>C246-92.89</f>
        <v>157.08000000000001</v>
      </c>
      <c r="K246" s="584"/>
      <c r="N246" s="615"/>
    </row>
    <row r="247" spans="1:19" ht="15.75" thickTop="1">
      <c r="A247" s="546"/>
      <c r="B247" s="602"/>
      <c r="C247" s="602"/>
      <c r="D247" s="648" t="s">
        <v>861</v>
      </c>
      <c r="E247" s="131"/>
      <c r="F247" s="569">
        <v>0.7</v>
      </c>
      <c r="G247" s="573"/>
      <c r="H247" s="405"/>
      <c r="K247" s="584"/>
      <c r="N247" s="576"/>
      <c r="S247" s="601"/>
    </row>
    <row r="248" spans="1:19" ht="15.75" thickBot="1">
      <c r="A248" s="602"/>
      <c r="B248" s="602"/>
      <c r="C248" s="602"/>
      <c r="D248" s="651" t="s">
        <v>854</v>
      </c>
      <c r="E248" s="131"/>
      <c r="F248" s="569">
        <v>0.5</v>
      </c>
      <c r="G248" s="573"/>
      <c r="H248" s="405"/>
      <c r="K248" s="584"/>
      <c r="N248" s="572"/>
      <c r="S248" s="601"/>
    </row>
    <row r="249" spans="1:19" ht="16.5" thickTop="1" thickBot="1">
      <c r="A249" s="602">
        <v>2</v>
      </c>
      <c r="B249" s="569">
        <v>12.2</v>
      </c>
      <c r="C249" s="602"/>
      <c r="D249" s="649"/>
      <c r="E249" s="131"/>
      <c r="F249" s="546"/>
      <c r="G249" s="549">
        <f>F248*F247*F246</f>
        <v>11.2</v>
      </c>
      <c r="H249" s="405"/>
      <c r="K249" s="584"/>
      <c r="L249" s="569"/>
      <c r="M249" s="569"/>
      <c r="N249" s="572"/>
      <c r="S249" s="601"/>
    </row>
    <row r="250" spans="1:19" ht="19.5" thickTop="1">
      <c r="A250" s="602"/>
      <c r="B250" s="569">
        <v>0.7</v>
      </c>
      <c r="C250" s="602"/>
      <c r="D250" s="649"/>
      <c r="E250" s="131"/>
      <c r="F250" s="569">
        <v>12.45</v>
      </c>
      <c r="G250" s="617"/>
      <c r="H250" s="405"/>
      <c r="K250" s="584"/>
      <c r="N250" s="574"/>
      <c r="S250" s="601"/>
    </row>
    <row r="251" spans="1:19" ht="15.75" thickBot="1">
      <c r="A251" s="602"/>
      <c r="B251" s="569">
        <v>0.5</v>
      </c>
      <c r="C251" s="546"/>
      <c r="D251" s="649"/>
      <c r="E251" s="131"/>
      <c r="F251" s="569">
        <v>0.7</v>
      </c>
      <c r="G251" s="573"/>
      <c r="H251" s="405"/>
      <c r="K251" s="584"/>
      <c r="N251" s="574"/>
      <c r="S251" s="586"/>
    </row>
    <row r="252" spans="1:19" ht="20.25" thickTop="1" thickBot="1">
      <c r="A252" s="546"/>
      <c r="B252" s="569"/>
      <c r="C252" s="833">
        <f>B251*B250*B249*A249</f>
        <v>8.5399999999999991</v>
      </c>
      <c r="D252" s="546"/>
      <c r="E252" s="131"/>
      <c r="F252" s="569">
        <v>0.5</v>
      </c>
      <c r="G252" s="573"/>
      <c r="H252" s="405"/>
      <c r="K252" s="584"/>
      <c r="N252" s="572"/>
      <c r="S252" s="586"/>
    </row>
    <row r="253" spans="1:19" ht="16.5" thickTop="1" thickBot="1">
      <c r="A253" s="602">
        <v>2</v>
      </c>
      <c r="B253" s="569">
        <v>18.05</v>
      </c>
      <c r="C253" s="602"/>
      <c r="D253" s="546"/>
      <c r="E253" s="131"/>
      <c r="F253" s="546"/>
      <c r="G253" s="549">
        <f>F252*F251*F250</f>
        <v>4.3574999999999999</v>
      </c>
      <c r="H253" s="405"/>
      <c r="K253" s="584"/>
      <c r="L253" s="569"/>
      <c r="S253" s="586"/>
    </row>
    <row r="254" spans="1:19" ht="19.5" thickTop="1">
      <c r="A254" s="602"/>
      <c r="B254" s="569">
        <v>0.7</v>
      </c>
      <c r="C254" s="602"/>
      <c r="D254" s="546"/>
      <c r="E254" s="131"/>
      <c r="F254" s="569">
        <v>10.5</v>
      </c>
      <c r="G254" s="617"/>
      <c r="H254" s="405"/>
      <c r="K254" s="584"/>
      <c r="L254" s="569"/>
      <c r="S254" s="586"/>
    </row>
    <row r="255" spans="1:19" ht="15.75" thickBot="1">
      <c r="A255" s="602"/>
      <c r="B255" s="569">
        <v>0.5</v>
      </c>
      <c r="C255" s="546"/>
      <c r="D255" s="546"/>
      <c r="E255" s="131"/>
      <c r="F255" s="569">
        <v>0.7</v>
      </c>
      <c r="G255" s="573"/>
      <c r="H255" s="405"/>
      <c r="N255" s="574"/>
      <c r="S255" s="586"/>
    </row>
    <row r="256" spans="1:19" ht="20.25" thickTop="1" thickBot="1">
      <c r="A256" s="546"/>
      <c r="B256" s="546"/>
      <c r="C256" s="833">
        <f>B255*B254*B253*A253</f>
        <v>12.64</v>
      </c>
      <c r="D256" s="546"/>
      <c r="E256" s="131"/>
      <c r="F256" s="569">
        <v>0.5</v>
      </c>
      <c r="G256" s="573"/>
      <c r="H256" s="405"/>
      <c r="N256" s="574"/>
      <c r="S256" s="586"/>
    </row>
    <row r="257" spans="1:22" ht="18" thickTop="1">
      <c r="A257" s="674"/>
      <c r="B257" s="674"/>
      <c r="C257" s="628">
        <f>SUM(C252:C256)</f>
        <v>21.18</v>
      </c>
      <c r="D257" s="755" t="s">
        <v>856</v>
      </c>
      <c r="E257" s="860"/>
      <c r="F257" s="674"/>
      <c r="G257" s="879">
        <f>F256*F255*F254</f>
        <v>3.6749999999999998</v>
      </c>
      <c r="H257" s="880"/>
      <c r="N257" s="580"/>
      <c r="S257" s="586"/>
      <c r="T257" s="602"/>
      <c r="U257" s="602"/>
      <c r="V257" s="546"/>
    </row>
    <row r="258" spans="1:22" s="667" customFormat="1" ht="27.75">
      <c r="A258" s="2133" t="s">
        <v>892</v>
      </c>
      <c r="B258" s="2133"/>
      <c r="C258" s="2133"/>
      <c r="D258" s="2133"/>
      <c r="E258" s="2133"/>
      <c r="F258" s="2133"/>
      <c r="G258" s="2133"/>
      <c r="H258" s="2133"/>
      <c r="N258" s="580"/>
      <c r="S258" s="610"/>
      <c r="T258" s="835"/>
      <c r="U258" s="835"/>
      <c r="V258" s="131"/>
    </row>
    <row r="259" spans="1:22" s="667" customFormat="1" ht="15.75">
      <c r="A259" s="2049" t="s">
        <v>194</v>
      </c>
      <c r="B259" s="2049"/>
      <c r="C259" s="2049"/>
      <c r="D259" s="2049"/>
      <c r="E259" s="219"/>
      <c r="F259" s="452"/>
      <c r="G259" s="332"/>
      <c r="H259" s="219"/>
      <c r="N259" s="580"/>
      <c r="S259" s="610"/>
      <c r="T259" s="835"/>
      <c r="U259" s="835"/>
      <c r="V259" s="131"/>
    </row>
    <row r="260" spans="1:22" s="667" customFormat="1" ht="15.75">
      <c r="A260" s="2049" t="s">
        <v>195</v>
      </c>
      <c r="B260" s="2049"/>
      <c r="C260" s="2049"/>
      <c r="D260" s="2049"/>
      <c r="E260" s="237"/>
      <c r="F260" s="237"/>
      <c r="G260" s="2063"/>
      <c r="H260" s="2063"/>
      <c r="N260" s="580"/>
      <c r="S260" s="610"/>
      <c r="T260" s="835"/>
      <c r="U260" s="835"/>
      <c r="V260" s="131"/>
    </row>
    <row r="261" spans="1:22" s="667" customFormat="1" ht="15.75">
      <c r="A261" s="2049" t="s">
        <v>196</v>
      </c>
      <c r="B261" s="2049"/>
      <c r="C261" s="2049"/>
      <c r="D261" s="2049"/>
      <c r="E261" s="237"/>
      <c r="F261" s="237"/>
      <c r="G261" s="237" t="s">
        <v>1040</v>
      </c>
      <c r="H261" s="219"/>
      <c r="N261" s="580"/>
      <c r="S261" s="610"/>
      <c r="T261" s="835"/>
      <c r="U261" s="835"/>
      <c r="V261" s="131"/>
    </row>
    <row r="262" spans="1:22" s="667" customFormat="1" ht="15.75">
      <c r="A262" s="2049" t="s">
        <v>197</v>
      </c>
      <c r="B262" s="2049"/>
      <c r="C262" s="2049"/>
      <c r="D262" s="2049"/>
      <c r="E262" s="237"/>
      <c r="F262" s="237"/>
      <c r="G262" s="237" t="s">
        <v>1046</v>
      </c>
      <c r="H262" s="219"/>
      <c r="N262" s="580"/>
      <c r="S262" s="610"/>
      <c r="T262" s="835"/>
      <c r="U262" s="835"/>
      <c r="V262" s="131"/>
    </row>
    <row r="263" spans="1:22" s="667" customFormat="1" ht="15.75">
      <c r="A263" s="2049" t="s">
        <v>70</v>
      </c>
      <c r="B263" s="2049"/>
      <c r="C263" s="2049"/>
      <c r="D263" s="2049"/>
      <c r="E263" s="237"/>
      <c r="F263" s="237"/>
      <c r="G263" s="237"/>
      <c r="H263" s="219"/>
      <c r="N263" s="580"/>
      <c r="S263" s="610"/>
      <c r="T263" s="835"/>
      <c r="U263" s="835"/>
      <c r="V263" s="131"/>
    </row>
    <row r="264" spans="1:22" s="667" customFormat="1" ht="16.5" thickBot="1">
      <c r="A264" s="611"/>
      <c r="B264" s="612"/>
      <c r="C264" s="612"/>
      <c r="D264" s="612"/>
      <c r="E264" s="613"/>
      <c r="F264" s="613"/>
      <c r="G264" s="613"/>
      <c r="H264" s="551"/>
      <c r="N264" s="580"/>
      <c r="S264" s="610"/>
      <c r="T264" s="835"/>
      <c r="U264" s="835"/>
      <c r="V264" s="131"/>
    </row>
    <row r="265" spans="1:22" s="667" customFormat="1" ht="15.75">
      <c r="A265" s="820" t="s">
        <v>174</v>
      </c>
      <c r="B265" s="821" t="s">
        <v>175</v>
      </c>
      <c r="C265" s="821" t="s">
        <v>176</v>
      </c>
      <c r="D265" s="822" t="s">
        <v>7</v>
      </c>
      <c r="E265" s="820" t="s">
        <v>174</v>
      </c>
      <c r="F265" s="821" t="s">
        <v>175</v>
      </c>
      <c r="G265" s="821" t="s">
        <v>176</v>
      </c>
      <c r="H265" s="822" t="s">
        <v>7</v>
      </c>
      <c r="N265" s="580"/>
      <c r="S265" s="610"/>
      <c r="T265" s="835"/>
      <c r="U265" s="835"/>
      <c r="V265" s="131"/>
    </row>
    <row r="266" spans="1:22" s="667" customFormat="1">
      <c r="A266" s="634"/>
      <c r="B266" s="634">
        <v>12.95</v>
      </c>
      <c r="C266" s="635"/>
      <c r="D266" s="881"/>
      <c r="E266" s="538">
        <v>1</v>
      </c>
      <c r="F266" s="634">
        <v>15.6</v>
      </c>
      <c r="G266" s="635"/>
      <c r="H266" s="636"/>
      <c r="N266" s="580"/>
      <c r="S266" s="610"/>
      <c r="T266" s="835"/>
      <c r="U266" s="835"/>
      <c r="V266" s="131"/>
    </row>
    <row r="267" spans="1:22" s="667" customFormat="1">
      <c r="A267" s="569"/>
      <c r="B267" s="569">
        <v>0.7</v>
      </c>
      <c r="C267" s="573"/>
      <c r="D267" s="574"/>
      <c r="E267" s="546"/>
      <c r="F267" s="569">
        <v>0.7</v>
      </c>
      <c r="G267" s="573"/>
      <c r="H267" s="546"/>
      <c r="N267" s="580"/>
      <c r="S267" s="610"/>
      <c r="T267" s="835"/>
      <c r="U267" s="835"/>
      <c r="V267" s="131"/>
    </row>
    <row r="268" spans="1:22" s="667" customFormat="1" ht="15.75" thickBot="1">
      <c r="A268" s="569"/>
      <c r="B268" s="569">
        <v>0.5</v>
      </c>
      <c r="C268" s="131"/>
      <c r="D268" s="574"/>
      <c r="E268" s="546"/>
      <c r="F268" s="569">
        <v>0.5</v>
      </c>
      <c r="G268" s="546"/>
      <c r="H268" s="546"/>
      <c r="N268" s="580"/>
      <c r="S268" s="610"/>
      <c r="T268" s="835"/>
      <c r="U268" s="835"/>
      <c r="V268" s="131"/>
    </row>
    <row r="269" spans="1:22" s="667" customFormat="1" ht="20.25" thickTop="1" thickBot="1">
      <c r="A269" s="569"/>
      <c r="B269" s="546"/>
      <c r="C269" s="546">
        <f>B268*B267*B266</f>
        <v>4.5324999999999998</v>
      </c>
      <c r="D269" s="131"/>
      <c r="E269" s="546"/>
      <c r="F269" s="546"/>
      <c r="G269" s="833">
        <f>F268*F267*F266</f>
        <v>5.46</v>
      </c>
      <c r="H269" s="546"/>
      <c r="N269" s="580"/>
      <c r="S269" s="610"/>
      <c r="T269" s="835"/>
      <c r="U269" s="835"/>
      <c r="V269" s="131"/>
    </row>
    <row r="270" spans="1:22" s="667" customFormat="1" ht="19.5" thickTop="1">
      <c r="A270" s="569"/>
      <c r="B270" s="569"/>
      <c r="C270" s="839">
        <f>C269+SUM(G236:G257)</f>
        <v>32.9</v>
      </c>
      <c r="D270" s="666" t="s">
        <v>1012</v>
      </c>
      <c r="E270" s="546">
        <v>1</v>
      </c>
      <c r="F270" s="569">
        <v>2</v>
      </c>
      <c r="G270" s="573"/>
      <c r="H270" s="546"/>
      <c r="N270" s="580"/>
      <c r="S270" s="610"/>
      <c r="T270" s="835"/>
      <c r="U270" s="835"/>
      <c r="V270" s="131"/>
    </row>
    <row r="271" spans="1:22" s="667" customFormat="1">
      <c r="A271" s="546">
        <v>6</v>
      </c>
      <c r="B271" s="569">
        <v>3.85</v>
      </c>
      <c r="C271" s="573"/>
      <c r="D271" s="651" t="s">
        <v>1041</v>
      </c>
      <c r="E271" s="546"/>
      <c r="F271" s="569">
        <v>0.7</v>
      </c>
      <c r="G271" s="573"/>
      <c r="H271" s="546"/>
      <c r="N271" s="580"/>
      <c r="S271" s="610"/>
      <c r="T271" s="835"/>
      <c r="U271" s="835"/>
      <c r="V271" s="131"/>
    </row>
    <row r="272" spans="1:22" s="667" customFormat="1" ht="15.75" thickBot="1">
      <c r="A272" s="546"/>
      <c r="B272" s="569">
        <v>0.7</v>
      </c>
      <c r="C272" s="573"/>
      <c r="D272" s="546"/>
      <c r="E272" s="546"/>
      <c r="F272" s="569">
        <v>0.5</v>
      </c>
      <c r="G272" s="546"/>
      <c r="H272" s="546"/>
      <c r="S272" s="610"/>
      <c r="T272" s="835"/>
      <c r="U272" s="835"/>
      <c r="V272" s="131"/>
    </row>
    <row r="273" spans="1:22" s="667" customFormat="1" ht="20.25" thickTop="1" thickBot="1">
      <c r="A273" s="546"/>
      <c r="B273" s="569">
        <v>0.5</v>
      </c>
      <c r="C273" s="546"/>
      <c r="D273" s="546"/>
      <c r="E273" s="546"/>
      <c r="F273" s="546"/>
      <c r="G273" s="833">
        <f>F272*F271*F270</f>
        <v>0.7</v>
      </c>
      <c r="H273" s="546"/>
      <c r="N273" s="580"/>
      <c r="S273" s="610"/>
      <c r="T273" s="835"/>
      <c r="U273" s="835"/>
      <c r="V273" s="131"/>
    </row>
    <row r="274" spans="1:22" s="667" customFormat="1" ht="20.25" thickTop="1" thickBot="1">
      <c r="A274" s="546"/>
      <c r="B274" s="546"/>
      <c r="C274" s="840">
        <f>B273*B272*B271*A271</f>
        <v>8.09</v>
      </c>
      <c r="D274" s="666" t="s">
        <v>1012</v>
      </c>
      <c r="E274" s="546">
        <v>1</v>
      </c>
      <c r="F274" s="569">
        <v>4</v>
      </c>
      <c r="G274" s="573"/>
      <c r="H274" s="640"/>
      <c r="N274" s="580"/>
      <c r="S274" s="610"/>
      <c r="T274" s="835"/>
      <c r="U274" s="835"/>
      <c r="V274" s="131"/>
    </row>
    <row r="275" spans="1:22" s="667" customFormat="1" ht="15.75" thickTop="1">
      <c r="A275" s="546">
        <v>1</v>
      </c>
      <c r="B275" s="569">
        <v>16.8</v>
      </c>
      <c r="C275" s="573"/>
      <c r="D275" s="651" t="s">
        <v>1042</v>
      </c>
      <c r="E275" s="546"/>
      <c r="F275" s="569">
        <v>0.7</v>
      </c>
      <c r="G275" s="573"/>
      <c r="H275" s="666"/>
      <c r="N275" s="580"/>
      <c r="S275" s="610"/>
      <c r="T275" s="835"/>
      <c r="U275" s="835"/>
      <c r="V275" s="131"/>
    </row>
    <row r="276" spans="1:22" s="667" customFormat="1" ht="15.75" thickBot="1">
      <c r="A276" s="546"/>
      <c r="B276" s="569">
        <v>0.7</v>
      </c>
      <c r="C276" s="573"/>
      <c r="D276" s="546"/>
      <c r="E276" s="546"/>
      <c r="F276" s="569">
        <v>0.5</v>
      </c>
      <c r="G276" s="546"/>
      <c r="H276" s="816"/>
      <c r="N276" s="580"/>
      <c r="S276" s="610"/>
      <c r="T276" s="835"/>
      <c r="U276" s="835"/>
      <c r="V276" s="131"/>
    </row>
    <row r="277" spans="1:22" s="667" customFormat="1" ht="20.25" thickTop="1" thickBot="1">
      <c r="A277" s="546"/>
      <c r="B277" s="569">
        <v>0.5</v>
      </c>
      <c r="C277" s="546"/>
      <c r="D277" s="546"/>
      <c r="E277" s="546"/>
      <c r="F277" s="546"/>
      <c r="G277" s="833">
        <f>F276*F275*F274</f>
        <v>1.4</v>
      </c>
      <c r="H277" s="829"/>
      <c r="N277" s="580"/>
      <c r="S277" s="610"/>
      <c r="T277" s="835"/>
      <c r="U277" s="835"/>
      <c r="V277" s="131"/>
    </row>
    <row r="278" spans="1:22" s="667" customFormat="1" ht="20.25" thickTop="1" thickBot="1">
      <c r="A278" s="546"/>
      <c r="B278" s="546"/>
      <c r="C278" s="833">
        <f>B277*B276*B275</f>
        <v>5.88</v>
      </c>
      <c r="D278" s="546"/>
      <c r="E278" s="569"/>
      <c r="F278" s="569"/>
      <c r="G278" s="699">
        <f>SUM(G266:G277)+SUM(C315:C323)</f>
        <v>19.670000000000002</v>
      </c>
      <c r="H278" s="643" t="s">
        <v>1012</v>
      </c>
      <c r="N278" s="580"/>
      <c r="S278" s="610"/>
      <c r="T278" s="835"/>
      <c r="U278" s="835"/>
      <c r="V278" s="131"/>
    </row>
    <row r="279" spans="1:22" s="667" customFormat="1" ht="22.5" thickTop="1" thickBot="1">
      <c r="A279" s="546">
        <v>1</v>
      </c>
      <c r="B279" s="569">
        <v>6</v>
      </c>
      <c r="C279" s="573"/>
      <c r="D279" s="546"/>
      <c r="E279" s="569"/>
      <c r="F279" s="569"/>
      <c r="G279" s="841">
        <f>C270+G233+G229+G212+C257+G278+C311+C274</f>
        <v>179.06</v>
      </c>
      <c r="H279" s="882" t="s">
        <v>1047</v>
      </c>
      <c r="I279" s="580"/>
      <c r="N279" s="580"/>
      <c r="S279" s="610"/>
      <c r="T279" s="835"/>
      <c r="U279" s="835"/>
      <c r="V279" s="131"/>
    </row>
    <row r="280" spans="1:22" s="667" customFormat="1" ht="19.5" thickTop="1">
      <c r="A280" s="546"/>
      <c r="B280" s="569">
        <v>0.7</v>
      </c>
      <c r="C280" s="573"/>
      <c r="D280" s="546"/>
      <c r="E280" s="569"/>
      <c r="F280" s="569"/>
      <c r="G280" s="569"/>
      <c r="H280" s="687" t="s">
        <v>869</v>
      </c>
      <c r="I280" s="86">
        <f>G279-66.38</f>
        <v>112.68</v>
      </c>
      <c r="J280" s="86">
        <f>G279-38.62</f>
        <v>140.44</v>
      </c>
      <c r="N280" s="580"/>
      <c r="S280" s="610"/>
      <c r="T280" s="835"/>
      <c r="U280" s="835"/>
      <c r="V280" s="131"/>
    </row>
    <row r="281" spans="1:22" s="667" customFormat="1" ht="15.75" thickBot="1">
      <c r="A281" s="546"/>
      <c r="B281" s="569">
        <v>0.5</v>
      </c>
      <c r="C281" s="546"/>
      <c r="D281" s="546"/>
      <c r="E281" s="569"/>
      <c r="F281" s="569">
        <v>12.2</v>
      </c>
      <c r="G281" s="569"/>
      <c r="H281" s="651" t="s">
        <v>854</v>
      </c>
      <c r="I281"/>
      <c r="N281" s="580"/>
      <c r="S281" s="610"/>
      <c r="T281" s="835"/>
      <c r="U281" s="835"/>
      <c r="V281" s="131"/>
    </row>
    <row r="282" spans="1:22" s="667" customFormat="1" ht="20.25" thickTop="1" thickBot="1">
      <c r="A282" s="546"/>
      <c r="B282" s="546"/>
      <c r="C282" s="833">
        <f>B281*B280*B279</f>
        <v>2.1</v>
      </c>
      <c r="D282" s="546"/>
      <c r="E282" s="546"/>
      <c r="F282" s="569">
        <v>1.5</v>
      </c>
      <c r="G282" s="569"/>
      <c r="H282" s="883"/>
      <c r="I282"/>
      <c r="N282" s="580"/>
      <c r="S282" s="610"/>
      <c r="T282" s="835"/>
      <c r="U282" s="835"/>
      <c r="V282" s="131"/>
    </row>
    <row r="283" spans="1:22" s="667" customFormat="1" ht="16.5" thickTop="1" thickBot="1">
      <c r="A283" s="546">
        <v>1</v>
      </c>
      <c r="B283" s="569">
        <v>16.3</v>
      </c>
      <c r="C283" s="573"/>
      <c r="D283" s="546"/>
      <c r="E283" s="546"/>
      <c r="F283" s="569">
        <v>0.35</v>
      </c>
      <c r="G283" s="131"/>
      <c r="H283" s="883"/>
      <c r="I283"/>
      <c r="N283" s="580"/>
      <c r="S283" s="610"/>
      <c r="T283" s="835"/>
      <c r="U283" s="835"/>
      <c r="V283" s="131"/>
    </row>
    <row r="284" spans="1:22" s="667" customFormat="1" ht="20.25" thickTop="1" thickBot="1">
      <c r="A284" s="546"/>
      <c r="B284" s="569">
        <v>0.7</v>
      </c>
      <c r="C284" s="573"/>
      <c r="D284" s="546"/>
      <c r="E284" s="569"/>
      <c r="F284" s="569"/>
      <c r="G284" s="833">
        <f>F283*F282*F281</f>
        <v>6.41</v>
      </c>
      <c r="H284" s="546"/>
      <c r="N284" s="580"/>
      <c r="S284" s="610"/>
      <c r="T284" s="835"/>
      <c r="U284" s="835"/>
      <c r="V284" s="131"/>
    </row>
    <row r="285" spans="1:22" s="667" customFormat="1" ht="16.5" thickTop="1" thickBot="1">
      <c r="A285" s="546"/>
      <c r="B285" s="569">
        <v>0.5</v>
      </c>
      <c r="C285" s="546"/>
      <c r="D285" s="546"/>
      <c r="E285" s="569"/>
      <c r="F285" s="569">
        <v>18.05</v>
      </c>
      <c r="G285" s="569"/>
      <c r="H285" s="546"/>
      <c r="N285" s="580"/>
      <c r="S285" s="610"/>
      <c r="T285" s="835"/>
      <c r="U285" s="835"/>
      <c r="V285" s="131"/>
    </row>
    <row r="286" spans="1:22" s="667" customFormat="1" ht="20.25" thickTop="1" thickBot="1">
      <c r="A286" s="546"/>
      <c r="B286" s="546"/>
      <c r="C286" s="833">
        <f>B285*B284*B283</f>
        <v>5.71</v>
      </c>
      <c r="D286" s="546"/>
      <c r="E286" s="569"/>
      <c r="F286" s="569">
        <v>1.5</v>
      </c>
      <c r="G286" s="569"/>
      <c r="H286" s="546"/>
      <c r="N286" s="580"/>
      <c r="S286" s="610"/>
      <c r="T286" s="835"/>
      <c r="U286" s="835"/>
      <c r="V286" s="131"/>
    </row>
    <row r="287" spans="1:22" s="667" customFormat="1" ht="16.5" thickTop="1" thickBot="1">
      <c r="A287" s="546">
        <v>1</v>
      </c>
      <c r="B287" s="569">
        <v>8.3000000000000007</v>
      </c>
      <c r="C287" s="573"/>
      <c r="D287" s="651"/>
      <c r="E287" s="546"/>
      <c r="F287" s="569">
        <v>0.35</v>
      </c>
      <c r="G287" s="131"/>
      <c r="H287" s="546"/>
      <c r="N287" s="580"/>
      <c r="S287" s="610"/>
      <c r="T287" s="835"/>
      <c r="U287" s="835"/>
      <c r="V287" s="131"/>
    </row>
    <row r="288" spans="1:22" s="667" customFormat="1" ht="20.25" thickTop="1" thickBot="1">
      <c r="A288" s="546"/>
      <c r="B288" s="569">
        <v>0.7</v>
      </c>
      <c r="C288" s="573"/>
      <c r="D288" s="546"/>
      <c r="E288" s="569"/>
      <c r="F288" s="569"/>
      <c r="G288" s="833">
        <f>F287*F286*F285</f>
        <v>9.48</v>
      </c>
      <c r="H288" s="666"/>
      <c r="N288" s="580"/>
      <c r="S288" s="610"/>
      <c r="T288" s="835"/>
      <c r="U288" s="835"/>
      <c r="V288" s="131"/>
    </row>
    <row r="289" spans="1:22" s="667" customFormat="1" ht="18.75" thickTop="1" thickBot="1">
      <c r="A289" s="546"/>
      <c r="B289" s="569">
        <v>0.5</v>
      </c>
      <c r="C289" s="546"/>
      <c r="D289" s="546"/>
      <c r="E289" s="569"/>
      <c r="F289" s="569"/>
      <c r="G289" s="622">
        <f>SUM(G282:G288)</f>
        <v>15.89</v>
      </c>
      <c r="H289" s="853" t="s">
        <v>856</v>
      </c>
      <c r="N289" s="580"/>
      <c r="S289" s="610"/>
      <c r="T289" s="835"/>
      <c r="U289" s="835"/>
      <c r="V289" s="131"/>
    </row>
    <row r="290" spans="1:22" s="667" customFormat="1" ht="20.25" thickTop="1" thickBot="1">
      <c r="A290" s="546"/>
      <c r="B290" s="546"/>
      <c r="C290" s="833">
        <f>B289*B288*B287</f>
        <v>2.91</v>
      </c>
      <c r="D290" s="546"/>
      <c r="E290" s="569"/>
      <c r="F290" s="569">
        <v>2.95</v>
      </c>
      <c r="G290" s="569"/>
      <c r="H290" s="642" t="s">
        <v>855</v>
      </c>
      <c r="N290" s="580"/>
      <c r="S290" s="610"/>
      <c r="T290" s="835"/>
      <c r="U290" s="835"/>
      <c r="V290" s="131"/>
    </row>
    <row r="291" spans="1:22" s="667" customFormat="1" ht="15.75" thickTop="1">
      <c r="A291" s="546">
        <v>1</v>
      </c>
      <c r="B291" s="569">
        <v>2</v>
      </c>
      <c r="C291" s="573"/>
      <c r="D291" s="131"/>
      <c r="E291" s="569"/>
      <c r="F291" s="569">
        <v>1.5</v>
      </c>
      <c r="G291" s="569"/>
      <c r="H291" s="642"/>
      <c r="N291" s="580"/>
      <c r="S291" s="610"/>
      <c r="T291" s="835"/>
      <c r="U291" s="835"/>
      <c r="V291" s="131"/>
    </row>
    <row r="292" spans="1:22" s="667" customFormat="1" ht="15.75" thickBot="1">
      <c r="A292" s="546"/>
      <c r="B292" s="569">
        <v>0.7</v>
      </c>
      <c r="C292" s="573"/>
      <c r="D292" s="131"/>
      <c r="E292" s="569"/>
      <c r="F292" s="569">
        <v>0.35</v>
      </c>
      <c r="G292" s="131"/>
      <c r="H292" s="640"/>
      <c r="N292" s="580"/>
      <c r="S292" s="610"/>
      <c r="T292" s="835"/>
      <c r="U292" s="835"/>
      <c r="V292" s="131"/>
    </row>
    <row r="293" spans="1:22" s="667" customFormat="1" ht="20.25" thickTop="1" thickBot="1">
      <c r="A293" s="546"/>
      <c r="B293" s="569">
        <v>0.5</v>
      </c>
      <c r="C293" s="546"/>
      <c r="D293" s="131"/>
      <c r="E293" s="546"/>
      <c r="F293" s="569"/>
      <c r="G293" s="833">
        <f>F292*F291*F290</f>
        <v>1.55</v>
      </c>
      <c r="H293" s="546"/>
      <c r="N293" s="580"/>
      <c r="S293" s="610"/>
      <c r="T293" s="835"/>
      <c r="U293" s="835"/>
      <c r="V293" s="131"/>
    </row>
    <row r="294" spans="1:22" s="667" customFormat="1" ht="20.25" thickTop="1" thickBot="1">
      <c r="A294" s="546"/>
      <c r="B294" s="546"/>
      <c r="C294" s="833">
        <f>B293*B292*B291</f>
        <v>0.7</v>
      </c>
      <c r="D294" s="131"/>
      <c r="E294" s="569"/>
      <c r="F294" s="569">
        <v>15.65</v>
      </c>
      <c r="G294" s="569"/>
      <c r="H294" s="546"/>
      <c r="N294" s="580"/>
      <c r="S294" s="610"/>
      <c r="T294" s="835"/>
      <c r="U294" s="835"/>
      <c r="V294" s="131"/>
    </row>
    <row r="295" spans="1:22" s="667" customFormat="1" ht="15.75" thickTop="1">
      <c r="A295" s="546">
        <v>1</v>
      </c>
      <c r="B295" s="569">
        <v>17.649999999999999</v>
      </c>
      <c r="C295" s="573"/>
      <c r="D295" s="651" t="s">
        <v>1043</v>
      </c>
      <c r="E295" s="569"/>
      <c r="F295" s="569">
        <v>1.5</v>
      </c>
      <c r="G295" s="610"/>
      <c r="H295" s="546"/>
      <c r="N295" s="580"/>
      <c r="S295" s="610"/>
      <c r="T295" s="835"/>
      <c r="U295" s="835"/>
      <c r="V295" s="131"/>
    </row>
    <row r="296" spans="1:22" s="667" customFormat="1" ht="15.75" thickBot="1">
      <c r="A296" s="546"/>
      <c r="B296" s="569">
        <v>0.7</v>
      </c>
      <c r="C296" s="573"/>
      <c r="D296" s="666"/>
      <c r="E296" s="569"/>
      <c r="F296" s="569">
        <v>0.35</v>
      </c>
      <c r="G296" s="131"/>
      <c r="H296" s="546"/>
      <c r="N296" s="580"/>
      <c r="S296" s="610"/>
      <c r="T296" s="835"/>
      <c r="U296" s="835"/>
      <c r="V296" s="131"/>
    </row>
    <row r="297" spans="1:22" s="667" customFormat="1" ht="20.25" thickTop="1" thickBot="1">
      <c r="A297" s="546"/>
      <c r="B297" s="569">
        <v>0.5</v>
      </c>
      <c r="C297" s="546"/>
      <c r="D297" s="643"/>
      <c r="E297" s="546"/>
      <c r="F297" s="569"/>
      <c r="G297" s="833">
        <f>F296*F295*F294</f>
        <v>8.2200000000000006</v>
      </c>
      <c r="H297" s="546"/>
      <c r="N297" s="580"/>
      <c r="S297" s="610"/>
      <c r="T297" s="835"/>
      <c r="U297" s="835"/>
      <c r="V297" s="131"/>
    </row>
    <row r="298" spans="1:22" s="667" customFormat="1" ht="20.25" thickTop="1" thickBot="1">
      <c r="A298" s="546"/>
      <c r="B298" s="546"/>
      <c r="C298" s="833">
        <f>B297*B296*B295</f>
        <v>6.18</v>
      </c>
      <c r="D298" s="643"/>
      <c r="E298" s="463"/>
      <c r="F298" s="569"/>
      <c r="G298" s="625">
        <f>SUM(G293:G297)</f>
        <v>9.77</v>
      </c>
      <c r="H298" s="853" t="s">
        <v>856</v>
      </c>
      <c r="N298" s="580"/>
      <c r="S298" s="610"/>
      <c r="T298" s="835"/>
      <c r="U298" s="835"/>
      <c r="V298" s="131"/>
    </row>
    <row r="299" spans="1:22" s="667" customFormat="1" ht="15.75" thickTop="1">
      <c r="A299" s="546">
        <v>1</v>
      </c>
      <c r="B299" s="569">
        <v>15.15</v>
      </c>
      <c r="C299" s="573"/>
      <c r="D299" s="546"/>
      <c r="E299" s="569"/>
      <c r="F299" s="569"/>
      <c r="G299" s="569"/>
      <c r="H299" s="651" t="s">
        <v>853</v>
      </c>
      <c r="N299" s="580"/>
      <c r="S299" s="610"/>
      <c r="T299" s="835"/>
      <c r="U299" s="835"/>
      <c r="V299" s="131"/>
    </row>
    <row r="300" spans="1:22" s="667" customFormat="1" ht="18">
      <c r="A300" s="546"/>
      <c r="B300" s="569">
        <v>0.7</v>
      </c>
      <c r="C300" s="573"/>
      <c r="D300" s="666"/>
      <c r="E300" s="569"/>
      <c r="F300" s="569">
        <v>1.9</v>
      </c>
      <c r="G300" s="569"/>
      <c r="H300" s="637"/>
      <c r="N300" s="580"/>
      <c r="S300" s="610"/>
      <c r="T300" s="835"/>
      <c r="U300" s="835"/>
      <c r="V300" s="131"/>
    </row>
    <row r="301" spans="1:22" s="667" customFormat="1" ht="15.75" thickBot="1">
      <c r="A301" s="546"/>
      <c r="B301" s="569">
        <v>0.5</v>
      </c>
      <c r="C301" s="546"/>
      <c r="D301" s="816"/>
      <c r="E301" s="569"/>
      <c r="F301" s="610">
        <v>1.5</v>
      </c>
      <c r="G301" s="569"/>
      <c r="H301" s="638"/>
      <c r="N301" s="580"/>
      <c r="S301" s="610"/>
      <c r="T301" s="835"/>
      <c r="U301" s="835"/>
      <c r="V301" s="131"/>
    </row>
    <row r="302" spans="1:22" s="667" customFormat="1" ht="20.25" thickTop="1" thickBot="1">
      <c r="A302" s="546"/>
      <c r="B302" s="546"/>
      <c r="C302" s="833">
        <f>B301*B300*B299</f>
        <v>5.3</v>
      </c>
      <c r="D302" s="642"/>
      <c r="E302" s="569"/>
      <c r="F302" s="589">
        <v>0.35</v>
      </c>
      <c r="G302" s="546"/>
      <c r="H302" s="639"/>
      <c r="N302" s="580"/>
      <c r="S302" s="610"/>
      <c r="T302" s="835"/>
      <c r="U302" s="835"/>
      <c r="V302" s="131"/>
    </row>
    <row r="303" spans="1:22" s="667" customFormat="1" ht="16.5" thickTop="1" thickBot="1">
      <c r="A303" s="546">
        <v>1</v>
      </c>
      <c r="B303" s="569">
        <v>14.7</v>
      </c>
      <c r="C303" s="573"/>
      <c r="D303" s="816"/>
      <c r="E303" s="546"/>
      <c r="F303" s="546"/>
      <c r="G303" s="832">
        <f>F302*F301*F300</f>
        <v>1</v>
      </c>
      <c r="H303" s="546"/>
      <c r="N303" s="580"/>
      <c r="S303" s="610"/>
      <c r="T303" s="835"/>
      <c r="U303" s="835"/>
      <c r="V303" s="131"/>
    </row>
    <row r="304" spans="1:22" s="667" customFormat="1" ht="15.75" thickTop="1">
      <c r="A304" s="546"/>
      <c r="B304" s="569">
        <v>0.7</v>
      </c>
      <c r="C304" s="573"/>
      <c r="D304" s="816"/>
      <c r="E304" s="463"/>
      <c r="F304" s="463">
        <v>13.25</v>
      </c>
      <c r="G304" s="591"/>
      <c r="H304" s="640"/>
      <c r="N304" s="580"/>
      <c r="S304" s="610"/>
      <c r="T304" s="835"/>
      <c r="U304" s="835"/>
      <c r="V304" s="131"/>
    </row>
    <row r="305" spans="1:22" s="667" customFormat="1" ht="15.75" thickBot="1">
      <c r="A305" s="546"/>
      <c r="B305" s="569">
        <v>0.5</v>
      </c>
      <c r="C305" s="546"/>
      <c r="D305" s="642"/>
      <c r="E305" s="463"/>
      <c r="F305" s="610">
        <v>1.5</v>
      </c>
      <c r="G305" s="591"/>
      <c r="H305" s="641"/>
      <c r="N305" s="580"/>
      <c r="S305" s="610"/>
      <c r="T305" s="835"/>
      <c r="U305" s="835"/>
      <c r="V305" s="131"/>
    </row>
    <row r="306" spans="1:22" s="667" customFormat="1" ht="20.25" thickTop="1" thickBot="1">
      <c r="A306" s="546"/>
      <c r="B306" s="546"/>
      <c r="C306" s="833">
        <f>B305*B304*B303</f>
        <v>5.15</v>
      </c>
      <c r="D306" s="816"/>
      <c r="E306" s="463"/>
      <c r="F306" s="589">
        <v>0.35</v>
      </c>
      <c r="G306" s="546"/>
      <c r="H306" s="642"/>
      <c r="N306" s="580"/>
      <c r="S306" s="610"/>
      <c r="T306" s="835"/>
      <c r="U306" s="835"/>
      <c r="V306" s="131"/>
    </row>
    <row r="307" spans="1:22" s="667" customFormat="1" ht="16.5" thickTop="1" thickBot="1">
      <c r="A307" s="546">
        <v>1</v>
      </c>
      <c r="B307" s="569">
        <v>13.4</v>
      </c>
      <c r="C307" s="573"/>
      <c r="D307" s="816"/>
      <c r="E307" s="546"/>
      <c r="F307" s="546"/>
      <c r="G307" s="832">
        <f>F306*F305*F304</f>
        <v>6.96</v>
      </c>
      <c r="H307" s="546"/>
      <c r="N307" s="580"/>
      <c r="S307" s="610"/>
      <c r="T307" s="835"/>
      <c r="U307" s="835"/>
      <c r="V307" s="131"/>
    </row>
    <row r="308" spans="1:22" s="667" customFormat="1" ht="16.5" thickTop="1" thickBot="1">
      <c r="A308" s="546"/>
      <c r="B308" s="569">
        <v>0.7</v>
      </c>
      <c r="C308" s="573"/>
      <c r="D308" s="642"/>
      <c r="E308" s="463"/>
      <c r="F308" s="463"/>
      <c r="G308" s="827">
        <f>SUM(G303:G307)</f>
        <v>7.96</v>
      </c>
      <c r="H308" s="666" t="s">
        <v>1012</v>
      </c>
      <c r="N308" s="580"/>
      <c r="S308" s="610"/>
      <c r="T308" s="835"/>
      <c r="U308" s="835"/>
      <c r="V308" s="131"/>
    </row>
    <row r="309" spans="1:22" s="667" customFormat="1" ht="17.25" thickTop="1" thickBot="1">
      <c r="A309" s="546"/>
      <c r="B309" s="569">
        <v>0.5</v>
      </c>
      <c r="C309" s="546"/>
      <c r="D309" s="546"/>
      <c r="E309" s="546"/>
      <c r="F309" s="463">
        <v>2.65</v>
      </c>
      <c r="G309" s="593"/>
      <c r="H309" s="643" t="s">
        <v>857</v>
      </c>
      <c r="N309" s="580"/>
      <c r="S309" s="610"/>
      <c r="T309" s="835"/>
      <c r="U309" s="835"/>
      <c r="V309" s="131"/>
    </row>
    <row r="310" spans="1:22" s="667" customFormat="1" ht="20.25" thickTop="1" thickBot="1">
      <c r="A310" s="546"/>
      <c r="B310" s="546"/>
      <c r="C310" s="833">
        <f>B309*B308*B307</f>
        <v>4.6900000000000004</v>
      </c>
      <c r="D310" s="131"/>
      <c r="E310" s="546"/>
      <c r="F310" s="610">
        <v>1.5</v>
      </c>
      <c r="G310" s="591"/>
      <c r="H310" s="642"/>
      <c r="N310" s="580"/>
      <c r="S310" s="610"/>
      <c r="T310" s="835"/>
      <c r="U310" s="835"/>
      <c r="V310" s="131"/>
    </row>
    <row r="311" spans="1:22" s="667" customFormat="1" ht="17.25" thickTop="1" thickBot="1">
      <c r="A311" s="546"/>
      <c r="B311" s="546"/>
      <c r="C311" s="699">
        <f>SUM(C276:C310)</f>
        <v>38.619999999999997</v>
      </c>
      <c r="D311" s="643" t="s">
        <v>1012</v>
      </c>
      <c r="E311" s="546"/>
      <c r="F311" s="589">
        <v>0.35</v>
      </c>
      <c r="G311" s="546"/>
      <c r="H311" s="546"/>
      <c r="N311" s="580"/>
      <c r="S311" s="610"/>
      <c r="T311" s="835"/>
      <c r="U311" s="835"/>
      <c r="V311" s="131"/>
    </row>
    <row r="312" spans="1:22" s="667" customFormat="1" ht="16.5" thickTop="1" thickBot="1">
      <c r="A312" s="546">
        <v>1</v>
      </c>
      <c r="B312" s="569">
        <v>3</v>
      </c>
      <c r="C312" s="573"/>
      <c r="D312" s="651" t="s">
        <v>1045</v>
      </c>
      <c r="E312" s="546"/>
      <c r="F312" s="546"/>
      <c r="G312" s="832">
        <f>F311*F310*F309</f>
        <v>1.39</v>
      </c>
      <c r="H312" s="666" t="s">
        <v>1012</v>
      </c>
      <c r="N312" s="580"/>
      <c r="S312" s="610"/>
      <c r="T312" s="835"/>
      <c r="U312" s="835"/>
      <c r="V312" s="131"/>
    </row>
    <row r="313" spans="1:22" s="667" customFormat="1" ht="15.75" thickTop="1">
      <c r="A313" s="546"/>
      <c r="B313" s="569">
        <v>0.7</v>
      </c>
      <c r="C313" s="573"/>
      <c r="D313" s="546"/>
      <c r="E313" s="546"/>
      <c r="F313" s="546"/>
      <c r="G313" s="546"/>
      <c r="H313" s="546"/>
      <c r="N313" s="580"/>
      <c r="S313" s="610"/>
      <c r="T313" s="835"/>
      <c r="U313" s="835"/>
      <c r="V313" s="131"/>
    </row>
    <row r="314" spans="1:22" s="667" customFormat="1" ht="16.5" thickBot="1">
      <c r="A314" s="546"/>
      <c r="B314" s="569">
        <v>0.5</v>
      </c>
      <c r="C314" s="546"/>
      <c r="D314" s="546"/>
      <c r="E314" s="546"/>
      <c r="F314" s="569"/>
      <c r="G314" s="569"/>
      <c r="H314" s="643" t="s">
        <v>858</v>
      </c>
      <c r="N314" s="580"/>
      <c r="S314" s="610"/>
      <c r="T314" s="835"/>
      <c r="U314" s="835"/>
      <c r="V314" s="131"/>
    </row>
    <row r="315" spans="1:22" s="667" customFormat="1" ht="20.25" thickTop="1" thickBot="1">
      <c r="A315" s="546"/>
      <c r="B315" s="546"/>
      <c r="C315" s="833">
        <f>B314*B313*B312</f>
        <v>1.05</v>
      </c>
      <c r="D315" s="546"/>
      <c r="E315" s="546"/>
      <c r="F315" s="569">
        <v>50.85</v>
      </c>
      <c r="G315" s="596"/>
      <c r="H315" s="655"/>
      <c r="N315" s="580"/>
      <c r="S315" s="610"/>
      <c r="T315" s="835"/>
      <c r="U315" s="835"/>
      <c r="V315" s="131"/>
    </row>
    <row r="316" spans="1:22" s="667" customFormat="1" ht="15.75" thickTop="1">
      <c r="A316" s="546">
        <v>1</v>
      </c>
      <c r="B316" s="569">
        <v>1</v>
      </c>
      <c r="C316" s="573"/>
      <c r="D316" s="546"/>
      <c r="E316" s="546"/>
      <c r="F316" s="610">
        <v>1.5</v>
      </c>
      <c r="G316" s="569"/>
      <c r="H316" s="639"/>
      <c r="N316" s="580"/>
      <c r="S316" s="610"/>
      <c r="T316" s="835"/>
      <c r="U316" s="835"/>
      <c r="V316" s="131"/>
    </row>
    <row r="317" spans="1:22" s="667" customFormat="1" ht="15.75" thickBot="1">
      <c r="A317" s="546"/>
      <c r="B317" s="569">
        <v>0.7</v>
      </c>
      <c r="C317" s="573"/>
      <c r="D317" s="546"/>
      <c r="E317" s="546"/>
      <c r="F317" s="589">
        <v>0.35</v>
      </c>
      <c r="G317" s="546"/>
      <c r="H317" s="546"/>
      <c r="N317" s="580"/>
      <c r="S317" s="610"/>
      <c r="T317" s="835"/>
      <c r="U317" s="835"/>
      <c r="V317" s="131"/>
    </row>
    <row r="318" spans="1:22" s="667" customFormat="1" ht="16.5" thickTop="1" thickBot="1">
      <c r="A318" s="546"/>
      <c r="B318" s="569">
        <v>0.5</v>
      </c>
      <c r="C318" s="546"/>
      <c r="D318" s="546"/>
      <c r="E318" s="546"/>
      <c r="F318" s="546"/>
      <c r="G318" s="827">
        <f>F317*F316*F315</f>
        <v>26.7</v>
      </c>
      <c r="H318" s="666" t="s">
        <v>1012</v>
      </c>
      <c r="N318" s="580"/>
      <c r="S318" s="610"/>
      <c r="T318" s="835"/>
      <c r="U318" s="835"/>
      <c r="V318" s="131"/>
    </row>
    <row r="319" spans="1:22" s="667" customFormat="1" ht="20.25" thickTop="1" thickBot="1">
      <c r="A319" s="546"/>
      <c r="B319" s="546"/>
      <c r="C319" s="833">
        <f>B318*B317*B316</f>
        <v>0.35</v>
      </c>
      <c r="D319" s="546"/>
      <c r="E319" s="546"/>
      <c r="F319" s="569">
        <v>5.8</v>
      </c>
      <c r="G319" s="569"/>
      <c r="H319" s="642" t="s">
        <v>859</v>
      </c>
      <c r="N319" s="580"/>
      <c r="S319" s="610"/>
      <c r="T319" s="835"/>
      <c r="U319" s="835"/>
      <c r="V319" s="131"/>
    </row>
    <row r="320" spans="1:22" s="667" customFormat="1" ht="15.75" thickTop="1">
      <c r="A320" s="546">
        <v>1</v>
      </c>
      <c r="B320" s="569">
        <v>30.6</v>
      </c>
      <c r="C320" s="573"/>
      <c r="D320" s="546"/>
      <c r="E320" s="569"/>
      <c r="F320" s="610">
        <v>1.5</v>
      </c>
      <c r="G320" s="569"/>
      <c r="H320" s="546"/>
      <c r="N320" s="580"/>
      <c r="S320" s="610"/>
      <c r="T320" s="835"/>
      <c r="U320" s="835"/>
      <c r="V320" s="131"/>
    </row>
    <row r="321" spans="1:22" s="667" customFormat="1" ht="15.75" thickBot="1">
      <c r="A321" s="546"/>
      <c r="B321" s="569">
        <v>0.7</v>
      </c>
      <c r="C321" s="573"/>
      <c r="D321" s="546"/>
      <c r="E321" s="569"/>
      <c r="F321" s="589">
        <v>0.35</v>
      </c>
      <c r="G321" s="546"/>
      <c r="H321" s="546"/>
      <c r="N321" s="580"/>
      <c r="S321" s="610"/>
      <c r="T321" s="835"/>
      <c r="U321" s="835"/>
      <c r="V321" s="131"/>
    </row>
    <row r="322" spans="1:22" s="667" customFormat="1" ht="16.5" thickTop="1" thickBot="1">
      <c r="A322" s="546"/>
      <c r="B322" s="569">
        <v>0.5</v>
      </c>
      <c r="C322" s="546"/>
      <c r="D322" s="546"/>
      <c r="E322" s="569"/>
      <c r="F322" s="569"/>
      <c r="G322" s="827">
        <f>F319*F320*F321</f>
        <v>3.05</v>
      </c>
      <c r="H322" s="546"/>
      <c r="N322" s="580"/>
      <c r="S322" s="610"/>
      <c r="T322" s="835"/>
      <c r="U322" s="835"/>
      <c r="V322" s="131"/>
    </row>
    <row r="323" spans="1:22" s="667" customFormat="1" ht="19.5" thickTop="1">
      <c r="A323" s="674"/>
      <c r="B323" s="674"/>
      <c r="C323" s="842">
        <f>B322*B321*B320</f>
        <v>10.71</v>
      </c>
      <c r="D323" s="674"/>
      <c r="E323" s="589"/>
      <c r="F323" s="589"/>
      <c r="G323" s="674"/>
      <c r="H323" s="674"/>
      <c r="N323" s="580"/>
      <c r="S323" s="610"/>
      <c r="T323" s="835"/>
      <c r="U323" s="835"/>
      <c r="V323" s="131"/>
    </row>
    <row r="324" spans="1:22" s="667" customFormat="1" ht="27.75">
      <c r="A324" s="2133" t="s">
        <v>892</v>
      </c>
      <c r="B324" s="2133"/>
      <c r="C324" s="2133"/>
      <c r="D324" s="2133"/>
      <c r="E324" s="2133"/>
      <c r="F324" s="2133"/>
      <c r="G324" s="2133"/>
      <c r="H324" s="2133"/>
      <c r="N324" s="580"/>
      <c r="S324" s="610"/>
      <c r="T324" s="835"/>
      <c r="U324" s="835"/>
      <c r="V324" s="131"/>
    </row>
    <row r="325" spans="1:22" s="667" customFormat="1" ht="15.75">
      <c r="A325" s="2049" t="s">
        <v>194</v>
      </c>
      <c r="B325" s="2049"/>
      <c r="C325" s="2049"/>
      <c r="D325" s="2049"/>
      <c r="E325" s="219"/>
      <c r="F325" s="452"/>
      <c r="G325" s="332"/>
      <c r="H325" s="219"/>
      <c r="N325" s="580"/>
      <c r="S325" s="610"/>
      <c r="T325" s="835"/>
      <c r="U325" s="835"/>
      <c r="V325" s="131"/>
    </row>
    <row r="326" spans="1:22" s="667" customFormat="1" ht="15.75">
      <c r="A326" s="2049" t="s">
        <v>195</v>
      </c>
      <c r="B326" s="2049"/>
      <c r="C326" s="2049"/>
      <c r="D326" s="2049"/>
      <c r="E326" s="237"/>
      <c r="F326" s="237"/>
      <c r="G326" s="2063"/>
      <c r="H326" s="2063"/>
      <c r="N326" s="580"/>
      <c r="S326" s="610"/>
      <c r="T326" s="835"/>
      <c r="U326" s="835"/>
      <c r="V326" s="131"/>
    </row>
    <row r="327" spans="1:22" s="667" customFormat="1" ht="15.75">
      <c r="A327" s="2049" t="s">
        <v>196</v>
      </c>
      <c r="B327" s="2049"/>
      <c r="C327" s="2049"/>
      <c r="D327" s="2049"/>
      <c r="E327" s="237"/>
      <c r="F327" s="237"/>
      <c r="G327" s="237" t="s">
        <v>1040</v>
      </c>
      <c r="H327" s="219"/>
      <c r="N327" s="580"/>
      <c r="S327" s="610"/>
      <c r="T327" s="835"/>
      <c r="U327" s="835"/>
      <c r="V327" s="131"/>
    </row>
    <row r="328" spans="1:22" s="667" customFormat="1" ht="15.75">
      <c r="A328" s="2049" t="s">
        <v>197</v>
      </c>
      <c r="B328" s="2049"/>
      <c r="C328" s="2049"/>
      <c r="D328" s="2049"/>
      <c r="E328" s="237"/>
      <c r="F328" s="237"/>
      <c r="G328" s="237" t="s">
        <v>1048</v>
      </c>
      <c r="H328" s="219"/>
      <c r="N328" s="580"/>
      <c r="S328" s="610"/>
      <c r="T328" s="835"/>
      <c r="U328" s="835"/>
      <c r="V328" s="131"/>
    </row>
    <row r="329" spans="1:22" s="667" customFormat="1" ht="15.75">
      <c r="A329" s="2049" t="s">
        <v>70</v>
      </c>
      <c r="B329" s="2049"/>
      <c r="C329" s="2049"/>
      <c r="D329" s="2049"/>
      <c r="E329" s="237"/>
      <c r="F329" s="237"/>
      <c r="G329" s="237"/>
      <c r="H329" s="219"/>
      <c r="N329" s="580"/>
      <c r="S329" s="610"/>
      <c r="T329" s="835"/>
      <c r="U329" s="835"/>
      <c r="V329" s="131"/>
    </row>
    <row r="330" spans="1:22" s="667" customFormat="1" ht="16.5" thickBot="1">
      <c r="A330" s="611"/>
      <c r="B330" s="612"/>
      <c r="C330" s="612"/>
      <c r="D330" s="612"/>
      <c r="E330" s="613"/>
      <c r="F330" s="613"/>
      <c r="G330" s="613"/>
      <c r="N330" s="580"/>
      <c r="S330" s="610"/>
      <c r="T330" s="835"/>
      <c r="U330" s="835"/>
      <c r="V330" s="131"/>
    </row>
    <row r="331" spans="1:22" s="667" customFormat="1" ht="15.75">
      <c r="A331" s="846" t="s">
        <v>174</v>
      </c>
      <c r="B331" s="821" t="s">
        <v>175</v>
      </c>
      <c r="C331" s="821" t="s">
        <v>176</v>
      </c>
      <c r="D331" s="822" t="s">
        <v>7</v>
      </c>
      <c r="E331" s="820" t="s">
        <v>174</v>
      </c>
      <c r="F331" s="821" t="s">
        <v>175</v>
      </c>
      <c r="G331" s="821" t="s">
        <v>176</v>
      </c>
      <c r="H331" s="847" t="s">
        <v>7</v>
      </c>
      <c r="N331" s="580"/>
      <c r="S331" s="610"/>
      <c r="T331" s="835"/>
      <c r="U331" s="835"/>
      <c r="V331" s="131"/>
    </row>
    <row r="332" spans="1:22" s="667" customFormat="1">
      <c r="A332" s="634"/>
      <c r="B332" s="634">
        <v>33</v>
      </c>
      <c r="C332" s="634"/>
      <c r="D332" s="538"/>
      <c r="E332" s="538"/>
      <c r="F332" s="632">
        <v>15.65</v>
      </c>
      <c r="G332" s="632"/>
      <c r="H332" s="538"/>
      <c r="I332"/>
      <c r="N332" s="580"/>
      <c r="S332" s="610"/>
      <c r="T332" s="835"/>
      <c r="U332" s="835"/>
      <c r="V332" s="131"/>
    </row>
    <row r="333" spans="1:22" s="667" customFormat="1" ht="16.5" thickBot="1">
      <c r="A333" s="569"/>
      <c r="B333" s="569">
        <v>1.5</v>
      </c>
      <c r="C333" s="569"/>
      <c r="D333" s="645"/>
      <c r="E333" s="546"/>
      <c r="F333" s="602">
        <v>2</v>
      </c>
      <c r="G333" s="546"/>
      <c r="H333" s="546"/>
      <c r="I333"/>
      <c r="N333" s="580"/>
      <c r="S333" s="610"/>
      <c r="T333" s="835"/>
      <c r="U333" s="835"/>
      <c r="V333" s="131"/>
    </row>
    <row r="334" spans="1:22" s="667" customFormat="1" ht="16.5" thickTop="1" thickBot="1">
      <c r="A334" s="569"/>
      <c r="B334" s="569">
        <v>0.35</v>
      </c>
      <c r="C334" s="546"/>
      <c r="D334" s="646"/>
      <c r="E334" s="546"/>
      <c r="F334" s="546"/>
      <c r="G334" s="844">
        <f>F333*F332</f>
        <v>31.3</v>
      </c>
      <c r="H334" s="546"/>
      <c r="I334"/>
      <c r="N334" s="580"/>
      <c r="S334" s="610"/>
      <c r="T334" s="835"/>
      <c r="U334" s="835"/>
      <c r="V334" s="131"/>
    </row>
    <row r="335" spans="1:22" s="667" customFormat="1" ht="17.25" thickTop="1" thickBot="1">
      <c r="A335" s="569"/>
      <c r="B335" s="546"/>
      <c r="C335" s="699">
        <f>B334*B333*B332</f>
        <v>17.329999999999998</v>
      </c>
      <c r="D335" s="647"/>
      <c r="E335" s="546"/>
      <c r="F335" s="546"/>
      <c r="G335" s="838">
        <f>SUM(G333:G334)+C388</f>
        <v>37.200000000000003</v>
      </c>
      <c r="H335" s="649" t="s">
        <v>199</v>
      </c>
      <c r="I335"/>
      <c r="N335" s="580"/>
      <c r="S335" s="610"/>
      <c r="T335" s="835"/>
      <c r="U335" s="835"/>
      <c r="V335" s="131"/>
    </row>
    <row r="336" spans="1:22" s="667" customFormat="1" ht="15.75" thickTop="1">
      <c r="A336" s="569"/>
      <c r="B336" s="569">
        <v>10.5</v>
      </c>
      <c r="C336" s="546"/>
      <c r="D336" s="546"/>
      <c r="E336" s="546"/>
      <c r="F336" s="602">
        <v>1.9</v>
      </c>
      <c r="G336" s="546"/>
      <c r="H336" s="651" t="s">
        <v>853</v>
      </c>
      <c r="I336"/>
      <c r="N336" s="580"/>
      <c r="S336" s="610"/>
      <c r="T336" s="835"/>
      <c r="U336" s="835"/>
      <c r="V336" s="131"/>
    </row>
    <row r="337" spans="1:22" s="667" customFormat="1" ht="15.75" thickBot="1">
      <c r="A337" s="546"/>
      <c r="B337" s="569">
        <v>1.5</v>
      </c>
      <c r="C337" s="569"/>
      <c r="D337" s="449"/>
      <c r="E337" s="546"/>
      <c r="F337" s="602">
        <v>2</v>
      </c>
      <c r="G337" s="602"/>
      <c r="H337" s="649"/>
      <c r="I337"/>
      <c r="N337" s="580"/>
      <c r="S337" s="610"/>
      <c r="T337" s="835"/>
      <c r="U337" s="835"/>
      <c r="V337" s="131"/>
    </row>
    <row r="338" spans="1:22" s="667" customFormat="1" ht="16.5" thickTop="1" thickBot="1">
      <c r="A338" s="546"/>
      <c r="B338" s="569">
        <v>0.35</v>
      </c>
      <c r="C338" s="569"/>
      <c r="D338" s="449"/>
      <c r="E338" s="602"/>
      <c r="F338" s="546"/>
      <c r="G338" s="844">
        <f>F337*F336</f>
        <v>3.8</v>
      </c>
      <c r="H338" s="546"/>
      <c r="I338"/>
      <c r="N338" s="580"/>
      <c r="S338" s="610"/>
      <c r="T338" s="835"/>
      <c r="U338" s="835"/>
      <c r="V338" s="131"/>
    </row>
    <row r="339" spans="1:22" s="667" customFormat="1" ht="17.25" thickTop="1" thickBot="1">
      <c r="A339" s="546"/>
      <c r="B339" s="569"/>
      <c r="C339" s="699">
        <f>B338*B337*B336</f>
        <v>5.51</v>
      </c>
      <c r="D339" s="546"/>
      <c r="E339" s="602"/>
      <c r="F339" s="602">
        <v>13.25</v>
      </c>
      <c r="G339" s="546"/>
      <c r="H339" s="546"/>
      <c r="I339"/>
      <c r="N339" s="580"/>
      <c r="S339" s="610"/>
      <c r="T339" s="835"/>
      <c r="U339" s="835"/>
      <c r="V339" s="131"/>
    </row>
    <row r="340" spans="1:22" s="667" customFormat="1" ht="20.25" thickTop="1" thickBot="1">
      <c r="A340" s="546"/>
      <c r="B340" s="546"/>
      <c r="C340" s="840">
        <f>C339+C335+G322</f>
        <v>25.89</v>
      </c>
      <c r="D340" s="666" t="s">
        <v>1012</v>
      </c>
      <c r="E340" s="546"/>
      <c r="F340" s="602">
        <v>2</v>
      </c>
      <c r="G340" s="602"/>
      <c r="H340" s="546"/>
      <c r="I340"/>
      <c r="N340" s="580"/>
      <c r="S340" s="610"/>
      <c r="T340" s="835"/>
      <c r="U340" s="835"/>
      <c r="V340" s="131"/>
    </row>
    <row r="341" spans="1:22" s="667" customFormat="1" ht="16.5" thickTop="1" thickBot="1">
      <c r="A341" s="546">
        <v>3</v>
      </c>
      <c r="B341" s="569">
        <v>3.85</v>
      </c>
      <c r="C341" s="573"/>
      <c r="D341" s="651" t="s">
        <v>1041</v>
      </c>
      <c r="E341" s="546"/>
      <c r="F341" s="546"/>
      <c r="G341" s="844">
        <f>F340*F339</f>
        <v>26.5</v>
      </c>
      <c r="H341" s="546"/>
      <c r="I341"/>
      <c r="N341" s="580"/>
      <c r="S341" s="610"/>
      <c r="T341" s="835"/>
      <c r="U341" s="835"/>
      <c r="V341" s="131"/>
    </row>
    <row r="342" spans="1:22" s="667" customFormat="1" ht="16.5" thickTop="1" thickBot="1">
      <c r="A342" s="546"/>
      <c r="B342" s="569">
        <v>1.5</v>
      </c>
      <c r="C342" s="573"/>
      <c r="D342" s="546"/>
      <c r="E342" s="546"/>
      <c r="F342" s="546"/>
      <c r="G342" s="838">
        <f>SUM(G338:G341)</f>
        <v>30.3</v>
      </c>
      <c r="H342" s="546"/>
      <c r="I342"/>
      <c r="N342" s="580"/>
      <c r="S342" s="610"/>
      <c r="T342" s="835"/>
      <c r="U342" s="835"/>
      <c r="V342" s="131"/>
    </row>
    <row r="343" spans="1:22" s="667" customFormat="1" ht="17.25" thickTop="1" thickBot="1">
      <c r="A343" s="546"/>
      <c r="B343" s="569">
        <v>0.35</v>
      </c>
      <c r="C343" s="546"/>
      <c r="D343" s="546"/>
      <c r="E343" s="546"/>
      <c r="F343" s="569">
        <v>2.65</v>
      </c>
      <c r="G343" s="546"/>
      <c r="H343" s="643" t="s">
        <v>857</v>
      </c>
      <c r="I343"/>
      <c r="N343" s="580"/>
      <c r="S343" s="610"/>
      <c r="T343" s="835"/>
      <c r="U343" s="835"/>
      <c r="V343" s="131"/>
    </row>
    <row r="344" spans="1:22" s="667" customFormat="1" ht="20.25" thickTop="1" thickBot="1">
      <c r="A344" s="546"/>
      <c r="B344" s="546"/>
      <c r="C344" s="833">
        <f>B343*B342*B341*A341</f>
        <v>6.06</v>
      </c>
      <c r="D344" s="666" t="s">
        <v>1012</v>
      </c>
      <c r="E344" s="602"/>
      <c r="F344" s="569">
        <v>2.1</v>
      </c>
      <c r="G344" s="569"/>
      <c r="H344" s="546"/>
      <c r="I344"/>
      <c r="N344" s="580"/>
      <c r="S344" s="610"/>
      <c r="T344" s="835"/>
      <c r="U344" s="835"/>
      <c r="V344" s="131"/>
    </row>
    <row r="345" spans="1:22" s="667" customFormat="1" ht="17.25" thickTop="1" thickBot="1">
      <c r="A345" s="546">
        <v>1</v>
      </c>
      <c r="B345" s="569">
        <v>16.55</v>
      </c>
      <c r="C345" s="573"/>
      <c r="D345" s="651" t="s">
        <v>1042</v>
      </c>
      <c r="E345" s="602"/>
      <c r="F345" s="546"/>
      <c r="G345" s="838">
        <f>F344*F343</f>
        <v>5.57</v>
      </c>
      <c r="H345" s="643"/>
      <c r="I345"/>
      <c r="N345" s="580"/>
      <c r="S345" s="610"/>
      <c r="T345" s="835"/>
      <c r="U345" s="835"/>
      <c r="V345" s="131"/>
    </row>
    <row r="346" spans="1:22" s="667" customFormat="1" ht="16.5" thickTop="1">
      <c r="A346" s="546"/>
      <c r="B346" s="569">
        <v>1.5</v>
      </c>
      <c r="C346" s="573"/>
      <c r="D346" s="546"/>
      <c r="E346" s="546"/>
      <c r="F346" s="569">
        <v>50.85</v>
      </c>
      <c r="G346" s="546"/>
      <c r="H346" s="643" t="s">
        <v>858</v>
      </c>
      <c r="I346"/>
      <c r="N346" s="580"/>
      <c r="S346" s="610"/>
      <c r="T346" s="835"/>
      <c r="U346" s="835"/>
      <c r="V346" s="131"/>
    </row>
    <row r="347" spans="1:22" s="667" customFormat="1" ht="15.75" thickBot="1">
      <c r="A347" s="546"/>
      <c r="B347" s="569">
        <v>0.35</v>
      </c>
      <c r="C347" s="546"/>
      <c r="D347" s="546"/>
      <c r="E347" s="546"/>
      <c r="F347" s="569">
        <v>2</v>
      </c>
      <c r="G347" s="569"/>
      <c r="H347" s="649" t="s">
        <v>199</v>
      </c>
      <c r="I347"/>
      <c r="N347" s="580"/>
      <c r="S347" s="610"/>
      <c r="T347" s="835"/>
      <c r="U347" s="835"/>
      <c r="V347" s="131"/>
    </row>
    <row r="348" spans="1:22" s="667" customFormat="1" ht="20.25" thickTop="1" thickBot="1">
      <c r="A348" s="546"/>
      <c r="B348" s="546"/>
      <c r="C348" s="833">
        <f>B347*B346*B345</f>
        <v>8.69</v>
      </c>
      <c r="D348" s="546"/>
      <c r="E348" s="546"/>
      <c r="F348" s="546"/>
      <c r="G348" s="838">
        <f>F347*F346</f>
        <v>101.7</v>
      </c>
      <c r="H348" s="546"/>
      <c r="I348"/>
      <c r="N348" s="580"/>
      <c r="S348" s="610"/>
      <c r="T348" s="835"/>
      <c r="U348" s="835"/>
      <c r="V348" s="131"/>
    </row>
    <row r="349" spans="1:22" s="667" customFormat="1" ht="15.75" thickTop="1">
      <c r="A349" s="546">
        <v>1</v>
      </c>
      <c r="B349" s="569">
        <v>6</v>
      </c>
      <c r="C349" s="573"/>
      <c r="D349" s="546"/>
      <c r="E349" s="546"/>
      <c r="F349" s="569">
        <v>5.8</v>
      </c>
      <c r="G349" s="546"/>
      <c r="H349" s="642" t="s">
        <v>859</v>
      </c>
      <c r="I349"/>
      <c r="N349" s="580"/>
      <c r="S349" s="610"/>
      <c r="T349" s="835"/>
      <c r="U349" s="835"/>
      <c r="V349" s="131"/>
    </row>
    <row r="350" spans="1:22" s="667" customFormat="1" ht="15.75" thickBot="1">
      <c r="A350" s="546"/>
      <c r="B350" s="569">
        <v>1.5</v>
      </c>
      <c r="C350" s="573"/>
      <c r="D350" s="546"/>
      <c r="E350" s="602"/>
      <c r="F350" s="569">
        <v>2</v>
      </c>
      <c r="G350" s="569"/>
      <c r="H350" s="649"/>
      <c r="I350"/>
      <c r="N350" s="580"/>
      <c r="S350" s="610"/>
      <c r="T350" s="835"/>
      <c r="U350" s="835"/>
      <c r="V350" s="131"/>
    </row>
    <row r="351" spans="1:22" s="667" customFormat="1" ht="16.5" thickTop="1" thickBot="1">
      <c r="A351" s="546"/>
      <c r="B351" s="569">
        <v>0.35</v>
      </c>
      <c r="C351" s="546"/>
      <c r="D351" s="546"/>
      <c r="E351" s="569"/>
      <c r="F351" s="569"/>
      <c r="G351" s="844">
        <f>F350*F349</f>
        <v>11.6</v>
      </c>
      <c r="H351" s="546"/>
      <c r="N351" s="580"/>
      <c r="S351" s="610"/>
      <c r="T351" s="835"/>
      <c r="U351" s="835"/>
      <c r="V351" s="131"/>
    </row>
    <row r="352" spans="1:22" s="667" customFormat="1" ht="20.25" thickTop="1" thickBot="1">
      <c r="A352" s="546"/>
      <c r="B352" s="546"/>
      <c r="C352" s="833">
        <f>B351*B350*B349</f>
        <v>3.15</v>
      </c>
      <c r="D352" s="546"/>
      <c r="E352" s="569"/>
      <c r="F352" s="569">
        <v>33</v>
      </c>
      <c r="G352" s="573"/>
      <c r="H352" s="546"/>
      <c r="N352" s="580"/>
      <c r="S352" s="610"/>
      <c r="T352" s="835"/>
      <c r="U352" s="835"/>
      <c r="V352" s="131"/>
    </row>
    <row r="353" spans="1:22" s="667" customFormat="1" ht="20.25" thickTop="1" thickBot="1">
      <c r="A353" s="546">
        <v>1</v>
      </c>
      <c r="B353" s="569">
        <v>16.399999999999999</v>
      </c>
      <c r="C353" s="573"/>
      <c r="D353" s="546"/>
      <c r="E353" s="546"/>
      <c r="F353" s="569">
        <v>2</v>
      </c>
      <c r="G353" s="617"/>
      <c r="H353" s="546"/>
      <c r="N353" s="580"/>
      <c r="S353" s="610"/>
      <c r="T353" s="835"/>
      <c r="U353" s="835"/>
      <c r="V353" s="131"/>
    </row>
    <row r="354" spans="1:22" s="667" customFormat="1" ht="16.5" thickTop="1" thickBot="1">
      <c r="A354" s="546"/>
      <c r="B354" s="569">
        <v>1.5</v>
      </c>
      <c r="C354" s="573"/>
      <c r="D354" s="546"/>
      <c r="E354" s="569"/>
      <c r="F354" s="569"/>
      <c r="G354" s="844">
        <f>F353*F352</f>
        <v>66</v>
      </c>
      <c r="H354" s="666"/>
      <c r="N354" s="580"/>
      <c r="S354" s="610"/>
      <c r="T354" s="835"/>
      <c r="U354" s="835"/>
      <c r="V354" s="131"/>
    </row>
    <row r="355" spans="1:22" s="667" customFormat="1" ht="16.5" thickTop="1" thickBot="1">
      <c r="A355" s="546"/>
      <c r="B355" s="569">
        <v>0.35</v>
      </c>
      <c r="C355" s="546"/>
      <c r="D355" s="546"/>
      <c r="E355" s="569"/>
      <c r="F355" s="569">
        <v>10.5</v>
      </c>
      <c r="G355" s="573"/>
      <c r="H355" s="449"/>
      <c r="N355" s="580"/>
      <c r="S355" s="610"/>
      <c r="T355" s="835"/>
      <c r="U355" s="835"/>
      <c r="V355" s="131"/>
    </row>
    <row r="356" spans="1:22" s="667" customFormat="1" ht="20.25" thickTop="1" thickBot="1">
      <c r="A356" s="546"/>
      <c r="B356" s="546"/>
      <c r="C356" s="833">
        <f>B355*B354*B353</f>
        <v>8.61</v>
      </c>
      <c r="D356" s="546"/>
      <c r="E356" s="569"/>
      <c r="F356" s="569">
        <v>2</v>
      </c>
      <c r="G356" s="573"/>
      <c r="H356" s="642"/>
      <c r="N356" s="580"/>
      <c r="S356" s="610"/>
      <c r="T356" s="835"/>
      <c r="U356" s="835"/>
      <c r="V356" s="131"/>
    </row>
    <row r="357" spans="1:22" s="667" customFormat="1" ht="16.5" thickTop="1" thickBot="1">
      <c r="A357" s="546">
        <v>1</v>
      </c>
      <c r="B357" s="569">
        <v>13.4</v>
      </c>
      <c r="C357" s="573"/>
      <c r="D357" s="651" t="s">
        <v>1043</v>
      </c>
      <c r="E357" s="569"/>
      <c r="F357" s="569"/>
      <c r="G357" s="844">
        <f>F356*F355</f>
        <v>21</v>
      </c>
      <c r="H357" s="642"/>
      <c r="N357" s="580"/>
      <c r="S357" s="610"/>
      <c r="T357" s="835"/>
      <c r="U357" s="835"/>
      <c r="V357" s="131"/>
    </row>
    <row r="358" spans="1:22" s="667" customFormat="1" ht="16.5" thickTop="1" thickBot="1">
      <c r="A358" s="546"/>
      <c r="B358" s="569">
        <v>1.5</v>
      </c>
      <c r="C358" s="573"/>
      <c r="D358" s="546"/>
      <c r="E358" s="569"/>
      <c r="F358" s="589"/>
      <c r="G358" s="838">
        <f>SUM(G351:G357)</f>
        <v>98.6</v>
      </c>
      <c r="H358" s="649" t="s">
        <v>199</v>
      </c>
      <c r="N358" s="580"/>
      <c r="S358" s="610"/>
      <c r="T358" s="835"/>
      <c r="U358" s="835"/>
      <c r="V358" s="131"/>
    </row>
    <row r="359" spans="1:22" s="667" customFormat="1" ht="16.5" thickTop="1" thickBot="1">
      <c r="A359" s="546"/>
      <c r="B359" s="569">
        <v>0.35</v>
      </c>
      <c r="C359" s="546"/>
      <c r="D359" s="546"/>
      <c r="E359" s="546">
        <v>3</v>
      </c>
      <c r="F359" s="546">
        <v>3.85</v>
      </c>
      <c r="G359" s="449"/>
      <c r="H359" s="651" t="s">
        <v>1041</v>
      </c>
      <c r="N359" s="580"/>
      <c r="S359" s="610"/>
      <c r="T359" s="835"/>
      <c r="U359" s="835"/>
      <c r="V359" s="131"/>
    </row>
    <row r="360" spans="1:22" s="667" customFormat="1" ht="20.25" thickTop="1" thickBot="1">
      <c r="A360" s="546"/>
      <c r="B360" s="546"/>
      <c r="C360" s="833">
        <f>B359*B358*B357</f>
        <v>7.04</v>
      </c>
      <c r="D360" s="546"/>
      <c r="E360" s="546"/>
      <c r="F360" s="463">
        <v>2</v>
      </c>
      <c r="G360" s="449"/>
      <c r="H360" s="546"/>
      <c r="N360" s="580"/>
      <c r="S360" s="610"/>
      <c r="T360" s="835"/>
      <c r="U360" s="835"/>
      <c r="V360" s="131"/>
    </row>
    <row r="361" spans="1:22" s="667" customFormat="1" ht="16.5" thickTop="1" thickBot="1">
      <c r="A361" s="546"/>
      <c r="B361" s="546"/>
      <c r="C361" s="827">
        <f>SUM(C345:C360)</f>
        <v>27.49</v>
      </c>
      <c r="D361" s="666" t="s">
        <v>1012</v>
      </c>
      <c r="E361" s="546"/>
      <c r="F361" s="546"/>
      <c r="G361" s="827">
        <f>E359*F359*F360</f>
        <v>23.1</v>
      </c>
      <c r="H361" s="666" t="s">
        <v>1012</v>
      </c>
      <c r="N361" s="580"/>
      <c r="S361" s="610"/>
      <c r="T361" s="835"/>
      <c r="U361" s="835"/>
      <c r="V361" s="131"/>
    </row>
    <row r="362" spans="1:22" s="667" customFormat="1" ht="15.75" thickTop="1">
      <c r="A362" s="546">
        <v>1</v>
      </c>
      <c r="B362" s="569">
        <v>30.6</v>
      </c>
      <c r="C362" s="573"/>
      <c r="D362" s="651" t="s">
        <v>1045</v>
      </c>
      <c r="E362" s="546">
        <v>1</v>
      </c>
      <c r="F362" s="546">
        <v>16.55</v>
      </c>
      <c r="G362" s="449"/>
      <c r="H362" s="651" t="s">
        <v>1042</v>
      </c>
      <c r="N362" s="580"/>
      <c r="S362" s="610"/>
      <c r="T362" s="835"/>
      <c r="U362" s="835"/>
      <c r="V362" s="131"/>
    </row>
    <row r="363" spans="1:22" s="667" customFormat="1" ht="15.75" thickBot="1">
      <c r="A363" s="546"/>
      <c r="B363" s="569">
        <v>1.5</v>
      </c>
      <c r="C363" s="573"/>
      <c r="D363" s="546"/>
      <c r="E363" s="546"/>
      <c r="F363" s="463">
        <v>2</v>
      </c>
      <c r="G363" s="449"/>
      <c r="H363" s="546"/>
      <c r="N363" s="580"/>
      <c r="S363" s="610"/>
      <c r="T363" s="835"/>
      <c r="U363" s="835"/>
      <c r="V363" s="131"/>
    </row>
    <row r="364" spans="1:22" s="667" customFormat="1" ht="16.5" thickTop="1" thickBot="1">
      <c r="A364" s="546"/>
      <c r="B364" s="569">
        <v>0.35</v>
      </c>
      <c r="C364" s="546"/>
      <c r="D364" s="546"/>
      <c r="E364" s="546"/>
      <c r="F364" s="546"/>
      <c r="G364" s="832">
        <f>E362*F362*F363</f>
        <v>33.1</v>
      </c>
      <c r="H364" s="546"/>
      <c r="N364" s="580"/>
      <c r="S364" s="610"/>
      <c r="T364" s="835"/>
      <c r="U364" s="835"/>
      <c r="V364" s="131"/>
    </row>
    <row r="365" spans="1:22" s="667" customFormat="1" ht="20.25" thickTop="1" thickBot="1">
      <c r="A365" s="546"/>
      <c r="B365" s="546"/>
      <c r="C365" s="833">
        <f>B364*B363*B362</f>
        <v>16.07</v>
      </c>
      <c r="D365" s="546"/>
      <c r="E365" s="546">
        <v>1</v>
      </c>
      <c r="F365" s="569">
        <v>6</v>
      </c>
      <c r="G365" s="449"/>
      <c r="H365" s="546"/>
      <c r="N365" s="580"/>
      <c r="S365" s="610"/>
      <c r="T365" s="835"/>
      <c r="U365" s="835"/>
      <c r="V365" s="131"/>
    </row>
    <row r="366" spans="1:22" s="667" customFormat="1" ht="16.5" thickTop="1" thickBot="1">
      <c r="A366" s="546">
        <v>1</v>
      </c>
      <c r="B366" s="569">
        <v>2</v>
      </c>
      <c r="C366" s="573"/>
      <c r="D366" s="546"/>
      <c r="E366" s="546"/>
      <c r="F366" s="463">
        <v>2</v>
      </c>
      <c r="G366" s="449"/>
      <c r="H366" s="546"/>
      <c r="N366" s="580"/>
      <c r="S366" s="610"/>
      <c r="T366" s="835"/>
      <c r="U366" s="835"/>
      <c r="V366" s="131"/>
    </row>
    <row r="367" spans="1:22" s="667" customFormat="1" ht="16.5" thickTop="1" thickBot="1">
      <c r="A367" s="546"/>
      <c r="B367" s="569">
        <v>1.5</v>
      </c>
      <c r="C367" s="573"/>
      <c r="D367" s="546"/>
      <c r="E367" s="546"/>
      <c r="F367" s="546"/>
      <c r="G367" s="832">
        <f>E365*F365*F366</f>
        <v>12</v>
      </c>
      <c r="H367" s="546"/>
      <c r="N367" s="580"/>
      <c r="S367" s="610"/>
      <c r="T367" s="835"/>
      <c r="U367" s="835"/>
      <c r="V367" s="131"/>
    </row>
    <row r="368" spans="1:22" s="667" customFormat="1" ht="16.5" thickTop="1" thickBot="1">
      <c r="A368" s="546"/>
      <c r="B368" s="569">
        <v>0.35</v>
      </c>
      <c r="C368" s="546"/>
      <c r="D368" s="546"/>
      <c r="E368" s="546">
        <v>1</v>
      </c>
      <c r="F368" s="546">
        <v>16.14</v>
      </c>
      <c r="G368" s="449"/>
      <c r="H368" s="546"/>
      <c r="N368" s="580"/>
      <c r="S368" s="610"/>
      <c r="T368" s="835"/>
      <c r="U368" s="835"/>
      <c r="V368" s="131"/>
    </row>
    <row r="369" spans="1:22" s="667" customFormat="1" ht="20.25" thickTop="1" thickBot="1">
      <c r="A369" s="546"/>
      <c r="B369" s="546"/>
      <c r="C369" s="833">
        <f>B368*B367*B366</f>
        <v>1.05</v>
      </c>
      <c r="D369" s="546"/>
      <c r="E369" s="546"/>
      <c r="F369" s="463">
        <v>2</v>
      </c>
      <c r="G369" s="449"/>
      <c r="H369" s="546"/>
      <c r="N369" s="580"/>
      <c r="S369" s="610"/>
      <c r="T369" s="835"/>
      <c r="U369" s="835"/>
      <c r="V369" s="131"/>
    </row>
    <row r="370" spans="1:22" s="667" customFormat="1" ht="16.5" thickTop="1" thickBot="1">
      <c r="A370" s="546"/>
      <c r="B370" s="546"/>
      <c r="C370" s="827">
        <f>SUM(C362:C369)</f>
        <v>17.12</v>
      </c>
      <c r="D370" s="666" t="s">
        <v>1012</v>
      </c>
      <c r="E370" s="546"/>
      <c r="F370" s="546"/>
      <c r="G370" s="832">
        <f>E368*F368*F369</f>
        <v>32.28</v>
      </c>
      <c r="H370" s="546"/>
      <c r="J370" s="86">
        <f>C371-50.67</f>
        <v>86.21</v>
      </c>
      <c r="N370" s="580"/>
      <c r="S370" s="610"/>
      <c r="T370" s="835"/>
      <c r="U370" s="835"/>
      <c r="V370" s="131"/>
    </row>
    <row r="371" spans="1:22" s="667" customFormat="1" ht="22.5" thickTop="1" thickBot="1">
      <c r="A371" s="546"/>
      <c r="B371" s="546"/>
      <c r="C371" s="841">
        <f>G289+G298+G308+G318+C340+C344+C361+C370</f>
        <v>136.88</v>
      </c>
      <c r="D371" s="738" t="s">
        <v>1049</v>
      </c>
      <c r="E371" s="546">
        <v>1</v>
      </c>
      <c r="F371" s="546">
        <v>13.4</v>
      </c>
      <c r="G371" s="449"/>
      <c r="H371" s="546" t="s">
        <v>1043</v>
      </c>
      <c r="N371" s="580"/>
      <c r="S371" s="610"/>
      <c r="T371" s="835"/>
      <c r="U371" s="835"/>
      <c r="V371" s="131"/>
    </row>
    <row r="372" spans="1:22" s="667" customFormat="1" ht="17.25" thickTop="1" thickBot="1">
      <c r="A372" s="546"/>
      <c r="B372" s="546"/>
      <c r="C372" s="602"/>
      <c r="D372" s="645" t="s">
        <v>863</v>
      </c>
      <c r="E372" s="546"/>
      <c r="F372" s="463">
        <v>2</v>
      </c>
      <c r="G372" s="449"/>
      <c r="H372" s="546"/>
      <c r="N372" s="580"/>
      <c r="S372" s="610"/>
      <c r="T372" s="835"/>
      <c r="U372" s="835"/>
      <c r="V372" s="131"/>
    </row>
    <row r="373" spans="1:22" s="667" customFormat="1" ht="16.5" thickTop="1" thickBot="1">
      <c r="A373" s="546"/>
      <c r="B373" s="546"/>
      <c r="C373" s="602">
        <f>G148*0.2</f>
        <v>142.84</v>
      </c>
      <c r="D373" s="649" t="s">
        <v>864</v>
      </c>
      <c r="E373" s="546"/>
      <c r="F373" s="546"/>
      <c r="G373" s="832">
        <f>E371*F371*F372</f>
        <v>26.8</v>
      </c>
      <c r="H373" s="640"/>
      <c r="N373" s="580"/>
      <c r="S373" s="610"/>
      <c r="T373" s="835"/>
      <c r="U373" s="835"/>
      <c r="V373" s="131"/>
    </row>
    <row r="374" spans="1:22" s="667" customFormat="1" ht="16.5" thickTop="1" thickBot="1">
      <c r="A374" s="546"/>
      <c r="B374" s="546"/>
      <c r="C374" s="602">
        <f>C246</f>
        <v>249.97</v>
      </c>
      <c r="D374" s="649" t="s">
        <v>865</v>
      </c>
      <c r="E374" s="546"/>
      <c r="F374" s="546"/>
      <c r="G374" s="827">
        <f>SUM(G364:G373)</f>
        <v>104.18</v>
      </c>
      <c r="H374" s="666" t="s">
        <v>1012</v>
      </c>
      <c r="J374" s="86">
        <f>G382-J376</f>
        <v>333.87</v>
      </c>
      <c r="N374" s="580"/>
      <c r="S374" s="610"/>
      <c r="T374" s="835"/>
      <c r="U374" s="835"/>
      <c r="V374" s="131"/>
    </row>
    <row r="375" spans="1:22" s="667" customFormat="1" ht="15.75" thickTop="1">
      <c r="A375" s="546"/>
      <c r="B375" s="569"/>
      <c r="C375" s="604">
        <f>G279</f>
        <v>179.06</v>
      </c>
      <c r="D375" s="649" t="s">
        <v>866</v>
      </c>
      <c r="E375" s="546">
        <v>1</v>
      </c>
      <c r="F375" s="546">
        <v>30.6</v>
      </c>
      <c r="G375" s="546"/>
      <c r="H375" s="651" t="s">
        <v>1045</v>
      </c>
      <c r="N375" s="580"/>
      <c r="S375" s="610"/>
      <c r="T375" s="835"/>
      <c r="U375" s="835"/>
      <c r="V375" s="131"/>
    </row>
    <row r="376" spans="1:22" s="667" customFormat="1" ht="21.75" thickBot="1">
      <c r="A376" s="546"/>
      <c r="B376" s="546"/>
      <c r="C376" s="884">
        <f>SUM(C373:C375)</f>
        <v>571.87</v>
      </c>
      <c r="D376" s="885" t="s">
        <v>867</v>
      </c>
      <c r="E376" s="546"/>
      <c r="F376" s="463">
        <v>2</v>
      </c>
      <c r="G376" s="546"/>
      <c r="H376" s="546"/>
      <c r="J376" s="86">
        <f>G361+G374+G381</f>
        <v>192.48</v>
      </c>
      <c r="N376" s="580"/>
      <c r="S376" s="610"/>
      <c r="T376" s="835"/>
      <c r="U376" s="835"/>
      <c r="V376" s="131"/>
    </row>
    <row r="377" spans="1:22" s="667" customFormat="1" ht="19.5" thickTop="1" thickBot="1">
      <c r="A377" s="546"/>
      <c r="B377" s="602"/>
      <c r="C377" s="602"/>
      <c r="D377" s="650" t="s">
        <v>868</v>
      </c>
      <c r="E377" s="546"/>
      <c r="F377" s="546"/>
      <c r="G377" s="832">
        <f>E375*F375*F376</f>
        <v>61.2</v>
      </c>
      <c r="H377" s="546"/>
      <c r="N377" s="580"/>
      <c r="S377" s="610"/>
      <c r="T377" s="835"/>
      <c r="U377" s="835"/>
      <c r="V377" s="131"/>
    </row>
    <row r="378" spans="1:22" s="667" customFormat="1" ht="15.75" thickTop="1">
      <c r="A378" s="546"/>
      <c r="B378" s="602"/>
      <c r="C378" s="602"/>
      <c r="D378" s="651" t="s">
        <v>854</v>
      </c>
      <c r="E378" s="546">
        <v>1</v>
      </c>
      <c r="F378" s="546">
        <v>2</v>
      </c>
      <c r="G378" s="546"/>
      <c r="H378" s="546"/>
      <c r="N378" s="580"/>
      <c r="S378" s="610"/>
      <c r="T378" s="835"/>
      <c r="U378" s="835"/>
      <c r="V378" s="131"/>
    </row>
    <row r="379" spans="1:22" s="667" customFormat="1" ht="15.75" thickBot="1">
      <c r="A379" s="546"/>
      <c r="B379" s="602">
        <v>12.2</v>
      </c>
      <c r="C379" s="603"/>
      <c r="D379" s="449"/>
      <c r="E379" s="546"/>
      <c r="F379" s="463">
        <v>2</v>
      </c>
      <c r="G379" s="546"/>
      <c r="H379" s="546"/>
      <c r="J379" s="86">
        <f>C376-195</f>
        <v>376.87</v>
      </c>
      <c r="N379" s="580"/>
      <c r="S379" s="610"/>
      <c r="T379" s="835"/>
      <c r="U379" s="835"/>
      <c r="V379" s="131"/>
    </row>
    <row r="380" spans="1:22" s="667" customFormat="1" ht="16.5" thickTop="1" thickBot="1">
      <c r="A380" s="546"/>
      <c r="B380" s="602">
        <v>2</v>
      </c>
      <c r="C380" s="546"/>
      <c r="D380" s="642"/>
      <c r="E380" s="546"/>
      <c r="F380" s="546"/>
      <c r="G380" s="832">
        <f>E378*F378*F379</f>
        <v>4</v>
      </c>
      <c r="H380" s="546"/>
      <c r="N380" s="580"/>
      <c r="S380" s="610"/>
      <c r="T380" s="835"/>
      <c r="U380" s="835"/>
      <c r="V380" s="131"/>
    </row>
    <row r="381" spans="1:22" s="667" customFormat="1" ht="16.5" thickTop="1" thickBot="1">
      <c r="A381" s="546"/>
      <c r="B381" s="546"/>
      <c r="C381" s="844">
        <f>B380*B379</f>
        <v>24.4</v>
      </c>
      <c r="D381" s="546"/>
      <c r="E381" s="546"/>
      <c r="F381" s="546"/>
      <c r="G381" s="827">
        <f>SUM(G375:G380)</f>
        <v>65.2</v>
      </c>
      <c r="H381" s="666" t="s">
        <v>1012</v>
      </c>
      <c r="N381" s="580"/>
      <c r="S381" s="610"/>
      <c r="T381" s="835"/>
      <c r="U381" s="835"/>
      <c r="V381" s="131"/>
    </row>
    <row r="382" spans="1:22" s="667" customFormat="1" ht="20.25" thickTop="1" thickBot="1">
      <c r="A382" s="546"/>
      <c r="B382" s="602">
        <v>18.05</v>
      </c>
      <c r="C382" s="617"/>
      <c r="D382" s="546"/>
      <c r="E382" s="546"/>
      <c r="F382" s="546"/>
      <c r="G382" s="834">
        <f>G358+G348+G345+G342+G335+C385+G381+G374+G361</f>
        <v>526.35</v>
      </c>
      <c r="H382" s="886" t="s">
        <v>871</v>
      </c>
      <c r="N382" s="580"/>
      <c r="S382" s="610"/>
      <c r="T382" s="835"/>
      <c r="U382" s="835"/>
      <c r="V382" s="131"/>
    </row>
    <row r="383" spans="1:22" s="667" customFormat="1" ht="21.75" thickTop="1" thickBot="1">
      <c r="A383" s="546"/>
      <c r="B383" s="602">
        <v>2</v>
      </c>
      <c r="C383" s="602"/>
      <c r="D383" s="546"/>
      <c r="E383" s="546"/>
      <c r="F383" s="546"/>
      <c r="G383" s="546"/>
      <c r="H383" s="823" t="s">
        <v>872</v>
      </c>
      <c r="K383" s="86">
        <f>C373-51.28</f>
        <v>91.56</v>
      </c>
      <c r="N383" s="580"/>
      <c r="S383" s="610"/>
      <c r="T383" s="835"/>
      <c r="U383" s="835"/>
      <c r="V383" s="131"/>
    </row>
    <row r="384" spans="1:22" s="667" customFormat="1" ht="17.25" thickTop="1" thickBot="1">
      <c r="A384" s="546"/>
      <c r="B384" s="569">
        <v>0.5</v>
      </c>
      <c r="C384" s="844">
        <f>B383*B382</f>
        <v>36.1</v>
      </c>
      <c r="D384" s="546"/>
      <c r="E384" s="546"/>
      <c r="F384" s="546"/>
      <c r="G384" s="546"/>
      <c r="H384" s="643" t="s">
        <v>873</v>
      </c>
      <c r="K384" s="86">
        <f>C374-92.89</f>
        <v>157.08000000000001</v>
      </c>
      <c r="N384" s="580"/>
      <c r="S384" s="610"/>
      <c r="T384" s="835"/>
      <c r="U384" s="835"/>
      <c r="V384" s="131"/>
    </row>
    <row r="385" spans="1:22" s="667" customFormat="1" ht="17.25" thickTop="1" thickBot="1">
      <c r="A385" s="546"/>
      <c r="B385" s="546"/>
      <c r="C385" s="845">
        <f>C384+C381</f>
        <v>60.5</v>
      </c>
      <c r="D385" s="666" t="s">
        <v>1012</v>
      </c>
      <c r="E385" s="569">
        <v>2</v>
      </c>
      <c r="F385" s="569">
        <v>12.1</v>
      </c>
      <c r="G385" s="569"/>
      <c r="H385" s="546"/>
      <c r="K385" s="86">
        <f>C375-66.58</f>
        <v>112.48</v>
      </c>
      <c r="N385" s="580"/>
      <c r="S385" s="610"/>
      <c r="T385" s="835"/>
      <c r="U385" s="835"/>
      <c r="V385" s="131"/>
    </row>
    <row r="386" spans="1:22" s="667" customFormat="1" ht="16.5" thickTop="1" thickBot="1">
      <c r="A386" s="546"/>
      <c r="B386" s="602">
        <v>2.95</v>
      </c>
      <c r="C386" s="546"/>
      <c r="D386" s="642" t="s">
        <v>855</v>
      </c>
      <c r="E386" s="569"/>
      <c r="F386" s="569">
        <v>0.5</v>
      </c>
      <c r="G386" s="569"/>
      <c r="H386" s="546"/>
      <c r="N386" s="580"/>
      <c r="S386" s="610"/>
      <c r="T386" s="835"/>
      <c r="U386" s="835"/>
      <c r="V386" s="131"/>
    </row>
    <row r="387" spans="1:22" s="667" customFormat="1" ht="16.5" thickTop="1" thickBot="1">
      <c r="A387" s="546"/>
      <c r="B387" s="602">
        <v>2</v>
      </c>
      <c r="C387" s="602"/>
      <c r="D387" s="546"/>
      <c r="E387" s="569"/>
      <c r="F387" s="546"/>
      <c r="G387" s="849">
        <f>E385*F385*F386</f>
        <v>12.1</v>
      </c>
      <c r="H387" s="546"/>
      <c r="N387" s="580"/>
      <c r="S387" s="610"/>
      <c r="T387" s="835"/>
      <c r="U387" s="835"/>
      <c r="V387" s="131"/>
    </row>
    <row r="388" spans="1:22" ht="16.5" thickTop="1" thickBot="1">
      <c r="A388" s="546"/>
      <c r="B388" s="569"/>
      <c r="C388" s="844">
        <f>B387*B386</f>
        <v>5.9</v>
      </c>
      <c r="D388" s="546"/>
      <c r="E388" s="569">
        <v>2</v>
      </c>
      <c r="F388" s="569">
        <v>18.05</v>
      </c>
      <c r="G388" s="569"/>
      <c r="H388" s="546"/>
      <c r="K388" s="584"/>
      <c r="N388" s="574"/>
    </row>
    <row r="389" spans="1:22" ht="19.5" thickTop="1">
      <c r="A389" s="674"/>
      <c r="B389" s="674"/>
      <c r="C389" s="627"/>
      <c r="D389" s="674"/>
      <c r="E389" s="589"/>
      <c r="F389" s="589">
        <v>0.5</v>
      </c>
      <c r="G389" s="674"/>
      <c r="H389" s="674"/>
      <c r="K389" s="584"/>
      <c r="N389" s="576"/>
    </row>
    <row r="390" spans="1:22" s="667" customFormat="1" ht="27.75">
      <c r="A390" s="2136" t="s">
        <v>892</v>
      </c>
      <c r="B390" s="2136"/>
      <c r="C390" s="2136"/>
      <c r="D390" s="2136"/>
      <c r="E390" s="2136"/>
      <c r="F390" s="2136"/>
      <c r="G390" s="2136"/>
      <c r="H390" s="2136"/>
      <c r="K390" s="584"/>
      <c r="N390" s="594"/>
    </row>
    <row r="391" spans="1:22" s="667" customFormat="1" ht="15.75">
      <c r="A391" s="2134" t="s">
        <v>194</v>
      </c>
      <c r="B391" s="2134"/>
      <c r="C391" s="2134"/>
      <c r="D391" s="2135"/>
      <c r="E391" s="219"/>
      <c r="F391" s="452"/>
      <c r="G391" s="332"/>
      <c r="H391" s="219"/>
      <c r="K391" s="584"/>
      <c r="N391" s="594"/>
    </row>
    <row r="392" spans="1:22" ht="15.75">
      <c r="A392" s="2134" t="s">
        <v>195</v>
      </c>
      <c r="B392" s="2134"/>
      <c r="C392" s="2134"/>
      <c r="D392" s="2135"/>
      <c r="E392" s="237"/>
      <c r="F392" s="237"/>
      <c r="G392" s="2063"/>
      <c r="H392" s="2063"/>
      <c r="K392" s="584"/>
      <c r="N392" s="580"/>
    </row>
    <row r="393" spans="1:22" ht="15.75">
      <c r="A393" s="2134" t="s">
        <v>196</v>
      </c>
      <c r="B393" s="2134"/>
      <c r="C393" s="2134"/>
      <c r="D393" s="2135"/>
      <c r="E393" s="237"/>
      <c r="F393" s="237"/>
      <c r="G393" s="237" t="s">
        <v>1040</v>
      </c>
      <c r="H393" s="219"/>
      <c r="K393" s="584"/>
      <c r="N393" s="574"/>
    </row>
    <row r="394" spans="1:22" ht="15.75">
      <c r="A394" s="2134" t="s">
        <v>197</v>
      </c>
      <c r="B394" s="2134"/>
      <c r="C394" s="2134"/>
      <c r="D394" s="2135"/>
      <c r="E394" s="237"/>
      <c r="F394" s="237"/>
      <c r="G394" s="237" t="s">
        <v>1052</v>
      </c>
      <c r="H394" s="219"/>
      <c r="K394" s="584"/>
      <c r="N394" s="571"/>
    </row>
    <row r="395" spans="1:22" ht="15.75">
      <c r="A395" s="2134" t="s">
        <v>70</v>
      </c>
      <c r="B395" s="2134"/>
      <c r="C395" s="2134"/>
      <c r="D395" s="2135"/>
      <c r="E395" s="237"/>
      <c r="F395" s="237"/>
      <c r="G395" s="237"/>
      <c r="H395" s="219"/>
      <c r="K395" s="584"/>
      <c r="N395" s="576"/>
    </row>
    <row r="396" spans="1:22" ht="16.5" thickBot="1">
      <c r="A396" s="887"/>
      <c r="B396" s="888"/>
      <c r="C396" s="888"/>
      <c r="D396" s="889"/>
      <c r="E396" s="890"/>
      <c r="F396" s="890"/>
      <c r="G396" s="890"/>
      <c r="H396" s="891"/>
      <c r="K396" s="584"/>
      <c r="N396" s="574"/>
    </row>
    <row r="397" spans="1:22" ht="15.75">
      <c r="A397" s="864" t="s">
        <v>174</v>
      </c>
      <c r="B397" s="848" t="s">
        <v>175</v>
      </c>
      <c r="C397" s="848" t="s">
        <v>176</v>
      </c>
      <c r="D397" s="865" t="s">
        <v>7</v>
      </c>
      <c r="E397" s="820" t="s">
        <v>174</v>
      </c>
      <c r="F397" s="821" t="s">
        <v>175</v>
      </c>
      <c r="G397" s="821" t="s">
        <v>176</v>
      </c>
      <c r="H397" s="822" t="s">
        <v>7</v>
      </c>
      <c r="K397" s="584"/>
      <c r="N397" s="571"/>
    </row>
    <row r="398" spans="1:22" ht="16.5" thickBot="1">
      <c r="A398" s="634"/>
      <c r="B398" s="634"/>
      <c r="C398" s="866">
        <f>F389*F388*E388</f>
        <v>18.05</v>
      </c>
      <c r="D398" s="538"/>
      <c r="E398" s="546">
        <v>1</v>
      </c>
      <c r="F398" s="546">
        <v>6</v>
      </c>
      <c r="G398" s="449"/>
      <c r="H398" s="546"/>
      <c r="K398" s="584"/>
      <c r="N398" s="571"/>
    </row>
    <row r="399" spans="1:22" ht="20.25" thickTop="1" thickBot="1">
      <c r="A399" s="569"/>
      <c r="B399" s="546"/>
      <c r="C399" s="840">
        <f>C398+G387</f>
        <v>30.15</v>
      </c>
      <c r="D399" s="666" t="s">
        <v>1012</v>
      </c>
      <c r="E399" s="546"/>
      <c r="F399" s="463">
        <v>0.5</v>
      </c>
      <c r="G399" s="449"/>
      <c r="H399" s="546"/>
      <c r="K399" s="584"/>
      <c r="N399" s="571"/>
    </row>
    <row r="400" spans="1:22" ht="16.5" thickTop="1" thickBot="1">
      <c r="A400" s="569">
        <v>2</v>
      </c>
      <c r="B400" s="569">
        <v>2.95</v>
      </c>
      <c r="C400" s="546"/>
      <c r="D400" s="642" t="s">
        <v>855</v>
      </c>
      <c r="E400" s="546"/>
      <c r="F400" s="546"/>
      <c r="G400" s="832">
        <f>E398*F398*F399</f>
        <v>3</v>
      </c>
      <c r="H400" s="640"/>
      <c r="K400" s="584"/>
      <c r="N400" s="574"/>
    </row>
    <row r="401" spans="1:14" ht="16.5" thickTop="1" thickBot="1">
      <c r="A401" s="569"/>
      <c r="B401" s="569">
        <v>0.5</v>
      </c>
      <c r="C401" s="569"/>
      <c r="D401" s="666" t="s">
        <v>1012</v>
      </c>
      <c r="E401" s="546">
        <v>1</v>
      </c>
      <c r="F401" s="546">
        <v>8.3000000000000007</v>
      </c>
      <c r="G401" s="449"/>
      <c r="H401" s="546"/>
      <c r="K401" s="584"/>
      <c r="N401" s="574"/>
    </row>
    <row r="402" spans="1:14" ht="17.25" thickTop="1" thickBot="1">
      <c r="A402" s="569"/>
      <c r="B402" s="569"/>
      <c r="C402" s="849">
        <f>B401*B400*A400</f>
        <v>2.95</v>
      </c>
      <c r="D402" s="643"/>
      <c r="E402" s="546"/>
      <c r="F402" s="463">
        <v>0.5</v>
      </c>
      <c r="G402" s="449"/>
      <c r="H402" s="546"/>
      <c r="K402" s="584"/>
      <c r="N402" s="583"/>
    </row>
    <row r="403" spans="1:14" ht="15.75" thickTop="1">
      <c r="A403" s="569">
        <v>2</v>
      </c>
      <c r="B403" s="569">
        <v>14.8</v>
      </c>
      <c r="C403" s="569"/>
      <c r="D403" s="642"/>
      <c r="E403" s="546"/>
      <c r="F403" s="546"/>
      <c r="G403" s="862">
        <f>E401*F401*F402</f>
        <v>4.1500000000000004</v>
      </c>
      <c r="H403" s="546"/>
      <c r="K403" s="584"/>
      <c r="N403" s="583"/>
    </row>
    <row r="404" spans="1:14" ht="15.75" thickBot="1">
      <c r="A404" s="569"/>
      <c r="B404" s="569">
        <v>0.5</v>
      </c>
      <c r="C404" s="569"/>
      <c r="D404" s="546"/>
      <c r="E404" s="546">
        <v>1</v>
      </c>
      <c r="F404" s="546">
        <v>17.649999999999999</v>
      </c>
      <c r="G404" s="449"/>
      <c r="H404" s="546"/>
      <c r="K404" s="584"/>
      <c r="N404" s="574"/>
    </row>
    <row r="405" spans="1:14" ht="16.5" thickTop="1" thickBot="1">
      <c r="A405" s="569"/>
      <c r="B405" s="546"/>
      <c r="C405" s="849">
        <f>B404*B403*A403</f>
        <v>14.8</v>
      </c>
      <c r="D405" s="666"/>
      <c r="E405" s="546"/>
      <c r="F405" s="463">
        <v>0.5</v>
      </c>
      <c r="G405" s="449"/>
      <c r="H405" s="546"/>
      <c r="K405" s="584"/>
      <c r="N405" s="583"/>
    </row>
    <row r="406" spans="1:14" ht="20.25" thickTop="1" thickBot="1">
      <c r="A406" s="546"/>
      <c r="B406" s="546"/>
      <c r="C406" s="840">
        <f>C405+C402</f>
        <v>17.75</v>
      </c>
      <c r="D406" s="666" t="s">
        <v>1012</v>
      </c>
      <c r="E406" s="546"/>
      <c r="F406" s="546"/>
      <c r="G406" s="832">
        <f>E404*F404*F405</f>
        <v>8.83</v>
      </c>
      <c r="H406" s="546"/>
      <c r="K406" s="584"/>
      <c r="N406" s="583"/>
    </row>
    <row r="407" spans="1:14" ht="15.75" thickTop="1">
      <c r="A407" s="569">
        <v>1</v>
      </c>
      <c r="B407" s="569">
        <v>1.9</v>
      </c>
      <c r="C407" s="546"/>
      <c r="D407" s="651" t="s">
        <v>853</v>
      </c>
      <c r="E407" s="546">
        <v>1</v>
      </c>
      <c r="F407" s="546">
        <v>15.15</v>
      </c>
      <c r="G407" s="449"/>
      <c r="H407" s="546"/>
      <c r="K407" s="584"/>
      <c r="N407" s="574"/>
    </row>
    <row r="408" spans="1:14" ht="19.5" thickBot="1">
      <c r="A408" s="569"/>
      <c r="B408" s="569">
        <v>0.5</v>
      </c>
      <c r="C408" s="617"/>
      <c r="D408" s="546"/>
      <c r="E408" s="546"/>
      <c r="F408" s="463">
        <v>0.5</v>
      </c>
      <c r="G408" s="449"/>
      <c r="H408" s="546"/>
      <c r="K408" s="584"/>
      <c r="N408" s="583"/>
    </row>
    <row r="409" spans="1:14" ht="16.5" thickTop="1" thickBot="1">
      <c r="A409" s="569"/>
      <c r="B409" s="546"/>
      <c r="C409" s="849">
        <f>B408*B407*A407</f>
        <v>0.95</v>
      </c>
      <c r="D409" s="642"/>
      <c r="E409" s="546"/>
      <c r="F409" s="546"/>
      <c r="G409" s="862">
        <f>E407*F407*F408</f>
        <v>7.58</v>
      </c>
      <c r="H409" s="546"/>
      <c r="K409" s="584"/>
    </row>
    <row r="410" spans="1:14" ht="15.75" thickTop="1">
      <c r="A410" s="569">
        <v>1</v>
      </c>
      <c r="B410" s="569">
        <v>4.2</v>
      </c>
      <c r="C410" s="546"/>
      <c r="D410" s="649"/>
      <c r="E410" s="546">
        <v>1</v>
      </c>
      <c r="F410" s="546">
        <v>14.7</v>
      </c>
      <c r="G410" s="546"/>
      <c r="H410" s="546"/>
      <c r="K410" s="584"/>
    </row>
    <row r="411" spans="1:14" ht="19.5" thickBot="1">
      <c r="A411" s="569"/>
      <c r="B411" s="569">
        <v>0.5</v>
      </c>
      <c r="C411" s="617"/>
      <c r="D411" s="666"/>
      <c r="E411" s="546"/>
      <c r="F411" s="463">
        <v>0.5</v>
      </c>
      <c r="G411" s="546"/>
      <c r="H411" s="546"/>
      <c r="K411" s="584"/>
    </row>
    <row r="412" spans="1:14" ht="16.5" thickTop="1" thickBot="1">
      <c r="A412" s="569"/>
      <c r="B412" s="546"/>
      <c r="C412" s="849">
        <f>B411*B410*A410</f>
        <v>2.1</v>
      </c>
      <c r="D412" s="649"/>
      <c r="E412" s="546"/>
      <c r="F412" s="546"/>
      <c r="G412" s="832">
        <f>E410*F410*F411</f>
        <v>7.35</v>
      </c>
      <c r="H412" s="546"/>
    </row>
    <row r="413" spans="1:14" ht="15.75" thickTop="1">
      <c r="A413" s="569">
        <v>1</v>
      </c>
      <c r="B413" s="569">
        <v>11.35</v>
      </c>
      <c r="C413" s="546"/>
      <c r="D413" s="546"/>
      <c r="E413" s="546">
        <v>1</v>
      </c>
      <c r="F413" s="546">
        <v>13.4</v>
      </c>
      <c r="G413" s="546"/>
      <c r="H413" s="546"/>
    </row>
    <row r="414" spans="1:14" ht="19.5" thickBot="1">
      <c r="A414" s="569"/>
      <c r="B414" s="569">
        <v>0.5</v>
      </c>
      <c r="C414" s="617"/>
      <c r="D414" s="546"/>
      <c r="E414" s="546"/>
      <c r="F414" s="463">
        <v>0.5</v>
      </c>
      <c r="G414" s="546"/>
      <c r="H414" s="546"/>
      <c r="M414" s="569"/>
      <c r="N414" s="621"/>
    </row>
    <row r="415" spans="1:14" ht="16.5" thickTop="1" thickBot="1">
      <c r="A415" s="569"/>
      <c r="B415" s="569"/>
      <c r="C415" s="849">
        <f>B414*B413*A413</f>
        <v>5.68</v>
      </c>
      <c r="D415" s="449"/>
      <c r="E415" s="546"/>
      <c r="F415" s="546"/>
      <c r="G415" s="832">
        <f>E413*F413*F414</f>
        <v>6.7</v>
      </c>
      <c r="H415" s="546"/>
    </row>
    <row r="416" spans="1:14" ht="16.5" thickTop="1" thickBot="1">
      <c r="A416" s="569">
        <v>1</v>
      </c>
      <c r="B416" s="569">
        <v>12.75</v>
      </c>
      <c r="C416" s="546"/>
      <c r="D416" s="546"/>
      <c r="E416" s="546"/>
      <c r="F416" s="546"/>
      <c r="G416" s="827">
        <f>SUM(G398:G415)+SUM(C447:C453)</f>
        <v>55.16</v>
      </c>
      <c r="H416" s="666" t="s">
        <v>1012</v>
      </c>
    </row>
    <row r="417" spans="1:14" ht="20.25" thickTop="1" thickBot="1">
      <c r="A417" s="569"/>
      <c r="B417" s="569">
        <v>0.5</v>
      </c>
      <c r="C417" s="617"/>
      <c r="D417" s="546"/>
      <c r="E417" s="546">
        <v>1</v>
      </c>
      <c r="F417" s="546">
        <v>3</v>
      </c>
      <c r="G417" s="546"/>
      <c r="H417" s="651" t="s">
        <v>1045</v>
      </c>
    </row>
    <row r="418" spans="1:14" ht="16.5" thickTop="1" thickBot="1">
      <c r="A418" s="569"/>
      <c r="B418" s="569"/>
      <c r="C418" s="849">
        <f>B417*B416*A416</f>
        <v>6.38</v>
      </c>
      <c r="D418" s="546"/>
      <c r="E418" s="546"/>
      <c r="F418" s="463">
        <v>0.5</v>
      </c>
      <c r="G418" s="546"/>
      <c r="H418" s="546"/>
    </row>
    <row r="419" spans="1:14" ht="20.25" thickTop="1" thickBot="1">
      <c r="A419" s="569"/>
      <c r="B419" s="569"/>
      <c r="C419" s="840">
        <f>SUM(C409:C418)</f>
        <v>15.11</v>
      </c>
      <c r="D419" s="666" t="s">
        <v>1012</v>
      </c>
      <c r="E419" s="546"/>
      <c r="F419" s="546"/>
      <c r="G419" s="832">
        <f>E417*F417*F418</f>
        <v>1.5</v>
      </c>
      <c r="H419" s="546"/>
      <c r="N419" s="551"/>
    </row>
    <row r="420" spans="1:14" ht="16.5" thickTop="1">
      <c r="A420" s="569">
        <v>2</v>
      </c>
      <c r="B420" s="569">
        <v>50.85</v>
      </c>
      <c r="C420" s="546"/>
      <c r="D420" s="643" t="s">
        <v>858</v>
      </c>
      <c r="E420" s="546">
        <v>1</v>
      </c>
      <c r="F420" s="546">
        <v>1</v>
      </c>
      <c r="G420" s="546"/>
      <c r="H420" s="546"/>
      <c r="N420" s="131"/>
    </row>
    <row r="421" spans="1:14" ht="19.5" thickBot="1">
      <c r="A421" s="569"/>
      <c r="B421" s="569">
        <v>0.5</v>
      </c>
      <c r="C421" s="617"/>
      <c r="D421" s="643"/>
      <c r="E421" s="546"/>
      <c r="F421" s="463">
        <v>0.5</v>
      </c>
      <c r="G421" s="546"/>
      <c r="H421" s="546"/>
      <c r="N421" s="582"/>
    </row>
    <row r="422" spans="1:14" ht="17.25" thickTop="1" thickBot="1">
      <c r="A422" s="546"/>
      <c r="B422" s="546"/>
      <c r="C422" s="682">
        <f>B421*B420*A420</f>
        <v>50.85</v>
      </c>
      <c r="D422" s="546"/>
      <c r="E422" s="546"/>
      <c r="F422" s="546"/>
      <c r="G422" s="832">
        <f>E420*F420*F421</f>
        <v>0.5</v>
      </c>
      <c r="H422" s="546"/>
    </row>
    <row r="423" spans="1:14" ht="15.75" thickTop="1">
      <c r="A423" s="546"/>
      <c r="B423" s="569">
        <v>5.8</v>
      </c>
      <c r="C423" s="546"/>
      <c r="D423" s="642" t="s">
        <v>859</v>
      </c>
      <c r="E423" s="546">
        <v>1</v>
      </c>
      <c r="F423" s="546">
        <v>30.6</v>
      </c>
      <c r="G423" s="546"/>
      <c r="H423" s="546"/>
    </row>
    <row r="424" spans="1:14" ht="19.5" thickBot="1">
      <c r="A424" s="569"/>
      <c r="B424" s="569">
        <v>0.5</v>
      </c>
      <c r="C424" s="617"/>
      <c r="D424" s="546"/>
      <c r="E424" s="546"/>
      <c r="F424" s="463">
        <v>0.5</v>
      </c>
      <c r="G424" s="546"/>
      <c r="H424" s="640"/>
      <c r="N424" s="578"/>
    </row>
    <row r="425" spans="1:14" ht="20.25" thickTop="1" thickBot="1">
      <c r="A425" s="569"/>
      <c r="B425" s="569"/>
      <c r="C425" s="833">
        <f>B424*B423</f>
        <v>2.9</v>
      </c>
      <c r="D425" s="816"/>
      <c r="E425" s="546"/>
      <c r="F425" s="546"/>
      <c r="G425" s="832">
        <f>E423*F423*F424</f>
        <v>15.3</v>
      </c>
      <c r="H425" s="546"/>
      <c r="N425" s="578"/>
    </row>
    <row r="426" spans="1:14" ht="15.75" thickTop="1">
      <c r="A426" s="546"/>
      <c r="B426" s="569">
        <v>8.3000000000000007</v>
      </c>
      <c r="C426" s="569"/>
      <c r="D426" s="816"/>
      <c r="E426" s="546">
        <v>1</v>
      </c>
      <c r="F426" s="546">
        <v>13.2</v>
      </c>
      <c r="G426" s="546"/>
      <c r="H426" s="651"/>
      <c r="N426" s="609"/>
    </row>
    <row r="427" spans="1:14" ht="19.5" thickBot="1">
      <c r="A427" s="546"/>
      <c r="B427" s="569">
        <v>0.5</v>
      </c>
      <c r="C427" s="617"/>
      <c r="D427" s="642"/>
      <c r="E427" s="546"/>
      <c r="F427" s="463">
        <v>0.5</v>
      </c>
      <c r="G427" s="546"/>
      <c r="H427" s="546"/>
      <c r="N427" s="624"/>
    </row>
    <row r="428" spans="1:14" ht="20.25" thickTop="1" thickBot="1">
      <c r="A428" s="546"/>
      <c r="B428" s="546"/>
      <c r="C428" s="833">
        <f>B427*B426</f>
        <v>4.1500000000000004</v>
      </c>
      <c r="D428" s="816"/>
      <c r="E428" s="546"/>
      <c r="F428" s="546"/>
      <c r="G428" s="870">
        <f>E426*F426*F427</f>
        <v>6.6</v>
      </c>
      <c r="H428" s="546"/>
      <c r="N428" s="551"/>
    </row>
    <row r="429" spans="1:14" ht="15.75" thickTop="1">
      <c r="A429" s="546"/>
      <c r="B429" s="569">
        <v>12</v>
      </c>
      <c r="C429" s="546"/>
      <c r="D429" s="546"/>
      <c r="E429" s="546">
        <v>1</v>
      </c>
      <c r="F429" s="546">
        <v>15.6</v>
      </c>
      <c r="G429" s="546"/>
      <c r="H429" s="642"/>
      <c r="N429" s="578"/>
    </row>
    <row r="430" spans="1:14" ht="15.75" thickBot="1">
      <c r="A430" s="569"/>
      <c r="B430" s="569">
        <v>0.5</v>
      </c>
      <c r="C430" s="569"/>
      <c r="D430" s="546"/>
      <c r="E430" s="546"/>
      <c r="F430" s="463">
        <v>0.5</v>
      </c>
      <c r="G430" s="546"/>
      <c r="H430" s="642"/>
    </row>
    <row r="431" spans="1:14" ht="20.25" thickTop="1" thickBot="1">
      <c r="A431" s="569"/>
      <c r="B431" s="569"/>
      <c r="C431" s="833">
        <f>B430*B429</f>
        <v>6</v>
      </c>
      <c r="D431" s="816"/>
      <c r="E431" s="546"/>
      <c r="F431" s="546"/>
      <c r="G431" s="832">
        <f>E429*F429*F430</f>
        <v>7.8</v>
      </c>
      <c r="H431" s="640"/>
    </row>
    <row r="432" spans="1:14" ht="15.75" thickTop="1">
      <c r="A432" s="546"/>
      <c r="B432" s="569">
        <v>32</v>
      </c>
      <c r="C432" s="546"/>
      <c r="D432" s="816"/>
      <c r="E432" s="546">
        <v>1</v>
      </c>
      <c r="F432" s="546">
        <v>2</v>
      </c>
      <c r="G432" s="546"/>
      <c r="H432" s="641"/>
    </row>
    <row r="433" spans="1:10" ht="15.75" thickBot="1">
      <c r="A433" s="546"/>
      <c r="B433" s="569">
        <v>0.5</v>
      </c>
      <c r="C433" s="569"/>
      <c r="D433" s="642"/>
      <c r="E433" s="546"/>
      <c r="F433" s="463">
        <v>0.5</v>
      </c>
      <c r="G433" s="546"/>
      <c r="H433" s="449" t="s">
        <v>226</v>
      </c>
    </row>
    <row r="434" spans="1:10" ht="20.25" thickTop="1" thickBot="1">
      <c r="A434" s="546"/>
      <c r="B434" s="546"/>
      <c r="C434" s="833">
        <f>B433*B432</f>
        <v>16</v>
      </c>
      <c r="D434" s="642"/>
      <c r="E434" s="546"/>
      <c r="F434" s="546"/>
      <c r="G434" s="832">
        <f>E432*F432*F433</f>
        <v>1</v>
      </c>
      <c r="H434" s="642"/>
    </row>
    <row r="435" spans="1:10" ht="15.75" thickTop="1">
      <c r="A435" s="546"/>
      <c r="B435" s="569">
        <v>12.45</v>
      </c>
      <c r="C435" s="546"/>
      <c r="D435" s="449"/>
      <c r="E435" s="546">
        <v>1</v>
      </c>
      <c r="F435" s="546">
        <v>4</v>
      </c>
      <c r="G435" s="546"/>
      <c r="H435" s="546"/>
      <c r="I435" s="405"/>
    </row>
    <row r="436" spans="1:10" ht="15.75" thickBot="1">
      <c r="A436" s="569"/>
      <c r="B436" s="569">
        <v>0.5</v>
      </c>
      <c r="C436" s="569"/>
      <c r="D436" s="651"/>
      <c r="E436" s="546"/>
      <c r="F436" s="463">
        <v>0.5</v>
      </c>
      <c r="G436" s="546"/>
      <c r="H436" s="546"/>
      <c r="I436" s="405"/>
    </row>
    <row r="437" spans="1:10" ht="20.25" thickTop="1" thickBot="1">
      <c r="A437" s="546"/>
      <c r="B437" s="546"/>
      <c r="C437" s="833">
        <f>B436*B435</f>
        <v>6.23</v>
      </c>
      <c r="D437" s="829"/>
      <c r="E437" s="546"/>
      <c r="F437" s="546"/>
      <c r="G437" s="832">
        <f>E435*F435*F436</f>
        <v>2</v>
      </c>
      <c r="H437" s="651"/>
      <c r="I437" s="405"/>
    </row>
    <row r="438" spans="1:10" ht="20.25" thickTop="1" thickBot="1">
      <c r="A438" s="546"/>
      <c r="B438" s="569">
        <v>10.5</v>
      </c>
      <c r="C438" s="546"/>
      <c r="D438" s="687"/>
      <c r="E438" s="546"/>
      <c r="F438" s="546"/>
      <c r="G438" s="827">
        <f>SUM(G428:G437)+SUM(G418:G427)</f>
        <v>34.700000000000003</v>
      </c>
      <c r="H438" s="666" t="s">
        <v>1012</v>
      </c>
      <c r="I438" s="405"/>
    </row>
    <row r="439" spans="1:10" ht="16.5" thickTop="1" thickBot="1">
      <c r="A439" s="546"/>
      <c r="B439" s="569">
        <v>0.5</v>
      </c>
      <c r="C439" s="569"/>
      <c r="D439" s="649"/>
      <c r="E439" s="546"/>
      <c r="F439" s="546"/>
      <c r="G439" s="859">
        <f>G438+G416+C444+C441+C422+C419+C399+C406</f>
        <v>255.8</v>
      </c>
      <c r="H439" s="867" t="s">
        <v>876</v>
      </c>
      <c r="I439" s="633"/>
    </row>
    <row r="440" spans="1:10" ht="20.25" thickTop="1" thickBot="1">
      <c r="A440" s="569"/>
      <c r="B440" s="569"/>
      <c r="C440" s="833">
        <f>B439*B438</f>
        <v>5.25</v>
      </c>
      <c r="D440" s="546"/>
      <c r="E440" s="546"/>
      <c r="F440" s="546"/>
      <c r="G440" s="546"/>
      <c r="H440" s="546"/>
      <c r="I440" s="633"/>
      <c r="J440" s="86">
        <f>G439-101.41</f>
        <v>154.38999999999999</v>
      </c>
    </row>
    <row r="441" spans="1:10" ht="16.5" thickTop="1" thickBot="1">
      <c r="A441" s="569"/>
      <c r="B441" s="569"/>
      <c r="C441" s="838">
        <f>C440+C437+C434+C431+C428+C425</f>
        <v>40.53</v>
      </c>
      <c r="D441" s="666" t="s">
        <v>1012</v>
      </c>
      <c r="E441" s="546"/>
      <c r="F441" s="546"/>
      <c r="G441" s="546"/>
      <c r="H441" s="546"/>
      <c r="I441" s="405"/>
    </row>
    <row r="442" spans="1:10" ht="15.75" thickTop="1">
      <c r="A442" s="546">
        <v>6</v>
      </c>
      <c r="B442" s="546">
        <v>3.85</v>
      </c>
      <c r="C442" s="449"/>
      <c r="D442" s="651" t="s">
        <v>1041</v>
      </c>
      <c r="E442" s="546"/>
      <c r="F442" s="546"/>
      <c r="G442" s="546"/>
      <c r="H442" s="546"/>
      <c r="I442" s="405"/>
    </row>
    <row r="443" spans="1:10" ht="15.75" thickBot="1">
      <c r="A443" s="546"/>
      <c r="B443" s="463">
        <v>0.5</v>
      </c>
      <c r="C443" s="449"/>
      <c r="D443" s="546"/>
      <c r="E443" s="546"/>
      <c r="F443" s="546"/>
      <c r="G443" s="546"/>
      <c r="H443" s="546"/>
      <c r="I443" s="633"/>
    </row>
    <row r="444" spans="1:10" ht="16.5" thickTop="1" thickBot="1">
      <c r="A444" s="546"/>
      <c r="B444" s="546"/>
      <c r="C444" s="827">
        <f>A442*B442*B443</f>
        <v>11.55</v>
      </c>
      <c r="D444" s="666" t="s">
        <v>1012</v>
      </c>
      <c r="E444" s="546"/>
      <c r="F444" s="546"/>
      <c r="G444" s="546"/>
      <c r="H444" s="546"/>
      <c r="I444" s="405"/>
    </row>
    <row r="445" spans="1:10" ht="15.75" thickTop="1">
      <c r="A445" s="546">
        <v>1</v>
      </c>
      <c r="B445" s="546">
        <v>16.8</v>
      </c>
      <c r="C445" s="449"/>
      <c r="D445" s="651" t="s">
        <v>1054</v>
      </c>
      <c r="E445" s="546"/>
      <c r="F445" s="546"/>
      <c r="G445" s="546"/>
      <c r="H445" s="546"/>
      <c r="I445" s="405"/>
    </row>
    <row r="446" spans="1:10" ht="15.75" thickBot="1">
      <c r="A446" s="546"/>
      <c r="B446" s="463">
        <v>0.5</v>
      </c>
      <c r="C446" s="449"/>
      <c r="D446" s="546"/>
      <c r="E446" s="546"/>
      <c r="F446" s="546"/>
      <c r="G446" s="546"/>
      <c r="H446" s="546"/>
      <c r="I446" s="405"/>
    </row>
    <row r="447" spans="1:10" ht="16.5" thickTop="1" thickBot="1">
      <c r="A447" s="546"/>
      <c r="B447" s="546"/>
      <c r="C447" s="832">
        <f>A445*B445*B446</f>
        <v>8.4</v>
      </c>
      <c r="D447" s="546"/>
      <c r="E447" s="546"/>
      <c r="F447" s="546"/>
      <c r="G447" s="546"/>
      <c r="H447" s="546"/>
      <c r="I447" s="405"/>
    </row>
    <row r="448" spans="1:10" ht="15.75" thickTop="1">
      <c r="A448" s="546">
        <v>1</v>
      </c>
      <c r="B448" s="569">
        <v>2</v>
      </c>
      <c r="C448" s="449"/>
      <c r="D448" s="546"/>
      <c r="E448" s="546"/>
      <c r="F448" s="546"/>
      <c r="G448" s="546"/>
      <c r="H448" s="546"/>
      <c r="I448" s="405"/>
    </row>
    <row r="449" spans="1:9" ht="15.75" thickBot="1">
      <c r="A449" s="546"/>
      <c r="B449" s="463">
        <v>0.5</v>
      </c>
      <c r="C449" s="449"/>
      <c r="D449" s="546"/>
      <c r="E449" s="546"/>
      <c r="F449" s="546"/>
      <c r="G449" s="546"/>
      <c r="H449" s="546"/>
      <c r="I449" s="405"/>
    </row>
    <row r="450" spans="1:9" ht="16.5" thickTop="1" thickBot="1">
      <c r="A450" s="546"/>
      <c r="B450" s="546"/>
      <c r="C450" s="832">
        <f>A448*B448*B449</f>
        <v>1</v>
      </c>
      <c r="D450" s="546"/>
      <c r="E450" s="546"/>
      <c r="F450" s="546"/>
      <c r="G450" s="546"/>
      <c r="H450" s="546"/>
      <c r="I450" s="633"/>
    </row>
    <row r="451" spans="1:9" ht="15.75" thickTop="1">
      <c r="A451" s="546">
        <v>1</v>
      </c>
      <c r="B451" s="546">
        <v>16.3</v>
      </c>
      <c r="C451" s="449"/>
      <c r="D451" s="546"/>
      <c r="E451" s="546"/>
      <c r="F451" s="546"/>
      <c r="G451" s="546"/>
      <c r="H451" s="546"/>
      <c r="I451" s="836"/>
    </row>
    <row r="452" spans="1:9" ht="15.75" thickBot="1">
      <c r="A452" s="546"/>
      <c r="B452" s="463">
        <v>0.5</v>
      </c>
      <c r="C452" s="449"/>
      <c r="D452" s="546"/>
      <c r="E452" s="546"/>
      <c r="F452" s="546"/>
      <c r="G452" s="546"/>
      <c r="H452" s="546"/>
      <c r="I452" s="836"/>
    </row>
    <row r="453" spans="1:9" ht="15.75" thickTop="1">
      <c r="A453" s="546"/>
      <c r="B453" s="546"/>
      <c r="C453" s="862">
        <f>A451*B451*B452</f>
        <v>8.15</v>
      </c>
      <c r="D453" s="546"/>
      <c r="E453" s="674"/>
      <c r="F453" s="674"/>
      <c r="G453" s="674"/>
      <c r="H453" s="674"/>
      <c r="I453" s="880"/>
    </row>
    <row r="454" spans="1:9" s="723" customFormat="1" ht="27.75">
      <c r="A454" s="2133" t="s">
        <v>892</v>
      </c>
      <c r="B454" s="2133"/>
      <c r="C454" s="2133"/>
      <c r="D454" s="2133"/>
      <c r="E454" s="2133"/>
      <c r="F454" s="2133"/>
      <c r="G454" s="2133"/>
      <c r="H454" s="2133"/>
    </row>
    <row r="455" spans="1:9" s="723" customFormat="1" ht="15.75">
      <c r="A455" s="2049" t="s">
        <v>194</v>
      </c>
      <c r="B455" s="2049"/>
      <c r="C455" s="2049"/>
      <c r="D455" s="2049"/>
      <c r="E455" s="219"/>
      <c r="F455" s="452"/>
      <c r="G455" s="332"/>
      <c r="H455" s="219"/>
      <c r="I455" s="602"/>
    </row>
    <row r="456" spans="1:9" s="723" customFormat="1" ht="15.75">
      <c r="A456" s="2049" t="s">
        <v>195</v>
      </c>
      <c r="B456" s="2049"/>
      <c r="C456" s="2049"/>
      <c r="D456" s="2049"/>
      <c r="E456" s="237"/>
      <c r="F456" s="237"/>
      <c r="G456" s="2063"/>
      <c r="H456" s="2063"/>
      <c r="I456" s="602"/>
    </row>
    <row r="457" spans="1:9" s="723" customFormat="1" ht="15.75">
      <c r="A457" s="2049" t="s">
        <v>196</v>
      </c>
      <c r="B457" s="2049"/>
      <c r="C457" s="2049"/>
      <c r="D457" s="2049"/>
      <c r="E457" s="237"/>
      <c r="F457" s="237"/>
      <c r="G457" s="237" t="s">
        <v>1040</v>
      </c>
      <c r="H457" s="219"/>
      <c r="I457" s="602"/>
    </row>
    <row r="458" spans="1:9" s="723" customFormat="1" ht="15.75">
      <c r="A458" s="2049" t="s">
        <v>197</v>
      </c>
      <c r="B458" s="2049"/>
      <c r="C458" s="2049"/>
      <c r="D458" s="2049"/>
      <c r="E458" s="237"/>
      <c r="F458" s="237"/>
      <c r="G458" s="237" t="s">
        <v>1053</v>
      </c>
      <c r="H458" s="219"/>
      <c r="I458" s="602"/>
    </row>
    <row r="459" spans="1:9" s="723" customFormat="1" ht="15.75">
      <c r="A459" s="2049" t="s">
        <v>70</v>
      </c>
      <c r="B459" s="2049"/>
      <c r="C459" s="2049"/>
      <c r="D459" s="2049"/>
      <c r="E459" s="237"/>
      <c r="F459" s="237"/>
      <c r="G459" s="237"/>
      <c r="H459" s="219"/>
      <c r="I459" s="602"/>
    </row>
    <row r="460" spans="1:9" s="723" customFormat="1" ht="16.5" thickBot="1">
      <c r="A460" s="611"/>
      <c r="B460" s="612"/>
      <c r="C460" s="612"/>
      <c r="D460" s="612"/>
      <c r="E460" s="613"/>
      <c r="F460" s="613"/>
      <c r="G460" s="613"/>
      <c r="I460" s="602"/>
    </row>
    <row r="461" spans="1:9" s="723" customFormat="1" ht="15.75">
      <c r="A461" s="820" t="s">
        <v>174</v>
      </c>
      <c r="B461" s="821" t="s">
        <v>175</v>
      </c>
      <c r="C461" s="821" t="s">
        <v>176</v>
      </c>
      <c r="D461" s="822" t="s">
        <v>7</v>
      </c>
      <c r="E461" s="820" t="s">
        <v>174</v>
      </c>
      <c r="F461" s="821" t="s">
        <v>175</v>
      </c>
      <c r="G461" s="821" t="s">
        <v>176</v>
      </c>
      <c r="H461" s="822" t="s">
        <v>7</v>
      </c>
      <c r="I461" s="602"/>
    </row>
    <row r="462" spans="1:9" s="723" customFormat="1" ht="15.75" thickBot="1">
      <c r="A462" s="538"/>
      <c r="B462" s="538"/>
      <c r="C462" s="538"/>
      <c r="D462" s="878" t="s">
        <v>870</v>
      </c>
      <c r="E462" s="538"/>
      <c r="F462" s="632">
        <v>0.25</v>
      </c>
      <c r="G462" s="632"/>
      <c r="H462" s="538"/>
      <c r="I462" s="836"/>
    </row>
    <row r="463" spans="1:9" s="723" customFormat="1" ht="16.5" thickTop="1" thickBot="1">
      <c r="A463" s="463">
        <v>2</v>
      </c>
      <c r="B463" s="569">
        <v>12.2</v>
      </c>
      <c r="C463" s="569"/>
      <c r="D463" s="651" t="s">
        <v>854</v>
      </c>
      <c r="E463" s="546"/>
      <c r="F463" s="602"/>
      <c r="G463" s="844">
        <f>F462*B512*B511</f>
        <v>0.52</v>
      </c>
      <c r="H463" s="546"/>
      <c r="I463" s="836"/>
    </row>
    <row r="464" spans="1:9" s="723" customFormat="1" ht="15.75" thickTop="1">
      <c r="A464" s="569"/>
      <c r="B464" s="569">
        <v>0.25</v>
      </c>
      <c r="C464" s="569"/>
      <c r="D464" s="546"/>
      <c r="E464" s="546"/>
      <c r="F464" s="602">
        <v>12.5</v>
      </c>
      <c r="G464" s="546"/>
      <c r="H464" s="546"/>
      <c r="I464" s="836"/>
    </row>
    <row r="465" spans="1:11" s="723" customFormat="1" ht="15.75" thickBot="1">
      <c r="A465" s="569"/>
      <c r="B465" s="569">
        <v>0.25</v>
      </c>
      <c r="C465" s="546"/>
      <c r="D465" s="546"/>
      <c r="E465" s="546"/>
      <c r="F465" s="602">
        <v>0.25</v>
      </c>
      <c r="G465" s="602"/>
      <c r="H465" s="546"/>
      <c r="I465" s="836"/>
    </row>
    <row r="466" spans="1:11" s="723" customFormat="1" ht="16.5" thickTop="1" thickBot="1">
      <c r="A466" s="569"/>
      <c r="B466" s="546"/>
      <c r="C466" s="849">
        <f>B465*B464*B463*A463</f>
        <v>1.53</v>
      </c>
      <c r="D466" s="642"/>
      <c r="E466" s="546"/>
      <c r="F466" s="602">
        <v>0.25</v>
      </c>
      <c r="G466" s="602"/>
      <c r="H466" s="546"/>
      <c r="I466" s="836"/>
    </row>
    <row r="467" spans="1:11" s="723" customFormat="1" ht="16.5" thickTop="1" thickBot="1">
      <c r="A467" s="569">
        <v>2</v>
      </c>
      <c r="B467" s="569">
        <v>17.8</v>
      </c>
      <c r="C467" s="546"/>
      <c r="D467" s="642"/>
      <c r="E467" s="546"/>
      <c r="F467" s="546"/>
      <c r="G467" s="844">
        <f>F466*F465*F464</f>
        <v>0.78</v>
      </c>
      <c r="H467" s="546"/>
      <c r="I467" s="405"/>
    </row>
    <row r="468" spans="1:11" s="723" customFormat="1" ht="16.5" thickTop="1" thickBot="1">
      <c r="A468" s="569"/>
      <c r="B468" s="569">
        <v>0.25</v>
      </c>
      <c r="C468" s="569"/>
      <c r="D468" s="640"/>
      <c r="E468" s="546"/>
      <c r="F468" s="569">
        <v>32.5</v>
      </c>
      <c r="G468" s="546"/>
      <c r="H468" s="546"/>
      <c r="I468" s="405"/>
    </row>
    <row r="469" spans="1:11" s="723" customFormat="1" ht="16.5" thickTop="1" thickBot="1">
      <c r="A469" s="569"/>
      <c r="B469" s="569">
        <v>0.25</v>
      </c>
      <c r="C469" s="849">
        <f>B469*B468*B467*A467</f>
        <v>2.23</v>
      </c>
      <c r="D469" s="641"/>
      <c r="E469" s="546"/>
      <c r="F469" s="546">
        <v>0.25</v>
      </c>
      <c r="G469" s="569"/>
      <c r="H469" s="546"/>
      <c r="I469" s="405"/>
    </row>
    <row r="470" spans="1:11" s="723" customFormat="1" ht="16.5" thickTop="1" thickBot="1">
      <c r="A470" s="569"/>
      <c r="B470" s="546"/>
      <c r="C470" s="838">
        <f>C469+C466</f>
        <v>3.76</v>
      </c>
      <c r="D470" s="666" t="s">
        <v>1055</v>
      </c>
      <c r="E470" s="546"/>
      <c r="F470" s="602">
        <v>0.25</v>
      </c>
      <c r="G470" s="569"/>
      <c r="H470" s="546"/>
      <c r="I470" s="836"/>
    </row>
    <row r="471" spans="1:11" s="723" customFormat="1" ht="16.5" thickTop="1" thickBot="1">
      <c r="A471" s="569">
        <v>1</v>
      </c>
      <c r="B471" s="569">
        <v>4.0999999999999996</v>
      </c>
      <c r="C471" s="546"/>
      <c r="D471" s="642" t="s">
        <v>855</v>
      </c>
      <c r="E471" s="546"/>
      <c r="F471" s="546"/>
      <c r="G471" s="844">
        <f>F470*F469*F468</f>
        <v>2.0299999999999998</v>
      </c>
      <c r="H471" s="546"/>
      <c r="I471" s="836"/>
    </row>
    <row r="472" spans="1:11" s="723" customFormat="1" ht="15.75" thickTop="1">
      <c r="A472" s="569"/>
      <c r="B472" s="569">
        <v>0.25</v>
      </c>
      <c r="C472" s="830"/>
      <c r="D472" s="449"/>
      <c r="E472" s="546"/>
      <c r="F472" s="569">
        <v>12.45</v>
      </c>
      <c r="G472" s="449"/>
      <c r="H472" s="546"/>
      <c r="I472" s="836"/>
    </row>
    <row r="473" spans="1:11" s="723" customFormat="1">
      <c r="A473" s="546"/>
      <c r="B473" s="546"/>
      <c r="C473" s="546"/>
      <c r="D473" s="546"/>
      <c r="E473" s="546"/>
      <c r="F473" s="569">
        <v>0.25</v>
      </c>
      <c r="G473" s="602"/>
      <c r="H473" s="546"/>
      <c r="I473" s="836"/>
    </row>
    <row r="474" spans="1:11" s="723" customFormat="1" ht="15.75" thickBot="1">
      <c r="A474" s="569"/>
      <c r="B474" s="569">
        <v>0.25</v>
      </c>
      <c r="C474" s="546"/>
      <c r="D474" s="651"/>
      <c r="E474" s="546"/>
      <c r="F474" s="602">
        <v>0.25</v>
      </c>
      <c r="G474" s="573"/>
      <c r="H474" s="546"/>
      <c r="I474" s="633"/>
    </row>
    <row r="475" spans="1:11" s="723" customFormat="1" ht="19.5" thickTop="1" thickBot="1">
      <c r="A475" s="569"/>
      <c r="B475" s="546"/>
      <c r="C475" s="849">
        <f>B474*B472*B471*A471</f>
        <v>0.26</v>
      </c>
      <c r="D475" s="637"/>
      <c r="E475" s="546"/>
      <c r="F475" s="546"/>
      <c r="G475" s="844">
        <f>F474*F473*F472</f>
        <v>0.78</v>
      </c>
      <c r="H475" s="546"/>
      <c r="I475" s="633"/>
    </row>
    <row r="476" spans="1:11" s="723" customFormat="1" ht="15.75" thickTop="1">
      <c r="A476" s="569">
        <v>1</v>
      </c>
      <c r="B476" s="569">
        <v>1.8</v>
      </c>
      <c r="C476" s="546"/>
      <c r="D476" s="638"/>
      <c r="E476" s="546"/>
      <c r="F476" s="569">
        <v>10.5</v>
      </c>
      <c r="G476" s="449"/>
      <c r="H476" s="546"/>
      <c r="I476" s="633"/>
    </row>
    <row r="477" spans="1:11" s="723" customFormat="1">
      <c r="A477" s="569"/>
      <c r="B477" s="569">
        <v>0.25</v>
      </c>
      <c r="C477" s="569"/>
      <c r="D477" s="639"/>
      <c r="E477" s="546"/>
      <c r="F477" s="569">
        <v>0.25</v>
      </c>
      <c r="G477" s="573"/>
      <c r="H477" s="546"/>
      <c r="I477" s="633"/>
      <c r="K477" s="86">
        <f>G439-101.41</f>
        <v>154.38999999999999</v>
      </c>
    </row>
    <row r="478" spans="1:11" s="723" customFormat="1" ht="16.5" thickBot="1">
      <c r="A478" s="569"/>
      <c r="B478" s="569">
        <v>0.25</v>
      </c>
      <c r="C478" s="630"/>
      <c r="D478" s="546"/>
      <c r="E478" s="546"/>
      <c r="F478" s="602">
        <v>0.25</v>
      </c>
      <c r="G478" s="602"/>
      <c r="H478" s="546"/>
      <c r="I478" s="633"/>
    </row>
    <row r="479" spans="1:11" s="723" customFormat="1" ht="16.5" thickTop="1" thickBot="1">
      <c r="A479" s="463"/>
      <c r="B479" s="569"/>
      <c r="C479" s="849">
        <f>B478*B477*B476*A476</f>
        <v>0.11</v>
      </c>
      <c r="D479" s="546"/>
      <c r="E479" s="546"/>
      <c r="F479" s="569"/>
      <c r="G479" s="869">
        <f>F478*F477*F476</f>
        <v>0.66</v>
      </c>
      <c r="H479" s="546"/>
      <c r="I479" s="633"/>
    </row>
    <row r="480" spans="1:11" s="723" customFormat="1" ht="15.75" thickTop="1">
      <c r="A480" s="569">
        <v>2</v>
      </c>
      <c r="B480" s="569">
        <v>14.8</v>
      </c>
      <c r="C480" s="546"/>
      <c r="D480" s="546"/>
      <c r="E480" s="546"/>
      <c r="F480" s="569">
        <v>13.45</v>
      </c>
      <c r="G480" s="573"/>
      <c r="H480" s="546"/>
      <c r="I480" s="633"/>
    </row>
    <row r="481" spans="1:9" s="723" customFormat="1">
      <c r="A481" s="569"/>
      <c r="B481" s="569">
        <v>0.25</v>
      </c>
      <c r="C481" s="569"/>
      <c r="D481" s="546"/>
      <c r="E481" s="546"/>
      <c r="F481" s="569">
        <v>0.25</v>
      </c>
      <c r="G481" s="602"/>
      <c r="H481" s="546"/>
      <c r="I481" s="633"/>
    </row>
    <row r="482" spans="1:9" s="723" customFormat="1" ht="16.5" thickBot="1">
      <c r="A482" s="569"/>
      <c r="B482" s="569">
        <v>0.25</v>
      </c>
      <c r="C482" s="630"/>
      <c r="D482" s="643"/>
      <c r="E482" s="546"/>
      <c r="F482" s="602">
        <v>0.25</v>
      </c>
      <c r="G482" s="449"/>
      <c r="H482" s="546"/>
      <c r="I482" s="405"/>
    </row>
    <row r="483" spans="1:9" s="723" customFormat="1" ht="16.5" thickTop="1" thickBot="1">
      <c r="A483" s="546"/>
      <c r="B483" s="546"/>
      <c r="C483" s="849">
        <f>B482*B481*B480*A480</f>
        <v>1.85</v>
      </c>
      <c r="D483" s="642"/>
      <c r="E483" s="546"/>
      <c r="F483" s="546"/>
      <c r="G483" s="844">
        <f>F482*F481*F480</f>
        <v>0.84</v>
      </c>
      <c r="H483" s="546"/>
      <c r="I483" s="405"/>
    </row>
    <row r="484" spans="1:9" s="723" customFormat="1" ht="16.5" thickTop="1" thickBot="1">
      <c r="A484" s="546"/>
      <c r="B484" s="546"/>
      <c r="C484" s="838">
        <f>C483+C480+C479+C475</f>
        <v>2.2200000000000002</v>
      </c>
      <c r="D484" s="666" t="s">
        <v>1055</v>
      </c>
      <c r="E484" s="546"/>
      <c r="F484" s="546"/>
      <c r="G484" s="868">
        <f>SUM(G463:G483)+C510</f>
        <v>5.97</v>
      </c>
      <c r="H484" s="666" t="s">
        <v>1055</v>
      </c>
      <c r="I484" s="405"/>
    </row>
    <row r="485" spans="1:9" s="723" customFormat="1" ht="15.75" thickTop="1">
      <c r="A485" s="546"/>
      <c r="B485" s="569">
        <v>1.9</v>
      </c>
      <c r="C485" s="546"/>
      <c r="D485" s="651" t="s">
        <v>853</v>
      </c>
      <c r="E485" s="546">
        <v>6</v>
      </c>
      <c r="F485" s="569">
        <v>3.85</v>
      </c>
      <c r="G485" s="569"/>
      <c r="H485" s="651" t="s">
        <v>1041</v>
      </c>
      <c r="I485" s="405"/>
    </row>
    <row r="486" spans="1:9" s="723" customFormat="1" ht="18.75">
      <c r="A486" s="546"/>
      <c r="B486" s="602">
        <v>0.25</v>
      </c>
      <c r="C486" s="620"/>
      <c r="D486" s="449"/>
      <c r="E486" s="546"/>
      <c r="F486" s="569">
        <v>0.25</v>
      </c>
      <c r="G486" s="603"/>
      <c r="H486" s="546"/>
      <c r="I486" s="633"/>
    </row>
    <row r="487" spans="1:9" s="723" customFormat="1" ht="21.75" thickBot="1">
      <c r="A487" s="546"/>
      <c r="B487" s="602">
        <v>0.25</v>
      </c>
      <c r="C487" s="631"/>
      <c r="D487" s="643"/>
      <c r="E487" s="546"/>
      <c r="F487" s="602">
        <v>0.25</v>
      </c>
      <c r="G487" s="546"/>
      <c r="H487" s="546"/>
    </row>
    <row r="488" spans="1:9" s="723" customFormat="1" ht="16.5" thickTop="1" thickBot="1">
      <c r="A488" s="546"/>
      <c r="B488" s="569"/>
      <c r="C488" s="844">
        <f>B487*B486*B485</f>
        <v>0.12</v>
      </c>
      <c r="D488" s="546"/>
      <c r="E488" s="546"/>
      <c r="F488" s="546"/>
      <c r="G488" s="838">
        <f>F487*F486*F485*E485</f>
        <v>1.44</v>
      </c>
      <c r="H488" s="666" t="s">
        <v>1055</v>
      </c>
    </row>
    <row r="489" spans="1:9" s="723" customFormat="1" ht="15.75" thickTop="1">
      <c r="A489" s="546"/>
      <c r="B489" s="602">
        <v>4.2</v>
      </c>
      <c r="C489" s="546"/>
      <c r="D489" s="546"/>
      <c r="E489" s="546"/>
      <c r="F489" s="569">
        <v>2</v>
      </c>
      <c r="G489" s="569"/>
      <c r="H489" s="651" t="s">
        <v>1054</v>
      </c>
    </row>
    <row r="490" spans="1:9" s="723" customFormat="1">
      <c r="A490" s="546"/>
      <c r="B490" s="602">
        <v>0.25</v>
      </c>
      <c r="C490" s="602"/>
      <c r="D490" s="449"/>
      <c r="E490" s="546"/>
      <c r="F490" s="569">
        <v>0.25</v>
      </c>
      <c r="G490" s="603"/>
      <c r="H490" s="546"/>
    </row>
    <row r="491" spans="1:9" s="723" customFormat="1" ht="15.75" thickBot="1">
      <c r="A491" s="546"/>
      <c r="B491" s="602">
        <v>0.25</v>
      </c>
      <c r="C491" s="602"/>
      <c r="D491" s="642"/>
      <c r="F491" s="602">
        <v>0.25</v>
      </c>
      <c r="G491" s="546"/>
      <c r="H491" s="546"/>
    </row>
    <row r="492" spans="1:9" s="723" customFormat="1" ht="16.5" thickTop="1" thickBot="1">
      <c r="A492" s="546"/>
      <c r="B492" s="546"/>
      <c r="C492" s="844">
        <f>B491*B490*B489</f>
        <v>0.26</v>
      </c>
      <c r="D492" s="546"/>
      <c r="E492" s="546"/>
      <c r="F492" s="546"/>
      <c r="G492" s="844">
        <f>F491*F490*F489</f>
        <v>0.13</v>
      </c>
      <c r="H492" s="546"/>
    </row>
    <row r="493" spans="1:9" s="723" customFormat="1" ht="15.75" thickTop="1">
      <c r="A493" s="546"/>
      <c r="B493" s="602">
        <v>11.6</v>
      </c>
      <c r="C493" s="546"/>
      <c r="D493" s="642"/>
      <c r="E493" s="546"/>
      <c r="F493" s="546">
        <v>16.3</v>
      </c>
      <c r="G493" s="546"/>
      <c r="H493" s="546"/>
    </row>
    <row r="494" spans="1:9" s="723" customFormat="1">
      <c r="A494" s="546"/>
      <c r="B494" s="602">
        <v>0.25</v>
      </c>
      <c r="C494" s="602"/>
      <c r="D494" s="644"/>
      <c r="E494" s="546"/>
      <c r="F494" s="569">
        <v>0.25</v>
      </c>
      <c r="G494" s="603"/>
      <c r="H494" s="546"/>
    </row>
    <row r="495" spans="1:9" s="723" customFormat="1" ht="21.75" thickBot="1">
      <c r="A495" s="546"/>
      <c r="B495" s="602">
        <v>0.25</v>
      </c>
      <c r="C495" s="631"/>
      <c r="D495" s="546"/>
      <c r="E495" s="546"/>
      <c r="F495" s="602">
        <v>0.25</v>
      </c>
      <c r="G495" s="546"/>
      <c r="H495" s="546"/>
    </row>
    <row r="496" spans="1:9" s="723" customFormat="1" ht="17.25" thickTop="1" thickBot="1">
      <c r="A496" s="546"/>
      <c r="B496" s="546"/>
      <c r="C496" s="844">
        <f>B495*B494*B493</f>
        <v>0.73</v>
      </c>
      <c r="D496" s="645"/>
      <c r="E496" s="546"/>
      <c r="F496" s="546"/>
      <c r="G496" s="844">
        <f>F495*F494*F493</f>
        <v>1.02</v>
      </c>
      <c r="H496" s="546"/>
    </row>
    <row r="497" spans="1:11" s="723" customFormat="1" ht="15.75" thickTop="1">
      <c r="A497" s="546"/>
      <c r="B497" s="602">
        <v>13</v>
      </c>
      <c r="C497" s="546"/>
      <c r="D497" s="646"/>
      <c r="E497" s="546"/>
      <c r="F497" s="569">
        <v>6</v>
      </c>
      <c r="G497" s="569"/>
      <c r="H497" s="546"/>
    </row>
    <row r="498" spans="1:11" s="723" customFormat="1" ht="15.75">
      <c r="A498" s="546"/>
      <c r="B498" s="602">
        <v>0.25</v>
      </c>
      <c r="C498" s="602"/>
      <c r="D498" s="647"/>
      <c r="E498" s="546"/>
      <c r="F498" s="569">
        <v>0.25</v>
      </c>
      <c r="G498" s="603"/>
      <c r="H498" s="546"/>
      <c r="K498" s="723">
        <f>6.8-6.68</f>
        <v>0.12</v>
      </c>
    </row>
    <row r="499" spans="1:11" s="723" customFormat="1" ht="15.75" thickBot="1">
      <c r="A499" s="546"/>
      <c r="B499" s="602">
        <v>0.25</v>
      </c>
      <c r="C499" s="603"/>
      <c r="D499" s="546"/>
      <c r="E499" s="546"/>
      <c r="F499" s="602">
        <v>0.25</v>
      </c>
      <c r="G499" s="546"/>
      <c r="H499" s="546"/>
    </row>
    <row r="500" spans="1:11" s="723" customFormat="1" ht="16.5" thickTop="1" thickBot="1">
      <c r="A500" s="546"/>
      <c r="B500" s="569"/>
      <c r="C500" s="844">
        <f>B499*B498*B497</f>
        <v>0.81</v>
      </c>
      <c r="D500" s="546"/>
      <c r="E500" s="546"/>
      <c r="F500" s="546"/>
      <c r="G500" s="844">
        <f>F499*F498*F497</f>
        <v>0.38</v>
      </c>
      <c r="H500" s="546"/>
      <c r="I500" s="850"/>
    </row>
    <row r="501" spans="1:11" s="723" customFormat="1" ht="16.5" thickTop="1" thickBot="1">
      <c r="A501" s="546"/>
      <c r="B501" s="546"/>
      <c r="C501" s="838">
        <f>SUM(C485:C500)</f>
        <v>1.92</v>
      </c>
      <c r="D501" s="666" t="s">
        <v>1055</v>
      </c>
      <c r="E501" s="546"/>
      <c r="F501" s="569">
        <v>15.8</v>
      </c>
      <c r="G501" s="569"/>
      <c r="H501" s="546"/>
      <c r="I501" s="853"/>
    </row>
    <row r="502" spans="1:11" s="723" customFormat="1" ht="16.5" thickTop="1">
      <c r="A502" s="546"/>
      <c r="B502" s="546"/>
      <c r="C502" s="546"/>
      <c r="D502" s="546"/>
      <c r="E502" s="546"/>
      <c r="F502" s="569">
        <v>0.25</v>
      </c>
      <c r="G502" s="603"/>
      <c r="H502" s="546"/>
      <c r="I502" s="851"/>
    </row>
    <row r="503" spans="1:11" s="723" customFormat="1" ht="16.5" thickBot="1">
      <c r="A503" s="602">
        <v>2</v>
      </c>
      <c r="B503" s="602">
        <v>50.6</v>
      </c>
      <c r="C503" s="546"/>
      <c r="D503" s="643" t="s">
        <v>858</v>
      </c>
      <c r="E503" s="546"/>
      <c r="F503" s="602">
        <v>0.25</v>
      </c>
      <c r="G503" s="546"/>
      <c r="H503" s="546"/>
      <c r="I503" s="405"/>
    </row>
    <row r="504" spans="1:11" s="723" customFormat="1" ht="17.25" thickTop="1" thickBot="1">
      <c r="A504" s="546"/>
      <c r="B504" s="602">
        <v>0.25</v>
      </c>
      <c r="C504" s="652"/>
      <c r="D504" s="648"/>
      <c r="E504" s="546"/>
      <c r="F504" s="546"/>
      <c r="G504" s="844">
        <f>F503*F502*F501</f>
        <v>0.99</v>
      </c>
      <c r="H504" s="546"/>
      <c r="I504" s="405"/>
    </row>
    <row r="505" spans="1:11" s="723" customFormat="1" ht="17.25" thickTop="1" thickBot="1">
      <c r="A505" s="546"/>
      <c r="B505" s="602">
        <v>0.25</v>
      </c>
      <c r="C505" s="602"/>
      <c r="D505" s="645"/>
      <c r="E505" s="546"/>
      <c r="F505" s="569">
        <v>8.3000000000000007</v>
      </c>
      <c r="G505" s="569"/>
      <c r="H505" s="546"/>
      <c r="I505" s="853"/>
    </row>
    <row r="506" spans="1:11" s="723" customFormat="1" ht="16.5" thickTop="1" thickBot="1">
      <c r="A506" s="546"/>
      <c r="B506" s="546"/>
      <c r="C506" s="838">
        <f>B505*B504*B503*A503</f>
        <v>6.33</v>
      </c>
      <c r="D506" s="666" t="s">
        <v>1055</v>
      </c>
      <c r="E506" s="546"/>
      <c r="F506" s="569">
        <v>0.25</v>
      </c>
      <c r="G506" s="603"/>
      <c r="H506" s="546"/>
      <c r="I506" s="852"/>
    </row>
    <row r="507" spans="1:11" s="723" customFormat="1" ht="16.5" thickTop="1" thickBot="1">
      <c r="A507" s="546"/>
      <c r="B507" s="602">
        <v>5.8</v>
      </c>
      <c r="C507" s="546"/>
      <c r="D507" s="642" t="s">
        <v>859</v>
      </c>
      <c r="E507" s="546"/>
      <c r="F507" s="602">
        <v>0.25</v>
      </c>
      <c r="G507" s="546"/>
      <c r="H507" s="546"/>
      <c r="I507" s="405"/>
    </row>
    <row r="508" spans="1:11" s="723" customFormat="1" ht="16.5" thickTop="1" thickBot="1">
      <c r="A508" s="546"/>
      <c r="B508" s="602">
        <v>0.25</v>
      </c>
      <c r="C508" s="602"/>
      <c r="D508" s="546"/>
      <c r="E508" s="546"/>
      <c r="F508" s="546"/>
      <c r="G508" s="844">
        <f>F507*F506*F505</f>
        <v>0.52</v>
      </c>
      <c r="H508" s="546"/>
      <c r="I508" s="852"/>
    </row>
    <row r="509" spans="1:11" s="723" customFormat="1" ht="16.5" thickTop="1" thickBot="1">
      <c r="A509" s="546"/>
      <c r="B509" s="602">
        <v>0.25</v>
      </c>
      <c r="C509" s="602"/>
      <c r="D509" s="546"/>
      <c r="E509" s="546"/>
      <c r="F509" s="569">
        <v>17.149999999999999</v>
      </c>
      <c r="G509" s="569"/>
      <c r="H509" s="546"/>
      <c r="I509" s="568"/>
    </row>
    <row r="510" spans="1:11" s="723" customFormat="1" ht="16.5" thickTop="1" thickBot="1">
      <c r="A510" s="546"/>
      <c r="B510" s="546"/>
      <c r="C510" s="844">
        <f>B509*B508*B507</f>
        <v>0.36</v>
      </c>
      <c r="D510" s="546"/>
      <c r="E510" s="546"/>
      <c r="F510" s="569">
        <v>0.25</v>
      </c>
      <c r="G510" s="603"/>
      <c r="H510" s="546"/>
      <c r="I510" s="405"/>
    </row>
    <row r="511" spans="1:11" s="723" customFormat="1" ht="17.25" thickTop="1" thickBot="1">
      <c r="A511" s="546"/>
      <c r="B511" s="602">
        <v>8.3000000000000007</v>
      </c>
      <c r="C511" s="546"/>
      <c r="D511" s="546"/>
      <c r="E511" s="546"/>
      <c r="F511" s="602">
        <v>0.25</v>
      </c>
      <c r="G511" s="546"/>
      <c r="H511" s="546"/>
      <c r="I511" s="854"/>
    </row>
    <row r="512" spans="1:11" s="723" customFormat="1" ht="15.75" thickTop="1">
      <c r="A512" s="674"/>
      <c r="B512" s="604">
        <v>0.25</v>
      </c>
      <c r="C512" s="604"/>
      <c r="D512" s="674"/>
      <c r="E512" s="674"/>
      <c r="F512" s="674"/>
      <c r="G512" s="892">
        <f>F511*F510*F509</f>
        <v>1.07</v>
      </c>
      <c r="H512" s="674"/>
      <c r="I512" s="855"/>
    </row>
    <row r="513" spans="1:14" ht="27.75">
      <c r="A513" s="2133" t="s">
        <v>892</v>
      </c>
      <c r="B513" s="2133"/>
      <c r="C513" s="2133"/>
      <c r="D513" s="2133"/>
      <c r="E513" s="2133"/>
      <c r="F513" s="2133"/>
      <c r="G513" s="2133"/>
      <c r="H513" s="2133"/>
    </row>
    <row r="514" spans="1:14" ht="15.75">
      <c r="A514" s="2049" t="s">
        <v>194</v>
      </c>
      <c r="B514" s="2049"/>
      <c r="C514" s="2049"/>
      <c r="D514" s="2049"/>
      <c r="E514" s="219"/>
      <c r="F514" s="452"/>
      <c r="G514" s="332"/>
      <c r="H514" s="219"/>
    </row>
    <row r="515" spans="1:14" ht="15.75">
      <c r="A515" s="2049" t="s">
        <v>195</v>
      </c>
      <c r="B515" s="2049"/>
      <c r="C515" s="2049"/>
      <c r="D515" s="2049"/>
      <c r="E515" s="237"/>
      <c r="F515" s="237"/>
      <c r="G515" s="2063"/>
      <c r="H515" s="2063"/>
    </row>
    <row r="516" spans="1:14" ht="15.75">
      <c r="A516" s="2049" t="s">
        <v>196</v>
      </c>
      <c r="B516" s="2049"/>
      <c r="C516" s="2049"/>
      <c r="D516" s="2049"/>
      <c r="E516" s="237"/>
      <c r="F516" s="237"/>
      <c r="G516" s="237" t="s">
        <v>1040</v>
      </c>
      <c r="H516" s="219"/>
    </row>
    <row r="517" spans="1:14" ht="15.75">
      <c r="A517" s="2049" t="s">
        <v>197</v>
      </c>
      <c r="B517" s="2049"/>
      <c r="C517" s="2049"/>
      <c r="D517" s="2049"/>
      <c r="E517" s="237"/>
      <c r="F517" s="237"/>
      <c r="G517" s="237" t="s">
        <v>1058</v>
      </c>
      <c r="H517" s="219"/>
    </row>
    <row r="518" spans="1:14" ht="15.75">
      <c r="A518" s="2049" t="s">
        <v>70</v>
      </c>
      <c r="B518" s="2049"/>
      <c r="C518" s="2049"/>
      <c r="D518" s="2049"/>
      <c r="E518" s="237"/>
      <c r="F518" s="237"/>
      <c r="G518" s="237"/>
      <c r="H518" s="219"/>
    </row>
    <row r="519" spans="1:14" ht="16.5" thickBot="1">
      <c r="A519" s="611"/>
      <c r="B519" s="612"/>
      <c r="C519" s="612"/>
      <c r="D519" s="612"/>
      <c r="E519" s="613"/>
      <c r="F519" s="613"/>
      <c r="G519" s="613"/>
      <c r="H519" s="723"/>
    </row>
    <row r="520" spans="1:14" ht="15.75">
      <c r="A520" s="820" t="s">
        <v>174</v>
      </c>
      <c r="B520" s="821" t="s">
        <v>175</v>
      </c>
      <c r="C520" s="821" t="s">
        <v>176</v>
      </c>
      <c r="D520" s="822" t="s">
        <v>7</v>
      </c>
      <c r="E520" s="820" t="s">
        <v>174</v>
      </c>
      <c r="F520" s="821" t="s">
        <v>175</v>
      </c>
      <c r="G520" s="821" t="s">
        <v>176</v>
      </c>
      <c r="H520" s="822" t="s">
        <v>7</v>
      </c>
      <c r="K520" s="569"/>
      <c r="L520" s="546"/>
    </row>
    <row r="521" spans="1:14">
      <c r="A521" s="634"/>
      <c r="B521" s="634">
        <v>15.15</v>
      </c>
      <c r="C521" s="634"/>
      <c r="D521" s="538"/>
      <c r="E521" s="538"/>
      <c r="F521" s="634">
        <v>1.9</v>
      </c>
      <c r="G521" s="538"/>
      <c r="H521" s="636" t="s">
        <v>853</v>
      </c>
      <c r="I521" s="723"/>
      <c r="J521" s="723"/>
      <c r="K521" s="569"/>
      <c r="L521" s="546"/>
      <c r="M521" s="546"/>
    </row>
    <row r="522" spans="1:14" ht="15.75" thickBot="1">
      <c r="A522" s="569"/>
      <c r="B522" s="569">
        <v>0.25</v>
      </c>
      <c r="C522" s="603"/>
      <c r="D522" s="546"/>
      <c r="E522" s="546"/>
      <c r="F522" s="569">
        <v>2</v>
      </c>
      <c r="G522" s="569"/>
      <c r="H522" s="546"/>
      <c r="I522" s="723"/>
      <c r="J522" s="723"/>
      <c r="K522" s="569"/>
      <c r="L522" s="546"/>
      <c r="M522" s="546"/>
    </row>
    <row r="523" spans="1:14" ht="17.25" thickTop="1" thickBot="1">
      <c r="A523" s="569"/>
      <c r="B523" s="602">
        <v>0.25</v>
      </c>
      <c r="C523" s="546"/>
      <c r="D523" s="546"/>
      <c r="E523" s="546"/>
      <c r="F523" s="546"/>
      <c r="G523" s="849">
        <f>F522*F521</f>
        <v>3.8</v>
      </c>
      <c r="H523" s="643"/>
      <c r="I523" s="723"/>
      <c r="J523" s="723"/>
      <c r="N523" s="546"/>
    </row>
    <row r="524" spans="1:14" ht="17.25" thickTop="1" thickBot="1">
      <c r="A524" s="569"/>
      <c r="B524" s="546"/>
      <c r="C524" s="844">
        <f>B523*B522*B521</f>
        <v>0.95</v>
      </c>
      <c r="D524" s="546"/>
      <c r="E524" s="546"/>
      <c r="F524" s="569">
        <v>13.25</v>
      </c>
      <c r="G524" s="546"/>
      <c r="H524" s="643"/>
      <c r="I524" s="723"/>
      <c r="J524" s="723"/>
      <c r="N524" s="546"/>
    </row>
    <row r="525" spans="1:14" ht="16.5" thickTop="1" thickBot="1">
      <c r="A525" s="569"/>
      <c r="B525" s="569">
        <v>13.15</v>
      </c>
      <c r="C525" s="569"/>
      <c r="D525" s="546"/>
      <c r="E525" s="546"/>
      <c r="F525" s="569">
        <v>2</v>
      </c>
      <c r="G525" s="569"/>
      <c r="H525" s="642"/>
      <c r="I525" s="723"/>
      <c r="J525" s="723"/>
      <c r="N525" s="546"/>
    </row>
    <row r="526" spans="1:14" ht="16.5" thickTop="1" thickBot="1">
      <c r="A526" s="569"/>
      <c r="B526" s="569">
        <v>0.25</v>
      </c>
      <c r="C526" s="603"/>
      <c r="D526" s="546"/>
      <c r="E526" s="546"/>
      <c r="F526" s="546"/>
      <c r="G526" s="849">
        <f>F525*F524</f>
        <v>26.5</v>
      </c>
      <c r="H526" s="642"/>
      <c r="I526" s="723"/>
      <c r="J526" s="129">
        <f>C563-12.4015</f>
        <v>20.298500000000001</v>
      </c>
      <c r="N526" s="546"/>
    </row>
    <row r="527" spans="1:14" ht="20.25" thickTop="1" thickBot="1">
      <c r="A527" s="569"/>
      <c r="B527" s="602">
        <v>0.25</v>
      </c>
      <c r="C527" s="546"/>
      <c r="D527" s="546"/>
      <c r="E527" s="546"/>
      <c r="F527" s="569"/>
      <c r="G527" s="840">
        <f>SUM(G522:G526)</f>
        <v>30.3</v>
      </c>
      <c r="H527" s="666" t="s">
        <v>1012</v>
      </c>
      <c r="I527" s="723"/>
      <c r="J527" s="723"/>
      <c r="N527" s="642"/>
    </row>
    <row r="528" spans="1:14" ht="16.5" thickTop="1" thickBot="1">
      <c r="A528" s="569"/>
      <c r="B528" s="546"/>
      <c r="C528" s="844">
        <f>B527*B526*B525</f>
        <v>0.82</v>
      </c>
      <c r="D528" s="546"/>
      <c r="E528" s="546"/>
      <c r="F528" s="569">
        <v>2.65</v>
      </c>
      <c r="G528" s="546"/>
      <c r="H528" s="651" t="s">
        <v>883</v>
      </c>
      <c r="I528" s="723"/>
      <c r="J528" s="723"/>
      <c r="N528" s="642"/>
    </row>
    <row r="529" spans="1:14" ht="16.5" thickTop="1" thickBot="1">
      <c r="A529" s="569"/>
      <c r="B529" s="569">
        <v>14.7</v>
      </c>
      <c r="C529" s="569"/>
      <c r="D529" s="546"/>
      <c r="E529" s="546"/>
      <c r="F529" s="569">
        <v>2.1</v>
      </c>
      <c r="G529" s="569"/>
      <c r="H529" s="642"/>
      <c r="I529" s="723"/>
      <c r="J529" s="723"/>
      <c r="N529" s="642" t="s">
        <v>199</v>
      </c>
    </row>
    <row r="530" spans="1:14" ht="16.5" thickTop="1" thickBot="1">
      <c r="A530" s="569"/>
      <c r="B530" s="569">
        <v>0.25</v>
      </c>
      <c r="C530" s="603"/>
      <c r="D530" s="546"/>
      <c r="E530" s="546"/>
      <c r="F530" s="546"/>
      <c r="G530" s="827">
        <f>F528*F529</f>
        <v>5.57</v>
      </c>
      <c r="H530" s="666" t="s">
        <v>1012</v>
      </c>
      <c r="I530" s="723"/>
      <c r="J530" s="723"/>
    </row>
    <row r="531" spans="1:14" ht="17.25" thickTop="1" thickBot="1">
      <c r="A531" s="569"/>
      <c r="B531" s="602">
        <v>0.25</v>
      </c>
      <c r="C531" s="546"/>
      <c r="D531" s="546"/>
      <c r="E531" s="546"/>
      <c r="F531" s="569">
        <v>50.85</v>
      </c>
      <c r="G531" s="546"/>
      <c r="H531" s="643" t="s">
        <v>858</v>
      </c>
      <c r="I531" s="723"/>
      <c r="J531" s="723"/>
    </row>
    <row r="532" spans="1:14" ht="16.5" thickTop="1" thickBot="1">
      <c r="A532" s="569"/>
      <c r="B532" s="546"/>
      <c r="C532" s="844">
        <f>B531*B530*B529</f>
        <v>0.92</v>
      </c>
      <c r="D532" s="546"/>
      <c r="E532" s="546"/>
      <c r="F532" s="569">
        <v>2</v>
      </c>
      <c r="G532" s="546"/>
      <c r="H532" s="546"/>
      <c r="I532" s="723"/>
      <c r="J532" s="723"/>
    </row>
    <row r="533" spans="1:14" ht="20.25" thickTop="1" thickBot="1">
      <c r="A533" s="569"/>
      <c r="B533" s="546"/>
      <c r="C533" s="838">
        <f>SUM(C521:C532)+SUM(G492:G512)</f>
        <v>6.8</v>
      </c>
      <c r="D533" s="666" t="s">
        <v>1055</v>
      </c>
      <c r="E533" s="546"/>
      <c r="F533" s="546"/>
      <c r="G533" s="873">
        <f>F532*F531</f>
        <v>101.7</v>
      </c>
      <c r="H533" s="666" t="s">
        <v>1012</v>
      </c>
      <c r="I533" s="723"/>
      <c r="J533" s="723"/>
    </row>
    <row r="534" spans="1:14" ht="15.75" thickTop="1">
      <c r="A534" s="569"/>
      <c r="B534" s="569">
        <v>3</v>
      </c>
      <c r="C534" s="569"/>
      <c r="D534" s="651" t="s">
        <v>1045</v>
      </c>
      <c r="E534" s="546"/>
      <c r="F534" s="569">
        <v>5.8</v>
      </c>
      <c r="G534" s="546"/>
      <c r="H534" s="642" t="s">
        <v>859</v>
      </c>
      <c r="I534" s="723"/>
      <c r="J534" s="723"/>
    </row>
    <row r="535" spans="1:14" ht="15.75" thickBot="1">
      <c r="A535" s="569"/>
      <c r="B535" s="569">
        <v>0.25</v>
      </c>
      <c r="C535" s="603"/>
      <c r="D535" s="546"/>
      <c r="E535" s="546"/>
      <c r="F535" s="569">
        <v>2</v>
      </c>
      <c r="G535" s="569"/>
      <c r="H535" s="546"/>
      <c r="I535" s="723"/>
      <c r="J535" s="723"/>
    </row>
    <row r="536" spans="1:14" ht="16.5" thickTop="1" thickBot="1">
      <c r="A536" s="569"/>
      <c r="B536" s="602">
        <v>0.25</v>
      </c>
      <c r="C536" s="546"/>
      <c r="D536" s="546"/>
      <c r="E536" s="546"/>
      <c r="F536" s="569"/>
      <c r="G536" s="849">
        <f>F535*F534</f>
        <v>11.6</v>
      </c>
      <c r="H536" s="546"/>
      <c r="I536" s="723"/>
      <c r="J536" s="723"/>
    </row>
    <row r="537" spans="1:14" ht="20.25" thickTop="1" thickBot="1">
      <c r="A537" s="569"/>
      <c r="B537" s="546"/>
      <c r="C537" s="844">
        <f>B536*B535*B534</f>
        <v>0.19</v>
      </c>
      <c r="D537" s="546"/>
      <c r="E537" s="546"/>
      <c r="F537" s="569">
        <v>33</v>
      </c>
      <c r="G537" s="620"/>
      <c r="H537" s="546"/>
    </row>
    <row r="538" spans="1:14" ht="16.5" thickTop="1" thickBot="1">
      <c r="A538" s="569"/>
      <c r="B538" s="569">
        <v>1</v>
      </c>
      <c r="C538" s="569"/>
      <c r="D538" s="546"/>
      <c r="E538" s="546"/>
      <c r="F538" s="569">
        <v>2</v>
      </c>
      <c r="G538" s="569"/>
      <c r="H538" s="642"/>
    </row>
    <row r="539" spans="1:14" ht="16.5" thickTop="1" thickBot="1">
      <c r="A539" s="569"/>
      <c r="B539" s="569">
        <v>0.25</v>
      </c>
      <c r="C539" s="603"/>
      <c r="D539" s="546"/>
      <c r="E539" s="546"/>
      <c r="F539" s="546"/>
      <c r="G539" s="849">
        <f>F538*F537</f>
        <v>66</v>
      </c>
      <c r="H539" s="546"/>
    </row>
    <row r="540" spans="1:14" ht="16.5" thickTop="1" thickBot="1">
      <c r="A540" s="569"/>
      <c r="B540" s="602">
        <v>0.25</v>
      </c>
      <c r="C540" s="546"/>
      <c r="D540" s="546"/>
      <c r="E540" s="546"/>
      <c r="F540" s="569">
        <v>10.5</v>
      </c>
      <c r="G540" s="546"/>
      <c r="H540" s="546"/>
    </row>
    <row r="541" spans="1:14" ht="16.5" thickTop="1" thickBot="1">
      <c r="A541" s="569"/>
      <c r="B541" s="546"/>
      <c r="C541" s="844">
        <f>B540*B539*B538</f>
        <v>0.06</v>
      </c>
      <c r="D541" s="546"/>
      <c r="E541" s="546"/>
      <c r="F541" s="569">
        <v>2</v>
      </c>
      <c r="G541" s="569"/>
      <c r="H541" s="651"/>
    </row>
    <row r="542" spans="1:14" ht="16.5" thickTop="1" thickBot="1">
      <c r="A542" s="569"/>
      <c r="B542" s="569">
        <v>12.95</v>
      </c>
      <c r="C542" s="569"/>
      <c r="D542" s="546"/>
      <c r="E542" s="546"/>
      <c r="F542" s="546"/>
      <c r="G542" s="849">
        <f>F541*F540</f>
        <v>21</v>
      </c>
      <c r="H542" s="829"/>
    </row>
    <row r="543" spans="1:14" ht="20.25" thickTop="1" thickBot="1">
      <c r="A543" s="569"/>
      <c r="B543" s="569">
        <v>0.25</v>
      </c>
      <c r="C543" s="603"/>
      <c r="D543" s="546"/>
      <c r="E543" s="546"/>
      <c r="F543" s="546"/>
      <c r="G543" s="840">
        <f>SUM(G535:G542)</f>
        <v>98.6</v>
      </c>
      <c r="H543" s="666" t="s">
        <v>1012</v>
      </c>
    </row>
    <row r="544" spans="1:14" ht="16.5" thickTop="1" thickBot="1">
      <c r="A544" s="569"/>
      <c r="B544" s="602">
        <v>0.25</v>
      </c>
      <c r="C544" s="546"/>
      <c r="D544" s="546"/>
      <c r="E544" s="546">
        <v>3</v>
      </c>
      <c r="F544" s="546">
        <v>3.85</v>
      </c>
      <c r="G544" s="449"/>
      <c r="H544" s="651" t="s">
        <v>1041</v>
      </c>
    </row>
    <row r="545" spans="1:10" ht="16.5" thickTop="1" thickBot="1">
      <c r="A545" s="569"/>
      <c r="B545" s="546"/>
      <c r="C545" s="844">
        <f>B544*B543*B542</f>
        <v>0.81</v>
      </c>
      <c r="D545" s="546"/>
      <c r="E545" s="546"/>
      <c r="F545" s="463">
        <v>2</v>
      </c>
      <c r="G545" s="449"/>
      <c r="H545" s="546"/>
    </row>
    <row r="546" spans="1:10" ht="16.5" thickTop="1" thickBot="1">
      <c r="A546" s="569"/>
      <c r="B546" s="569">
        <v>15.35</v>
      </c>
      <c r="C546" s="569"/>
      <c r="D546" s="546"/>
      <c r="E546" s="546"/>
      <c r="F546" s="546"/>
      <c r="G546" s="827">
        <f>E544*F544*F545</f>
        <v>23.1</v>
      </c>
      <c r="H546" s="666" t="s">
        <v>1012</v>
      </c>
    </row>
    <row r="547" spans="1:10" ht="15.75" thickTop="1">
      <c r="A547" s="569"/>
      <c r="B547" s="569">
        <v>0.25</v>
      </c>
      <c r="C547" s="603"/>
      <c r="D547" s="546"/>
      <c r="E547" s="546">
        <v>1</v>
      </c>
      <c r="F547" s="546">
        <v>16.55</v>
      </c>
      <c r="G547" s="449"/>
      <c r="H547" s="651" t="s">
        <v>1042</v>
      </c>
    </row>
    <row r="548" spans="1:10" ht="15.75" thickBot="1">
      <c r="A548" s="569"/>
      <c r="B548" s="602">
        <v>0.25</v>
      </c>
      <c r="C548" s="546"/>
      <c r="D548" s="546"/>
      <c r="E548" s="546"/>
      <c r="F548" s="463">
        <v>2</v>
      </c>
      <c r="G548" s="449"/>
      <c r="H548" s="546"/>
    </row>
    <row r="549" spans="1:10" ht="16.5" thickTop="1" thickBot="1">
      <c r="A549" s="569"/>
      <c r="B549" s="546"/>
      <c r="C549" s="844">
        <f>B548*B547*B546</f>
        <v>0.96</v>
      </c>
      <c r="D549" s="546"/>
      <c r="E549" s="546"/>
      <c r="F549" s="546"/>
      <c r="G549" s="849">
        <f>F548*F547</f>
        <v>33.1</v>
      </c>
      <c r="H549" s="546"/>
    </row>
    <row r="550" spans="1:10" ht="15.75" thickTop="1">
      <c r="A550" s="569"/>
      <c r="B550" s="569">
        <v>4</v>
      </c>
      <c r="C550" s="569"/>
      <c r="D550" s="546"/>
      <c r="E550" s="546">
        <v>1</v>
      </c>
      <c r="F550" s="569">
        <v>6</v>
      </c>
      <c r="G550" s="449"/>
      <c r="H550" s="546"/>
    </row>
    <row r="551" spans="1:10" ht="15.75" thickBot="1">
      <c r="A551" s="569"/>
      <c r="B551" s="569">
        <v>0.25</v>
      </c>
      <c r="C551" s="603"/>
      <c r="D551" s="546"/>
      <c r="E551" s="546"/>
      <c r="F551" s="463">
        <v>2</v>
      </c>
      <c r="G551" s="449"/>
      <c r="H551" s="546"/>
    </row>
    <row r="552" spans="1:10" ht="16.5" thickTop="1" thickBot="1">
      <c r="A552" s="569"/>
      <c r="B552" s="602">
        <v>0.25</v>
      </c>
      <c r="C552" s="546"/>
      <c r="D552" s="546"/>
      <c r="E552" s="546"/>
      <c r="F552" s="546"/>
      <c r="G552" s="849">
        <f>F551*F550</f>
        <v>12</v>
      </c>
      <c r="H552" s="546"/>
    </row>
    <row r="553" spans="1:10" ht="16.5" thickTop="1" thickBot="1">
      <c r="A553" s="569"/>
      <c r="B553" s="546"/>
      <c r="C553" s="844">
        <f>B552*B551*B550</f>
        <v>0.25</v>
      </c>
      <c r="D553" s="651"/>
      <c r="E553" s="546">
        <v>1</v>
      </c>
      <c r="F553" s="546">
        <v>16.399999999999999</v>
      </c>
      <c r="G553" s="449"/>
      <c r="H553" s="546"/>
    </row>
    <row r="554" spans="1:10" ht="16.5" thickTop="1" thickBot="1">
      <c r="A554" s="569"/>
      <c r="B554" s="569">
        <v>2</v>
      </c>
      <c r="C554" s="569"/>
      <c r="D554" s="546"/>
      <c r="E554" s="546"/>
      <c r="F554" s="463">
        <v>2</v>
      </c>
      <c r="G554" s="449"/>
      <c r="H554" s="546"/>
    </row>
    <row r="555" spans="1:10" ht="16.5" thickTop="1" thickBot="1">
      <c r="A555" s="546"/>
      <c r="B555" s="569">
        <v>0.25</v>
      </c>
      <c r="C555" s="603"/>
      <c r="D555" s="546"/>
      <c r="E555" s="546"/>
      <c r="F555" s="546"/>
      <c r="G555" s="849">
        <f>F554*F553</f>
        <v>32.799999999999997</v>
      </c>
      <c r="H555" s="546"/>
    </row>
    <row r="556" spans="1:10" ht="16.5" thickTop="1" thickBot="1">
      <c r="A556" s="546"/>
      <c r="B556" s="602">
        <v>0.25</v>
      </c>
      <c r="C556" s="546"/>
      <c r="D556" s="546"/>
      <c r="E556" s="546">
        <v>1</v>
      </c>
      <c r="F556" s="546">
        <v>13.4</v>
      </c>
      <c r="G556" s="449"/>
      <c r="H556" s="546" t="s">
        <v>1043</v>
      </c>
    </row>
    <row r="557" spans="1:10" ht="16.5" thickTop="1" thickBot="1">
      <c r="A557" s="546"/>
      <c r="B557" s="546"/>
      <c r="C557" s="844">
        <f>B556*B555*B554</f>
        <v>0.13</v>
      </c>
      <c r="D557" s="546"/>
      <c r="E557" s="546"/>
      <c r="F557" s="463">
        <v>2</v>
      </c>
      <c r="G557" s="449"/>
      <c r="H557" s="546"/>
      <c r="J557" s="86">
        <f>I563+K498</f>
        <v>20.78</v>
      </c>
    </row>
    <row r="558" spans="1:10" ht="16.5" thickTop="1" thickBot="1">
      <c r="A558" s="569"/>
      <c r="B558" s="569">
        <v>30.1</v>
      </c>
      <c r="C558" s="569"/>
      <c r="D558" s="546"/>
      <c r="E558" s="546"/>
      <c r="F558" s="546"/>
      <c r="G558" s="849">
        <f>F557*F556</f>
        <v>26.8</v>
      </c>
      <c r="H558" s="640"/>
    </row>
    <row r="559" spans="1:10" ht="15.75" thickTop="1">
      <c r="A559" s="569"/>
      <c r="B559" s="569">
        <v>0.25</v>
      </c>
      <c r="C559" s="603"/>
      <c r="D559" s="546"/>
      <c r="E559" s="546"/>
      <c r="F559" s="546"/>
      <c r="G559" s="863">
        <f>SUM(G549:G558)</f>
        <v>104.7</v>
      </c>
      <c r="H559" s="666" t="s">
        <v>1012</v>
      </c>
    </row>
    <row r="560" spans="1:10" ht="15.75" thickBot="1">
      <c r="A560" s="569"/>
      <c r="B560" s="602">
        <v>0.25</v>
      </c>
      <c r="C560" s="546"/>
      <c r="D560" s="546"/>
      <c r="E560" s="546"/>
      <c r="F560" s="546">
        <v>30.6</v>
      </c>
      <c r="G560" s="546"/>
      <c r="H560" s="651" t="s">
        <v>1045</v>
      </c>
    </row>
    <row r="561" spans="1:11" ht="16.5" thickTop="1" thickBot="1">
      <c r="A561" s="569"/>
      <c r="B561" s="546"/>
      <c r="C561" s="844">
        <f>B560*B559*B558</f>
        <v>1.88</v>
      </c>
      <c r="D561" s="546"/>
      <c r="E561" s="546"/>
      <c r="F561" s="463">
        <v>2</v>
      </c>
      <c r="G561" s="546"/>
      <c r="H561" s="546"/>
    </row>
    <row r="562" spans="1:11" ht="16.5" thickTop="1" thickBot="1">
      <c r="A562" s="569"/>
      <c r="B562" s="546"/>
      <c r="C562" s="838">
        <f>SUM(C537:C561)</f>
        <v>4.28</v>
      </c>
      <c r="D562" s="666" t="s">
        <v>1055</v>
      </c>
      <c r="E562" s="546"/>
      <c r="F562" s="546"/>
      <c r="G562" s="832">
        <f>F560*F561</f>
        <v>61.2</v>
      </c>
      <c r="H562" s="546"/>
    </row>
    <row r="563" spans="1:11" ht="20.25" thickTop="1" thickBot="1">
      <c r="A563" s="569"/>
      <c r="B563" s="546"/>
      <c r="C563" s="861">
        <f>C562+C533+G488+G484+C506+C501+C484+C470</f>
        <v>32.700000000000003</v>
      </c>
      <c r="D563" s="828" t="s">
        <v>1056</v>
      </c>
      <c r="E563" s="546"/>
      <c r="F563" s="546">
        <v>2</v>
      </c>
      <c r="G563" s="546"/>
      <c r="H563" s="546"/>
      <c r="I563" s="86">
        <f>C563-12.04</f>
        <v>20.66</v>
      </c>
    </row>
    <row r="564" spans="1:11" ht="17.25" thickTop="1" thickBot="1">
      <c r="A564" s="546"/>
      <c r="B564" s="546"/>
      <c r="C564" s="655" t="s">
        <v>874</v>
      </c>
      <c r="D564" s="639"/>
      <c r="E564" s="546"/>
      <c r="F564" s="463">
        <v>2</v>
      </c>
      <c r="G564" s="546"/>
      <c r="H564" s="546"/>
    </row>
    <row r="565" spans="1:11" ht="16.5" thickTop="1" thickBot="1">
      <c r="A565" s="546"/>
      <c r="B565" s="569">
        <v>12.1</v>
      </c>
      <c r="C565" s="569"/>
      <c r="D565" s="651" t="s">
        <v>854</v>
      </c>
      <c r="E565" s="546"/>
      <c r="F565" s="546"/>
      <c r="G565" s="832">
        <f>F563*F564</f>
        <v>4</v>
      </c>
      <c r="H565" s="546"/>
      <c r="J565" s="893">
        <f>C563-12.4</f>
        <v>20.3</v>
      </c>
    </row>
    <row r="566" spans="1:11" ht="16.5" thickTop="1" thickBot="1">
      <c r="A566" s="546"/>
      <c r="B566" s="569">
        <v>2</v>
      </c>
      <c r="C566" s="546"/>
      <c r="D566" s="642"/>
      <c r="E566" s="546"/>
      <c r="F566" s="546"/>
      <c r="G566" s="827">
        <f>G562+G565</f>
        <v>65.2</v>
      </c>
      <c r="H566" s="666" t="s">
        <v>1012</v>
      </c>
    </row>
    <row r="567" spans="1:11" ht="22.5" thickTop="1" thickBot="1">
      <c r="A567" s="546"/>
      <c r="B567" s="546"/>
      <c r="C567" s="849">
        <f>B566*B565</f>
        <v>24.2</v>
      </c>
      <c r="D567" s="643"/>
      <c r="E567" s="546"/>
      <c r="F567" s="463"/>
      <c r="G567" s="871">
        <f>C571+C578+G527+G530+G533+G543+G566+G559+G546</f>
        <v>524.97</v>
      </c>
      <c r="H567" s="872" t="s">
        <v>877</v>
      </c>
    </row>
    <row r="568" spans="1:11" ht="18.75" thickTop="1">
      <c r="A568" s="546"/>
      <c r="B568" s="569">
        <v>18.05</v>
      </c>
      <c r="C568" s="546"/>
      <c r="D568" s="649"/>
      <c r="E568" s="546"/>
      <c r="F568" s="546"/>
      <c r="G568" s="637" t="s">
        <v>875</v>
      </c>
      <c r="H568" s="640"/>
    </row>
    <row r="569" spans="1:11" ht="15.75" thickBot="1">
      <c r="A569" s="546"/>
      <c r="B569" s="569">
        <v>2</v>
      </c>
      <c r="C569" s="569"/>
      <c r="D569" s="642"/>
      <c r="E569" s="546"/>
      <c r="F569" s="546"/>
      <c r="G569" s="651" t="s">
        <v>880</v>
      </c>
      <c r="H569" s="546"/>
    </row>
    <row r="570" spans="1:11" ht="20.25" thickTop="1" thickBot="1">
      <c r="A570" s="546"/>
      <c r="B570" s="569"/>
      <c r="C570" s="849">
        <f>B569*B568</f>
        <v>36.1</v>
      </c>
      <c r="D570" s="546"/>
      <c r="E570" s="569">
        <v>4</v>
      </c>
      <c r="F570" s="569">
        <v>12.2</v>
      </c>
      <c r="G570" s="620"/>
      <c r="H570" s="546"/>
    </row>
    <row r="571" spans="1:11" ht="20.25" thickTop="1" thickBot="1">
      <c r="A571" s="546"/>
      <c r="B571" s="569"/>
      <c r="C571" s="840">
        <f>SUM(C567:C570)</f>
        <v>60.3</v>
      </c>
      <c r="D571" s="666" t="s">
        <v>1012</v>
      </c>
      <c r="E571" s="569"/>
      <c r="F571" s="569">
        <v>0.25</v>
      </c>
      <c r="G571" s="569"/>
      <c r="H571" s="546"/>
    </row>
    <row r="572" spans="1:11" ht="16.5" thickTop="1" thickBot="1">
      <c r="A572" s="546"/>
      <c r="B572" s="569">
        <v>2.95</v>
      </c>
      <c r="C572" s="546"/>
      <c r="D572" s="642" t="s">
        <v>855</v>
      </c>
      <c r="E572" s="569"/>
      <c r="F572" s="546"/>
      <c r="G572" s="849">
        <f>F571*F570*E570</f>
        <v>12.2</v>
      </c>
      <c r="H572" s="546"/>
    </row>
    <row r="573" spans="1:11" ht="16.5" thickTop="1" thickBot="1">
      <c r="A573" s="546"/>
      <c r="B573" s="569">
        <v>2</v>
      </c>
      <c r="C573" s="569"/>
      <c r="D573" s="546"/>
      <c r="E573" s="569">
        <v>4</v>
      </c>
      <c r="F573" s="569">
        <v>17.8</v>
      </c>
      <c r="G573" s="546"/>
      <c r="H573" s="546"/>
    </row>
    <row r="574" spans="1:11" ht="16.5" thickTop="1" thickBot="1">
      <c r="A574" s="546"/>
      <c r="B574" s="546"/>
      <c r="C574" s="849">
        <f>B573*B572</f>
        <v>5.9</v>
      </c>
      <c r="D574" s="449"/>
      <c r="E574" s="569"/>
      <c r="F574" s="569">
        <v>0.25</v>
      </c>
      <c r="G574" s="569"/>
      <c r="H574" s="546"/>
    </row>
    <row r="575" spans="1:11" ht="16.5" thickTop="1" thickBot="1">
      <c r="A575" s="546"/>
      <c r="B575" s="569">
        <v>14.8</v>
      </c>
      <c r="C575" s="546"/>
      <c r="D575" s="666"/>
      <c r="E575" s="546"/>
      <c r="F575" s="546"/>
      <c r="G575" s="849">
        <f>F574*F573*E573</f>
        <v>17.8</v>
      </c>
      <c r="H575" s="546"/>
      <c r="K575" s="86">
        <f>G567-331.97</f>
        <v>193</v>
      </c>
    </row>
    <row r="576" spans="1:11" ht="20.25" thickTop="1" thickBot="1">
      <c r="A576" s="546"/>
      <c r="B576" s="569">
        <v>2</v>
      </c>
      <c r="C576" s="569"/>
      <c r="D576" s="643"/>
      <c r="E576" s="546"/>
      <c r="F576" s="546"/>
      <c r="G576" s="616">
        <f>SUM(G570:G575)</f>
        <v>30</v>
      </c>
      <c r="H576" s="666" t="s">
        <v>1012</v>
      </c>
    </row>
    <row r="577" spans="1:8" ht="16.5" thickTop="1" thickBot="1">
      <c r="A577" s="546"/>
      <c r="B577" s="546"/>
      <c r="C577" s="849">
        <f>B576*B575</f>
        <v>29.6</v>
      </c>
      <c r="D577" s="651"/>
      <c r="E577" s="546"/>
      <c r="F577" s="546"/>
      <c r="G577" s="546"/>
      <c r="H577" s="546"/>
    </row>
    <row r="578" spans="1:8" ht="19.5" thickTop="1">
      <c r="A578" s="674"/>
      <c r="B578" s="589"/>
      <c r="C578" s="894">
        <f>SUM(C574:C577)</f>
        <v>35.5</v>
      </c>
      <c r="D578" s="831" t="s">
        <v>1012</v>
      </c>
      <c r="E578" s="674"/>
      <c r="F578" s="589"/>
      <c r="G578" s="674"/>
      <c r="H578" s="674"/>
    </row>
    <row r="579" spans="1:8" ht="27.75">
      <c r="A579" s="2133" t="s">
        <v>892</v>
      </c>
      <c r="B579" s="2133"/>
      <c r="C579" s="2133"/>
      <c r="D579" s="2133"/>
      <c r="E579" s="2133"/>
      <c r="F579" s="2133"/>
      <c r="G579" s="2133"/>
      <c r="H579" s="2133"/>
    </row>
    <row r="580" spans="1:8" ht="15.75">
      <c r="A580" s="2049" t="s">
        <v>194</v>
      </c>
      <c r="B580" s="2049"/>
      <c r="C580" s="2049"/>
      <c r="D580" s="2049"/>
      <c r="E580" s="219"/>
      <c r="F580" s="452"/>
      <c r="G580" s="332"/>
      <c r="H580" s="219"/>
    </row>
    <row r="581" spans="1:8" ht="15.75">
      <c r="A581" s="2049" t="s">
        <v>195</v>
      </c>
      <c r="B581" s="2049"/>
      <c r="C581" s="2049"/>
      <c r="D581" s="2049"/>
      <c r="E581" s="237"/>
      <c r="F581" s="237"/>
      <c r="G581" s="2063"/>
      <c r="H581" s="2063"/>
    </row>
    <row r="582" spans="1:8" ht="15.75">
      <c r="A582" s="2049" t="s">
        <v>196</v>
      </c>
      <c r="B582" s="2049"/>
      <c r="C582" s="2049"/>
      <c r="D582" s="2049"/>
      <c r="E582" s="237"/>
      <c r="F582" s="237"/>
      <c r="G582" s="237" t="s">
        <v>1040</v>
      </c>
      <c r="H582" s="219"/>
    </row>
    <row r="583" spans="1:8" ht="15.75">
      <c r="A583" s="2049" t="s">
        <v>197</v>
      </c>
      <c r="B583" s="2049"/>
      <c r="C583" s="2049"/>
      <c r="D583" s="2049"/>
      <c r="E583" s="237"/>
      <c r="F583" s="237"/>
      <c r="G583" s="237" t="s">
        <v>1057</v>
      </c>
      <c r="H583" s="219"/>
    </row>
    <row r="584" spans="1:8" ht="15.75">
      <c r="A584" s="2049" t="s">
        <v>70</v>
      </c>
      <c r="B584" s="2049"/>
      <c r="C584" s="2049"/>
      <c r="D584" s="2049"/>
      <c r="E584" s="237"/>
      <c r="F584" s="237"/>
      <c r="G584" s="237"/>
      <c r="H584" s="219"/>
    </row>
    <row r="585" spans="1:8" ht="16.5" thickBot="1">
      <c r="A585" s="611"/>
      <c r="B585" s="612"/>
      <c r="C585" s="612"/>
      <c r="D585" s="612"/>
      <c r="E585" s="613"/>
      <c r="F585" s="613"/>
      <c r="G585" s="613"/>
      <c r="H585" s="723"/>
    </row>
    <row r="586" spans="1:8" ht="15.75">
      <c r="A586" s="820" t="s">
        <v>174</v>
      </c>
      <c r="B586" s="821" t="s">
        <v>175</v>
      </c>
      <c r="C586" s="821" t="s">
        <v>176</v>
      </c>
      <c r="D586" s="822" t="s">
        <v>7</v>
      </c>
      <c r="E586" s="820" t="s">
        <v>174</v>
      </c>
      <c r="F586" s="821" t="s">
        <v>175</v>
      </c>
      <c r="G586" s="821" t="s">
        <v>176</v>
      </c>
      <c r="H586" s="822" t="s">
        <v>7</v>
      </c>
    </row>
    <row r="587" spans="1:8">
      <c r="A587" s="569">
        <v>4</v>
      </c>
      <c r="B587" s="569">
        <v>2.95</v>
      </c>
      <c r="C587" s="546"/>
      <c r="D587" s="642" t="s">
        <v>855</v>
      </c>
      <c r="E587" s="546">
        <v>12</v>
      </c>
      <c r="F587" s="546">
        <v>3.85</v>
      </c>
      <c r="G587" s="449"/>
      <c r="H587" s="651" t="s">
        <v>1041</v>
      </c>
    </row>
    <row r="588" spans="1:8" ht="15.75" thickBot="1">
      <c r="A588" s="569"/>
      <c r="B588" s="569">
        <v>0.25</v>
      </c>
      <c r="C588" s="546"/>
      <c r="D588" s="546"/>
      <c r="E588" s="546"/>
      <c r="F588" s="463">
        <v>0.25</v>
      </c>
      <c r="G588" s="449"/>
      <c r="H588" s="546"/>
    </row>
    <row r="589" spans="1:8" ht="16.5" thickTop="1" thickBot="1">
      <c r="A589" s="546"/>
      <c r="B589" s="546"/>
      <c r="C589" s="895">
        <f>B588*B587*A587</f>
        <v>2.95</v>
      </c>
      <c r="D589" s="546"/>
      <c r="E589" s="546"/>
      <c r="F589" s="546"/>
      <c r="G589" s="827">
        <f>E587*F587*F588</f>
        <v>11.55</v>
      </c>
      <c r="H589" s="666" t="s">
        <v>1012</v>
      </c>
    </row>
    <row r="590" spans="1:8" ht="15.75" thickTop="1">
      <c r="A590" s="569">
        <v>4</v>
      </c>
      <c r="B590" s="569">
        <v>14.55</v>
      </c>
      <c r="C590" s="569"/>
      <c r="D590" s="546"/>
      <c r="E590" s="546">
        <v>2</v>
      </c>
      <c r="F590" s="546">
        <v>2</v>
      </c>
      <c r="G590" s="449"/>
      <c r="H590" s="651" t="s">
        <v>1059</v>
      </c>
    </row>
    <row r="591" spans="1:8" ht="18.75" thickBot="1">
      <c r="A591" s="569"/>
      <c r="B591" s="569">
        <v>0.25</v>
      </c>
      <c r="C591" s="546"/>
      <c r="D591" s="637"/>
      <c r="E591" s="546"/>
      <c r="F591" s="463">
        <v>0.25</v>
      </c>
      <c r="G591" s="449"/>
      <c r="H591" s="546"/>
    </row>
    <row r="592" spans="1:8" ht="20.25" thickTop="1" thickBot="1">
      <c r="A592" s="546"/>
      <c r="B592" s="546"/>
      <c r="C592" s="627">
        <f>B591*B590*A590</f>
        <v>14.55</v>
      </c>
      <c r="D592" s="638"/>
      <c r="E592" s="546"/>
      <c r="F592" s="546"/>
      <c r="G592" s="849">
        <f>F591*F590*E590</f>
        <v>1</v>
      </c>
      <c r="H592" s="546"/>
    </row>
    <row r="593" spans="1:8" ht="16.5" thickTop="1" thickBot="1">
      <c r="A593" s="546"/>
      <c r="B593" s="546"/>
      <c r="C593" s="629">
        <f>C592+C589</f>
        <v>17.5</v>
      </c>
      <c r="D593" s="666" t="s">
        <v>1012</v>
      </c>
      <c r="E593" s="546">
        <v>2</v>
      </c>
      <c r="F593" s="569">
        <v>16.3</v>
      </c>
      <c r="G593" s="449"/>
      <c r="H593" s="546"/>
    </row>
    <row r="594" spans="1:8" s="723" customFormat="1" ht="16.5" thickTop="1" thickBot="1">
      <c r="A594" s="463">
        <v>2</v>
      </c>
      <c r="B594" s="569">
        <v>1.9</v>
      </c>
      <c r="C594" s="569"/>
      <c r="D594" s="651" t="s">
        <v>853</v>
      </c>
      <c r="E594" s="546"/>
      <c r="F594" s="463">
        <v>0.25</v>
      </c>
      <c r="G594" s="449"/>
      <c r="H594" s="546"/>
    </row>
    <row r="595" spans="1:8" s="723" customFormat="1" ht="16.5" thickTop="1" thickBot="1">
      <c r="A595" s="463"/>
      <c r="B595" s="569">
        <v>0.25</v>
      </c>
      <c r="C595" s="546"/>
      <c r="D595" s="546"/>
      <c r="E595" s="546"/>
      <c r="F595" s="546"/>
      <c r="G595" s="849">
        <f>F594*F593*E593</f>
        <v>8.15</v>
      </c>
      <c r="H595" s="546"/>
    </row>
    <row r="596" spans="1:8" s="723" customFormat="1" ht="16.5" thickTop="1" thickBot="1">
      <c r="A596" s="463"/>
      <c r="B596" s="546"/>
      <c r="C596" s="849">
        <f>B594*B595*A594</f>
        <v>0.95</v>
      </c>
      <c r="D596" s="546"/>
      <c r="E596" s="546">
        <v>2</v>
      </c>
      <c r="F596" s="546">
        <v>6</v>
      </c>
      <c r="G596" s="449"/>
      <c r="H596" s="546"/>
    </row>
    <row r="597" spans="1:8" s="723" customFormat="1" ht="16.5" thickTop="1" thickBot="1">
      <c r="A597" s="569">
        <v>2</v>
      </c>
      <c r="B597" s="569">
        <v>4.2</v>
      </c>
      <c r="C597" s="569"/>
      <c r="D597" s="651"/>
      <c r="E597" s="546"/>
      <c r="F597" s="463">
        <v>0.25</v>
      </c>
      <c r="G597" s="449"/>
      <c r="H597" s="546"/>
    </row>
    <row r="598" spans="1:8" s="723" customFormat="1" ht="17.25" thickTop="1" thickBot="1">
      <c r="A598" s="569"/>
      <c r="B598" s="569">
        <v>0.25</v>
      </c>
      <c r="C598" s="546"/>
      <c r="D598" s="643"/>
      <c r="E598" s="546"/>
      <c r="F598" s="546"/>
      <c r="G598" s="849">
        <f>F597*F596*E596</f>
        <v>3</v>
      </c>
      <c r="H598" s="546"/>
    </row>
    <row r="599" spans="1:8" s="723" customFormat="1" ht="16.5" thickTop="1" thickBot="1">
      <c r="A599" s="546"/>
      <c r="B599" s="546"/>
      <c r="C599" s="849">
        <f>B597*B598*A597</f>
        <v>2.1</v>
      </c>
      <c r="D599" s="642"/>
      <c r="E599" s="546">
        <v>2</v>
      </c>
      <c r="F599" s="546">
        <v>15.8</v>
      </c>
      <c r="G599" s="449"/>
      <c r="H599" s="546"/>
    </row>
    <row r="600" spans="1:8" s="723" customFormat="1" ht="16.5" thickTop="1" thickBot="1">
      <c r="A600" s="569">
        <v>2</v>
      </c>
      <c r="B600" s="569">
        <v>11.6</v>
      </c>
      <c r="C600" s="569"/>
      <c r="D600" s="449"/>
      <c r="E600" s="546"/>
      <c r="F600" s="463">
        <v>0.25</v>
      </c>
      <c r="G600" s="449"/>
      <c r="H600" s="546"/>
    </row>
    <row r="601" spans="1:8" s="723" customFormat="1" ht="17.25" thickTop="1" thickBot="1">
      <c r="A601" s="569"/>
      <c r="B601" s="569">
        <v>0.25</v>
      </c>
      <c r="C601" s="546"/>
      <c r="D601" s="643"/>
      <c r="E601" s="546"/>
      <c r="F601" s="546"/>
      <c r="G601" s="849">
        <f>F600*F599*E599</f>
        <v>7.9</v>
      </c>
      <c r="H601" s="640"/>
    </row>
    <row r="602" spans="1:8" s="723" customFormat="1" ht="16.5" thickTop="1" thickBot="1">
      <c r="A602" s="546"/>
      <c r="B602" s="546"/>
      <c r="C602" s="849">
        <f>B600*B601*A600</f>
        <v>5.8</v>
      </c>
      <c r="D602" s="449"/>
      <c r="E602" s="546">
        <v>2</v>
      </c>
      <c r="F602" s="546">
        <v>8.3000000000000007</v>
      </c>
      <c r="G602" s="449"/>
      <c r="H602" s="546"/>
    </row>
    <row r="603" spans="1:8" s="723" customFormat="1" ht="17.25" thickTop="1" thickBot="1">
      <c r="A603" s="569">
        <v>2</v>
      </c>
      <c r="B603" s="569">
        <v>13.25</v>
      </c>
      <c r="C603" s="569"/>
      <c r="D603" s="643"/>
      <c r="E603" s="546"/>
      <c r="F603" s="463">
        <v>0.25</v>
      </c>
      <c r="G603" s="449"/>
      <c r="H603" s="546"/>
    </row>
    <row r="604" spans="1:8" s="723" customFormat="1" ht="16.5" thickTop="1" thickBot="1">
      <c r="A604" s="569"/>
      <c r="B604" s="569">
        <v>0.25</v>
      </c>
      <c r="C604" s="546"/>
      <c r="D604" s="449"/>
      <c r="E604" s="546"/>
      <c r="F604" s="546"/>
      <c r="G604" s="849">
        <f>F603*F602*E602</f>
        <v>4.1500000000000004</v>
      </c>
      <c r="H604" s="546"/>
    </row>
    <row r="605" spans="1:8" s="723" customFormat="1" ht="16.5" thickTop="1" thickBot="1">
      <c r="A605" s="546"/>
      <c r="B605" s="546"/>
      <c r="C605" s="849">
        <f>B603*B604*A603</f>
        <v>6.63</v>
      </c>
      <c r="D605" s="546"/>
      <c r="E605" s="546">
        <v>2</v>
      </c>
      <c r="F605" s="569">
        <v>17.149999999999999</v>
      </c>
      <c r="G605" s="449"/>
      <c r="H605" s="546"/>
    </row>
    <row r="606" spans="1:8" s="723" customFormat="1" ht="17.25" thickTop="1" thickBot="1">
      <c r="A606" s="569"/>
      <c r="B606" s="569"/>
      <c r="C606" s="699">
        <f>SUM(C596:C605)</f>
        <v>15.48</v>
      </c>
      <c r="D606" s="666" t="s">
        <v>1012</v>
      </c>
      <c r="E606" s="546"/>
      <c r="F606" s="463">
        <v>0.25</v>
      </c>
      <c r="G606" s="449"/>
      <c r="H606" s="546"/>
    </row>
    <row r="607" spans="1:8" s="723" customFormat="1" ht="17.25" thickTop="1" thickBot="1">
      <c r="A607" s="569">
        <v>2</v>
      </c>
      <c r="B607" s="569">
        <v>50.6</v>
      </c>
      <c r="C607" s="546"/>
      <c r="D607" s="643" t="s">
        <v>858</v>
      </c>
      <c r="E607" s="546"/>
      <c r="F607" s="546"/>
      <c r="G607" s="849">
        <f>F606*F605*E605</f>
        <v>8.58</v>
      </c>
      <c r="H607" s="546"/>
    </row>
    <row r="608" spans="1:8" s="723" customFormat="1" ht="16.5" thickTop="1" thickBot="1">
      <c r="A608" s="569"/>
      <c r="B608" s="569">
        <v>0.25</v>
      </c>
      <c r="C608" s="569"/>
      <c r="D608" s="642"/>
      <c r="E608" s="546">
        <v>2</v>
      </c>
      <c r="F608" s="546">
        <v>15.15</v>
      </c>
      <c r="G608" s="449"/>
      <c r="H608" s="546"/>
    </row>
    <row r="609" spans="1:8" s="723" customFormat="1" ht="16.5" thickTop="1" thickBot="1">
      <c r="A609" s="569"/>
      <c r="B609" s="546"/>
      <c r="C609" s="849">
        <f>B607*B608*A607</f>
        <v>25.3</v>
      </c>
      <c r="D609" s="546"/>
      <c r="E609" s="546"/>
      <c r="F609" s="463">
        <v>0.25</v>
      </c>
      <c r="G609" s="449"/>
      <c r="H609" s="546"/>
    </row>
    <row r="610" spans="1:8" s="723" customFormat="1" ht="16.5" thickTop="1" thickBot="1">
      <c r="A610" s="569">
        <v>2</v>
      </c>
      <c r="B610" s="569">
        <v>50.85</v>
      </c>
      <c r="C610" s="546"/>
      <c r="D610" s="642"/>
      <c r="E610" s="546"/>
      <c r="F610" s="546"/>
      <c r="G610" s="849">
        <f>F609*F608*E608</f>
        <v>7.58</v>
      </c>
      <c r="H610" s="546"/>
    </row>
    <row r="611" spans="1:8" s="723" customFormat="1" ht="16.5" thickTop="1" thickBot="1">
      <c r="A611" s="569"/>
      <c r="B611" s="569">
        <v>0.25</v>
      </c>
      <c r="C611" s="569"/>
      <c r="D611" s="644"/>
      <c r="E611" s="546">
        <v>2</v>
      </c>
      <c r="F611" s="546">
        <v>13.15</v>
      </c>
      <c r="G611" s="449"/>
      <c r="H611" s="546"/>
    </row>
    <row r="612" spans="1:8" s="723" customFormat="1" ht="16.5" thickTop="1" thickBot="1">
      <c r="A612" s="569"/>
      <c r="B612" s="546"/>
      <c r="C612" s="849">
        <f>B610*B611*A610</f>
        <v>25.43</v>
      </c>
      <c r="D612" s="546"/>
      <c r="E612" s="546"/>
      <c r="F612" s="463">
        <v>0.25</v>
      </c>
      <c r="G612" s="449"/>
      <c r="H612" s="546"/>
    </row>
    <row r="613" spans="1:8" s="723" customFormat="1" ht="17.25" thickTop="1" thickBot="1">
      <c r="A613" s="569"/>
      <c r="B613" s="569"/>
      <c r="C613" s="549">
        <f>C612+C609</f>
        <v>50.73</v>
      </c>
      <c r="D613" s="645"/>
      <c r="E613" s="546"/>
      <c r="F613" s="546"/>
      <c r="G613" s="849">
        <f>F612*F611*E611</f>
        <v>6.58</v>
      </c>
      <c r="H613" s="546"/>
    </row>
    <row r="614" spans="1:8" s="723" customFormat="1" ht="15.75" thickTop="1">
      <c r="A614" s="569"/>
      <c r="B614" s="569"/>
      <c r="C614" s="546"/>
      <c r="D614" s="666" t="s">
        <v>859</v>
      </c>
      <c r="E614" s="546">
        <v>2</v>
      </c>
      <c r="F614" s="546">
        <v>14.7</v>
      </c>
      <c r="G614" s="449"/>
      <c r="H614" s="546"/>
    </row>
    <row r="615" spans="1:8" s="723" customFormat="1" ht="16.5" thickBot="1">
      <c r="A615" s="569">
        <v>2</v>
      </c>
      <c r="B615" s="569">
        <v>5.8</v>
      </c>
      <c r="C615" s="546"/>
      <c r="D615" s="647"/>
      <c r="E615" s="546"/>
      <c r="F615" s="463">
        <v>0.25</v>
      </c>
      <c r="G615" s="449"/>
      <c r="H615" s="546"/>
    </row>
    <row r="616" spans="1:8" s="723" customFormat="1" ht="16.5" thickTop="1" thickBot="1">
      <c r="A616" s="569"/>
      <c r="B616" s="569">
        <v>0.25</v>
      </c>
      <c r="C616" s="569"/>
      <c r="D616" s="449"/>
      <c r="E616" s="546"/>
      <c r="F616" s="546"/>
      <c r="G616" s="849">
        <f>F615*F614*E614</f>
        <v>7.35</v>
      </c>
      <c r="H616" s="546"/>
    </row>
    <row r="617" spans="1:8" s="723" customFormat="1" ht="16.5" thickTop="1" thickBot="1">
      <c r="A617" s="546"/>
      <c r="B617" s="546"/>
      <c r="C617" s="832">
        <f>B616*B615*A615</f>
        <v>2.9</v>
      </c>
      <c r="D617" s="651"/>
      <c r="E617" s="546"/>
      <c r="F617" s="546"/>
      <c r="G617" s="827">
        <f>SUM(G592:G616)</f>
        <v>54.29</v>
      </c>
      <c r="H617" s="666" t="s">
        <v>1012</v>
      </c>
    </row>
    <row r="618" spans="1:8" s="723" customFormat="1" ht="15.75" thickTop="1">
      <c r="A618" s="602">
        <v>1</v>
      </c>
      <c r="B618" s="569">
        <v>8.3000000000000007</v>
      </c>
      <c r="C618" s="449"/>
      <c r="D618" s="449"/>
      <c r="E618" s="546">
        <v>2</v>
      </c>
      <c r="F618" s="546">
        <v>3</v>
      </c>
      <c r="G618" s="449"/>
      <c r="H618" s="546"/>
    </row>
    <row r="619" spans="1:8" s="723" customFormat="1" ht="15.75" thickBot="1">
      <c r="A619" s="602"/>
      <c r="B619" s="569">
        <v>0.25</v>
      </c>
      <c r="C619" s="573"/>
      <c r="D619" s="449"/>
      <c r="E619" s="546"/>
      <c r="F619" s="463">
        <v>0.25</v>
      </c>
      <c r="G619" s="449"/>
      <c r="H619" s="546"/>
    </row>
    <row r="620" spans="1:8" s="723" customFormat="1" ht="16.5" thickTop="1" thickBot="1">
      <c r="A620" s="546"/>
      <c r="B620" s="546"/>
      <c r="C620" s="832">
        <f>B619*B618*A618</f>
        <v>2.08</v>
      </c>
      <c r="D620" s="648"/>
      <c r="E620" s="546"/>
      <c r="F620" s="546"/>
      <c r="G620" s="849">
        <f>F619*F618*E618</f>
        <v>1.5</v>
      </c>
      <c r="H620" s="546"/>
    </row>
    <row r="621" spans="1:8" s="723" customFormat="1" ht="16.5" thickTop="1">
      <c r="A621" s="602">
        <v>1</v>
      </c>
      <c r="B621" s="569">
        <v>8.0500000000000007</v>
      </c>
      <c r="C621" s="449"/>
      <c r="D621" s="645"/>
      <c r="E621" s="546">
        <v>2</v>
      </c>
      <c r="F621" s="546">
        <v>1</v>
      </c>
      <c r="G621" s="449"/>
      <c r="H621" s="546"/>
    </row>
    <row r="622" spans="1:8" s="723" customFormat="1" ht="15.75" thickBot="1">
      <c r="A622" s="602"/>
      <c r="B622" s="569">
        <v>0.25</v>
      </c>
      <c r="C622" s="573"/>
      <c r="D622" s="649"/>
      <c r="E622" s="546"/>
      <c r="F622" s="463">
        <v>0.25</v>
      </c>
      <c r="G622" s="449"/>
      <c r="H622" s="546"/>
    </row>
    <row r="623" spans="1:8" s="723" customFormat="1" ht="16.5" thickTop="1" thickBot="1">
      <c r="A623" s="546"/>
      <c r="B623" s="546"/>
      <c r="C623" s="832">
        <f>B622*B621*A621</f>
        <v>2.0099999999999998</v>
      </c>
      <c r="D623" s="649"/>
      <c r="E623" s="546"/>
      <c r="F623" s="546"/>
      <c r="G623" s="849">
        <f>F622*F621*E621</f>
        <v>0.5</v>
      </c>
      <c r="H623" s="546"/>
    </row>
    <row r="624" spans="1:8" s="723" customFormat="1" ht="15.75" thickTop="1">
      <c r="A624" s="602">
        <v>2</v>
      </c>
      <c r="B624" s="569">
        <v>13</v>
      </c>
      <c r="C624" s="449"/>
      <c r="D624" s="649"/>
      <c r="E624" s="546">
        <v>2</v>
      </c>
      <c r="F624" s="546">
        <v>30.1</v>
      </c>
      <c r="G624" s="449"/>
      <c r="H624" s="546"/>
    </row>
    <row r="625" spans="1:11" s="723" customFormat="1" ht="15.75" thickBot="1">
      <c r="A625" s="602"/>
      <c r="B625" s="569">
        <v>0.25</v>
      </c>
      <c r="C625" s="573"/>
      <c r="D625" s="546"/>
      <c r="E625" s="546"/>
      <c r="F625" s="463">
        <v>0.25</v>
      </c>
      <c r="G625" s="449"/>
      <c r="H625" s="546"/>
    </row>
    <row r="626" spans="1:11" s="723" customFormat="1" ht="16.5" thickTop="1" thickBot="1">
      <c r="A626" s="546"/>
      <c r="B626" s="546"/>
      <c r="C626" s="832">
        <f>B625*B624*A624</f>
        <v>6.5</v>
      </c>
      <c r="D626" s="546"/>
      <c r="E626" s="546"/>
      <c r="F626" s="546"/>
      <c r="G626" s="849">
        <f>F625*F624*E624</f>
        <v>15.05</v>
      </c>
      <c r="H626" s="546"/>
    </row>
    <row r="627" spans="1:11" s="723" customFormat="1" ht="15.75" thickTop="1">
      <c r="A627" s="602">
        <v>1</v>
      </c>
      <c r="B627" s="569">
        <v>33</v>
      </c>
      <c r="C627" s="449"/>
      <c r="D627" s="546"/>
      <c r="E627" s="546">
        <v>2</v>
      </c>
      <c r="F627" s="546">
        <v>12.95</v>
      </c>
      <c r="G627" s="449"/>
      <c r="H627" s="546"/>
    </row>
    <row r="628" spans="1:11" s="723" customFormat="1" ht="15.75" thickBot="1">
      <c r="A628" s="602"/>
      <c r="B628" s="569">
        <v>0.25</v>
      </c>
      <c r="C628" s="573"/>
      <c r="D628" s="546"/>
      <c r="E628" s="546"/>
      <c r="F628" s="463">
        <v>0.25</v>
      </c>
      <c r="G628" s="449"/>
      <c r="H628" s="546"/>
    </row>
    <row r="629" spans="1:11" s="723" customFormat="1" ht="16.5" thickTop="1" thickBot="1">
      <c r="A629" s="546"/>
      <c r="B629" s="546"/>
      <c r="C629" s="832">
        <f>B628*B627*A627</f>
        <v>8.25</v>
      </c>
      <c r="D629" s="546"/>
      <c r="E629" s="546"/>
      <c r="F629" s="546"/>
      <c r="G629" s="849">
        <f>F628*F627*E627</f>
        <v>6.48</v>
      </c>
      <c r="H629" s="546"/>
    </row>
    <row r="630" spans="1:11" s="723" customFormat="1" ht="15.75" thickTop="1">
      <c r="A630" s="602">
        <v>1</v>
      </c>
      <c r="B630" s="569">
        <v>32.5</v>
      </c>
      <c r="C630" s="449"/>
      <c r="D630" s="546"/>
      <c r="E630" s="546">
        <v>2</v>
      </c>
      <c r="F630" s="546">
        <v>15.35</v>
      </c>
      <c r="G630" s="449"/>
      <c r="H630" s="546"/>
    </row>
    <row r="631" spans="1:11" s="723" customFormat="1" ht="15.75" thickBot="1">
      <c r="A631" s="602"/>
      <c r="B631" s="569">
        <v>0.25</v>
      </c>
      <c r="C631" s="573"/>
      <c r="D631" s="546"/>
      <c r="E631" s="546"/>
      <c r="F631" s="463">
        <v>0.25</v>
      </c>
      <c r="G631" s="449"/>
      <c r="H631" s="546"/>
    </row>
    <row r="632" spans="1:11" s="723" customFormat="1" ht="16.5" thickTop="1" thickBot="1">
      <c r="A632" s="546"/>
      <c r="B632" s="546"/>
      <c r="C632" s="832">
        <f>B631*B630*A630</f>
        <v>8.1300000000000008</v>
      </c>
      <c r="D632" s="546"/>
      <c r="E632" s="546"/>
      <c r="F632" s="546"/>
      <c r="G632" s="849">
        <f>F631*F630*E630</f>
        <v>7.68</v>
      </c>
      <c r="H632" s="546"/>
    </row>
    <row r="633" spans="1:11" s="723" customFormat="1" ht="15.75" thickTop="1">
      <c r="A633" s="602">
        <v>1</v>
      </c>
      <c r="B633" s="569">
        <v>12.45</v>
      </c>
      <c r="C633" s="449"/>
      <c r="D633" s="546"/>
      <c r="E633" s="546">
        <v>2</v>
      </c>
      <c r="F633" s="546">
        <v>4</v>
      </c>
      <c r="G633" s="449"/>
      <c r="H633" s="546"/>
    </row>
    <row r="634" spans="1:11" s="723" customFormat="1" ht="15.75" thickBot="1">
      <c r="A634" s="602"/>
      <c r="B634" s="569">
        <v>0.25</v>
      </c>
      <c r="C634" s="573"/>
      <c r="D634" s="546"/>
      <c r="E634" s="546"/>
      <c r="F634" s="463">
        <v>0.25</v>
      </c>
      <c r="G634" s="449"/>
      <c r="H634" s="546"/>
    </row>
    <row r="635" spans="1:11" s="723" customFormat="1" ht="16.5" thickTop="1" thickBot="1">
      <c r="A635" s="546"/>
      <c r="B635" s="546"/>
      <c r="C635" s="832">
        <f>B634*B633*A633</f>
        <v>3.11</v>
      </c>
      <c r="D635" s="546"/>
      <c r="E635" s="546"/>
      <c r="F635" s="546"/>
      <c r="G635" s="849">
        <f>F634*F633*E633</f>
        <v>2</v>
      </c>
      <c r="H635" s="546"/>
    </row>
    <row r="636" spans="1:11" s="723" customFormat="1" ht="19.5" thickTop="1">
      <c r="A636" s="602">
        <v>1</v>
      </c>
      <c r="B636" s="569">
        <v>12.2</v>
      </c>
      <c r="C636" s="620"/>
      <c r="D636" s="546"/>
      <c r="E636" s="546">
        <v>2</v>
      </c>
      <c r="F636" s="546">
        <v>2</v>
      </c>
      <c r="G636" s="449"/>
      <c r="H636" s="546"/>
    </row>
    <row r="637" spans="1:11" s="723" customFormat="1" ht="15.75" thickBot="1">
      <c r="A637" s="602"/>
      <c r="B637" s="569">
        <v>0.25</v>
      </c>
      <c r="C637" s="569"/>
      <c r="D637" s="546"/>
      <c r="E637" s="546"/>
      <c r="F637" s="463">
        <v>0.25</v>
      </c>
      <c r="G637" s="449"/>
      <c r="H637" s="546"/>
    </row>
    <row r="638" spans="1:11" s="723" customFormat="1" ht="16.5" thickTop="1" thickBot="1">
      <c r="A638" s="546"/>
      <c r="B638" s="546"/>
      <c r="C638" s="849">
        <f>B637*B636*A636</f>
        <v>3.05</v>
      </c>
      <c r="D638" s="546"/>
      <c r="E638" s="546"/>
      <c r="F638" s="546"/>
      <c r="G638" s="849">
        <f>F637*F636*E636</f>
        <v>1</v>
      </c>
      <c r="H638" s="546"/>
    </row>
    <row r="639" spans="1:11" s="723" customFormat="1" ht="20.25" thickTop="1" thickBot="1">
      <c r="A639" s="602">
        <v>2</v>
      </c>
      <c r="B639" s="569">
        <v>10.5</v>
      </c>
      <c r="C639" s="620"/>
      <c r="D639" s="546"/>
      <c r="E639" s="546"/>
      <c r="F639" s="546"/>
      <c r="G639" s="827">
        <f>SUM(G618:G638)</f>
        <v>34.21</v>
      </c>
      <c r="H639" s="666" t="s">
        <v>1012</v>
      </c>
      <c r="K639" s="86">
        <f>G640-100.05</f>
        <v>161.97</v>
      </c>
    </row>
    <row r="640" spans="1:11" s="723" customFormat="1" ht="19.5" thickTop="1" thickBot="1">
      <c r="A640" s="602"/>
      <c r="B640" s="569">
        <v>0.25</v>
      </c>
      <c r="C640" s="569"/>
      <c r="D640" s="546"/>
      <c r="E640" s="546"/>
      <c r="F640" s="546"/>
      <c r="G640" s="874">
        <f>C645+C613+C593+C606+G576+G589+G617+G639</f>
        <v>262.02</v>
      </c>
      <c r="H640" s="875" t="s">
        <v>878</v>
      </c>
    </row>
    <row r="641" spans="1:10" s="723" customFormat="1" ht="16.5" thickTop="1" thickBot="1">
      <c r="A641" s="546"/>
      <c r="B641" s="546"/>
      <c r="C641" s="849">
        <f>B640*B639*A639</f>
        <v>5.25</v>
      </c>
      <c r="D641" s="546"/>
      <c r="E641" s="546"/>
      <c r="F641" s="546"/>
      <c r="G641" s="546"/>
      <c r="H641" s="546"/>
      <c r="J641" s="86">
        <f>G640-100.05</f>
        <v>161.97</v>
      </c>
    </row>
    <row r="642" spans="1:10" s="723" customFormat="1" ht="19.5" thickTop="1">
      <c r="A642" s="602">
        <v>2</v>
      </c>
      <c r="B642" s="569">
        <v>13.95</v>
      </c>
      <c r="C642" s="620"/>
      <c r="D642" s="546"/>
      <c r="E642" s="546"/>
      <c r="F642" s="546"/>
      <c r="G642" s="546"/>
      <c r="H642" s="546"/>
    </row>
    <row r="643" spans="1:10" s="723" customFormat="1" ht="15.75" thickBot="1">
      <c r="A643" s="602"/>
      <c r="B643" s="569">
        <v>0.25</v>
      </c>
      <c r="C643" s="569"/>
      <c r="D643" s="546"/>
      <c r="E643" s="546"/>
      <c r="F643" s="546"/>
      <c r="G643" s="546"/>
      <c r="H643" s="546"/>
      <c r="J643" s="86">
        <f>G640-100.05</f>
        <v>161.97</v>
      </c>
    </row>
    <row r="644" spans="1:10" s="723" customFormat="1" ht="16.5" thickTop="1" thickBot="1">
      <c r="A644" s="546"/>
      <c r="B644" s="569"/>
      <c r="C644" s="849">
        <f>B643*B642*A642</f>
        <v>6.98</v>
      </c>
      <c r="D644" s="546"/>
      <c r="E644" s="546"/>
      <c r="F644" s="546"/>
      <c r="G644" s="546"/>
      <c r="H644" s="546"/>
    </row>
    <row r="645" spans="1:10" s="723" customFormat="1" ht="16.5" thickTop="1" thickBot="1">
      <c r="A645" s="602"/>
      <c r="B645" s="569"/>
      <c r="C645" s="838">
        <f>SUM(C617:C644)</f>
        <v>48.26</v>
      </c>
      <c r="D645" s="666" t="s">
        <v>1012</v>
      </c>
      <c r="E645" s="546"/>
      <c r="F645" s="546"/>
      <c r="G645" s="546"/>
      <c r="H645" s="546"/>
    </row>
    <row r="646" spans="1:10" s="723" customFormat="1" ht="15.75" thickTop="1">
      <c r="A646" s="674"/>
      <c r="B646" s="674"/>
      <c r="C646" s="674"/>
      <c r="D646" s="674"/>
      <c r="E646" s="674"/>
      <c r="F646" s="674"/>
      <c r="G646" s="674"/>
      <c r="H646" s="674"/>
    </row>
    <row r="647" spans="1:10" ht="27.75">
      <c r="A647" s="2133" t="s">
        <v>892</v>
      </c>
      <c r="B647" s="2133"/>
      <c r="C647" s="2133"/>
      <c r="D647" s="2133"/>
      <c r="E647" s="2133"/>
      <c r="F647" s="2133"/>
      <c r="G647" s="2133"/>
      <c r="H647" s="2133"/>
    </row>
    <row r="648" spans="1:10" ht="15.75">
      <c r="A648" s="2049" t="s">
        <v>194</v>
      </c>
      <c r="B648" s="2049"/>
      <c r="C648" s="2049"/>
      <c r="D648" s="2049"/>
      <c r="E648" s="219"/>
      <c r="F648" s="452"/>
      <c r="G648" s="332"/>
      <c r="H648" s="219"/>
    </row>
    <row r="649" spans="1:10" ht="15.75">
      <c r="A649" s="2049" t="s">
        <v>195</v>
      </c>
      <c r="B649" s="2049"/>
      <c r="C649" s="2049"/>
      <c r="D649" s="2049"/>
      <c r="E649" s="237"/>
      <c r="F649" s="237"/>
      <c r="G649" s="2063"/>
      <c r="H649" s="2063"/>
    </row>
    <row r="650" spans="1:10" ht="15.75">
      <c r="A650" s="2049" t="s">
        <v>196</v>
      </c>
      <c r="B650" s="2049"/>
      <c r="C650" s="2049"/>
      <c r="D650" s="2049"/>
      <c r="E650" s="237"/>
      <c r="F650" s="237"/>
      <c r="G650" s="237" t="s">
        <v>1040</v>
      </c>
      <c r="H650" s="219"/>
    </row>
    <row r="651" spans="1:10" ht="15.75">
      <c r="A651" s="2049" t="s">
        <v>197</v>
      </c>
      <c r="B651" s="2049"/>
      <c r="C651" s="2049"/>
      <c r="D651" s="2049"/>
      <c r="E651" s="237"/>
      <c r="F651" s="237"/>
      <c r="G651" s="237" t="s">
        <v>1060</v>
      </c>
      <c r="H651" s="219"/>
    </row>
    <row r="652" spans="1:10" ht="15.75">
      <c r="A652" s="2049" t="s">
        <v>70</v>
      </c>
      <c r="B652" s="2049"/>
      <c r="C652" s="2049"/>
      <c r="D652" s="2049"/>
      <c r="E652" s="237"/>
      <c r="F652" s="237"/>
      <c r="G652" s="237"/>
      <c r="H652" s="219"/>
    </row>
    <row r="653" spans="1:10" ht="16.5" thickBot="1">
      <c r="A653" s="611"/>
      <c r="B653" s="612"/>
      <c r="C653" s="612"/>
      <c r="D653" s="612"/>
      <c r="E653" s="613"/>
      <c r="F653" s="613"/>
      <c r="G653" s="613"/>
      <c r="H653" s="723"/>
    </row>
    <row r="654" spans="1:10" ht="15.75">
      <c r="A654" s="820" t="s">
        <v>174</v>
      </c>
      <c r="B654" s="821" t="s">
        <v>175</v>
      </c>
      <c r="C654" s="821" t="s">
        <v>176</v>
      </c>
      <c r="D654" s="822" t="s">
        <v>7</v>
      </c>
      <c r="E654" s="820" t="s">
        <v>174</v>
      </c>
      <c r="F654" s="821" t="s">
        <v>175</v>
      </c>
      <c r="G654" s="821" t="s">
        <v>176</v>
      </c>
      <c r="H654" s="822" t="s">
        <v>7</v>
      </c>
    </row>
    <row r="655" spans="1:10" ht="18">
      <c r="A655" s="632">
        <v>2</v>
      </c>
      <c r="B655" s="632">
        <v>12.2</v>
      </c>
      <c r="C655" s="632"/>
      <c r="D655" s="857" t="s">
        <v>879</v>
      </c>
      <c r="E655" s="634">
        <v>1</v>
      </c>
      <c r="F655" s="634">
        <v>33</v>
      </c>
      <c r="G655" s="635"/>
      <c r="H655" s="858"/>
    </row>
    <row r="656" spans="1:10">
      <c r="A656" s="602"/>
      <c r="B656" s="602">
        <v>0.5</v>
      </c>
      <c r="C656" s="602"/>
      <c r="D656" s="651" t="s">
        <v>880</v>
      </c>
      <c r="E656" s="569"/>
      <c r="F656" s="569">
        <v>0.5</v>
      </c>
      <c r="G656" s="573"/>
      <c r="H656" s="642"/>
    </row>
    <row r="657" spans="1:8" ht="15.75" thickBot="1">
      <c r="A657" s="602"/>
      <c r="B657" s="602">
        <v>0.8</v>
      </c>
      <c r="C657" s="546"/>
      <c r="D657" s="649"/>
      <c r="E657" s="569"/>
      <c r="F657" s="569">
        <v>0.5</v>
      </c>
      <c r="G657" s="546"/>
      <c r="H657" s="816"/>
    </row>
    <row r="658" spans="1:8" ht="16.5" thickTop="1" thickBot="1">
      <c r="A658" s="546"/>
      <c r="B658" s="546"/>
      <c r="C658" s="844">
        <f>A655*B655*B656*B657</f>
        <v>9.76</v>
      </c>
      <c r="D658" s="449"/>
      <c r="E658" s="546"/>
      <c r="F658" s="546"/>
      <c r="G658" s="844">
        <f>E655*F655*F656*F657</f>
        <v>8.25</v>
      </c>
      <c r="H658" s="546"/>
    </row>
    <row r="659" spans="1:8" ht="15.75" thickTop="1">
      <c r="A659" s="569">
        <v>2</v>
      </c>
      <c r="B659" s="602">
        <v>17.55</v>
      </c>
      <c r="C659" s="546"/>
      <c r="D659" s="642"/>
      <c r="E659" s="569">
        <v>1</v>
      </c>
      <c r="F659" s="569">
        <v>11.95</v>
      </c>
      <c r="G659" s="546"/>
      <c r="H659" s="449"/>
    </row>
    <row r="660" spans="1:8" ht="18.75">
      <c r="A660" s="569"/>
      <c r="B660" s="602">
        <v>0.5</v>
      </c>
      <c r="C660" s="602"/>
      <c r="D660" s="449"/>
      <c r="E660" s="569"/>
      <c r="F660" s="569">
        <v>0.5</v>
      </c>
      <c r="G660" s="617"/>
      <c r="H660" s="651"/>
    </row>
    <row r="661" spans="1:8" ht="16.5" thickBot="1">
      <c r="A661" s="569"/>
      <c r="B661" s="602">
        <v>0.8</v>
      </c>
      <c r="C661" s="602"/>
      <c r="D661" s="643"/>
      <c r="E661" s="569"/>
      <c r="F661" s="569">
        <v>0.5</v>
      </c>
      <c r="G661" s="573"/>
      <c r="H661" s="829"/>
    </row>
    <row r="662" spans="1:8" ht="16.5" thickTop="1" thickBot="1">
      <c r="A662" s="546"/>
      <c r="B662" s="546"/>
      <c r="C662" s="844">
        <f>A659*B659*B660*B661</f>
        <v>14.04</v>
      </c>
      <c r="D662" s="649"/>
      <c r="E662" s="546"/>
      <c r="F662" s="546"/>
      <c r="G662" s="844">
        <f>E659*F659*F660*F661</f>
        <v>2.99</v>
      </c>
      <c r="H662" s="546"/>
    </row>
    <row r="663" spans="1:8" ht="20.25" thickTop="1" thickBot="1">
      <c r="A663" s="569"/>
      <c r="B663" s="602"/>
      <c r="C663" s="838">
        <f>C662+C658</f>
        <v>23.8</v>
      </c>
      <c r="D663" s="666" t="s">
        <v>1055</v>
      </c>
      <c r="E663" s="569">
        <v>1</v>
      </c>
      <c r="F663" s="569">
        <v>10.5</v>
      </c>
      <c r="G663" s="546"/>
      <c r="H663" s="687"/>
    </row>
    <row r="664" spans="1:8" ht="15.75" thickTop="1">
      <c r="A664" s="569">
        <v>1</v>
      </c>
      <c r="B664" s="602">
        <v>4.0999999999999996</v>
      </c>
      <c r="C664" s="131"/>
      <c r="D664" s="642" t="s">
        <v>855</v>
      </c>
      <c r="E664" s="569"/>
      <c r="F664" s="569">
        <v>0.5</v>
      </c>
      <c r="G664" s="573"/>
      <c r="H664" s="651"/>
    </row>
    <row r="665" spans="1:8" ht="15.75" thickBot="1">
      <c r="A665" s="569"/>
      <c r="B665" s="602">
        <v>0.5</v>
      </c>
      <c r="C665" s="602"/>
      <c r="D665" s="649"/>
      <c r="E665" s="569"/>
      <c r="F665" s="569">
        <v>0.5</v>
      </c>
      <c r="G665" s="573"/>
      <c r="H665" s="816"/>
    </row>
    <row r="666" spans="1:8" ht="16.5" thickTop="1" thickBot="1">
      <c r="A666" s="569"/>
      <c r="B666" s="602">
        <v>0.5</v>
      </c>
      <c r="C666" s="602"/>
      <c r="D666" s="546"/>
      <c r="E666" s="546"/>
      <c r="F666" s="546"/>
      <c r="G666" s="844">
        <f>E663*F663*F664*F665</f>
        <v>2.63</v>
      </c>
      <c r="H666" s="546"/>
    </row>
    <row r="667" spans="1:8" ht="16.5" thickTop="1" thickBot="1">
      <c r="A667" s="546"/>
      <c r="B667" s="546"/>
      <c r="C667" s="844">
        <f>A664*B664*B665*B666</f>
        <v>1.03</v>
      </c>
      <c r="D667" s="546"/>
      <c r="E667" s="569">
        <v>1</v>
      </c>
      <c r="F667" s="569">
        <v>12.95</v>
      </c>
      <c r="G667" s="546"/>
      <c r="H667" s="816"/>
    </row>
    <row r="668" spans="1:8" ht="19.5" thickTop="1">
      <c r="A668" s="569">
        <v>1</v>
      </c>
      <c r="B668" s="569">
        <v>1.8</v>
      </c>
      <c r="C668" s="546"/>
      <c r="D668" s="687"/>
      <c r="E668" s="569"/>
      <c r="F668" s="569">
        <v>0.5</v>
      </c>
      <c r="G668" s="573"/>
      <c r="H668" s="546"/>
    </row>
    <row r="669" spans="1:8" ht="24" thickBot="1">
      <c r="A669" s="569"/>
      <c r="B669" s="569">
        <v>0.5</v>
      </c>
      <c r="C669" s="569"/>
      <c r="D669" s="856"/>
      <c r="E669" s="569"/>
      <c r="F669" s="569">
        <v>0.5</v>
      </c>
      <c r="G669" s="573"/>
      <c r="H669" s="546"/>
    </row>
    <row r="670" spans="1:8" ht="16.5" thickTop="1" thickBot="1">
      <c r="A670" s="569"/>
      <c r="B670" s="569">
        <v>0.5</v>
      </c>
      <c r="C670" s="569"/>
      <c r="D670" s="666"/>
      <c r="E670" s="569"/>
      <c r="F670" s="569"/>
      <c r="G670" s="844">
        <f>E667*F667*F668*F669</f>
        <v>3.24</v>
      </c>
      <c r="H670" s="546"/>
    </row>
    <row r="671" spans="1:8" ht="16.5" thickTop="1" thickBot="1">
      <c r="A671" s="546"/>
      <c r="B671" s="546"/>
      <c r="C671" s="844">
        <f>A668*B668*B669*B670</f>
        <v>0.45</v>
      </c>
      <c r="D671" s="546"/>
      <c r="E671" s="569"/>
      <c r="F671" s="569"/>
      <c r="G671" s="827">
        <f>SUM(G655:G670)+SUM(C698:C710)</f>
        <v>23.89</v>
      </c>
      <c r="H671" s="666" t="s">
        <v>1055</v>
      </c>
    </row>
    <row r="672" spans="1:8" ht="15.75" thickTop="1">
      <c r="A672" s="569">
        <v>2</v>
      </c>
      <c r="B672" s="569">
        <v>14.3</v>
      </c>
      <c r="C672" s="546"/>
      <c r="D672" s="642"/>
      <c r="E672" s="131">
        <v>6</v>
      </c>
      <c r="F672" s="569">
        <v>3.85</v>
      </c>
      <c r="G672" s="569"/>
      <c r="H672" s="651" t="s">
        <v>1041</v>
      </c>
    </row>
    <row r="673" spans="1:8">
      <c r="A673" s="569"/>
      <c r="B673" s="569">
        <v>0.5</v>
      </c>
      <c r="C673" s="573"/>
      <c r="D673" s="642"/>
      <c r="E673" s="131"/>
      <c r="F673" s="569">
        <v>0.5</v>
      </c>
      <c r="G673" s="603"/>
      <c r="H673" s="546"/>
    </row>
    <row r="674" spans="1:8" ht="15.75" thickBot="1">
      <c r="A674" s="569"/>
      <c r="B674" s="569">
        <v>0.5</v>
      </c>
      <c r="C674" s="573"/>
      <c r="D674" s="651"/>
      <c r="E674" s="131"/>
      <c r="F674" s="602">
        <v>0.5</v>
      </c>
      <c r="G674" s="546"/>
      <c r="H674" s="405"/>
    </row>
    <row r="675" spans="1:8" ht="16.5" thickTop="1" thickBot="1">
      <c r="A675" s="546"/>
      <c r="B675" s="546"/>
      <c r="C675" s="844">
        <f>A672*B672*B673*B674</f>
        <v>7.15</v>
      </c>
      <c r="D675" s="546"/>
      <c r="E675" s="131"/>
      <c r="F675" s="546"/>
      <c r="G675" s="838">
        <f>F674*F673*F672*E672</f>
        <v>5.78</v>
      </c>
      <c r="H675" s="666" t="s">
        <v>1055</v>
      </c>
    </row>
    <row r="676" spans="1:8" ht="16.5" thickTop="1" thickBot="1">
      <c r="A676" s="569"/>
      <c r="B676" s="569"/>
      <c r="C676" s="838">
        <f>C671+C675+C667</f>
        <v>8.6300000000000008</v>
      </c>
      <c r="D676" s="666" t="s">
        <v>1055</v>
      </c>
      <c r="E676" s="131"/>
      <c r="F676" s="569">
        <v>2</v>
      </c>
      <c r="G676" s="569"/>
      <c r="H676" s="651" t="s">
        <v>1054</v>
      </c>
    </row>
    <row r="677" spans="1:8" ht="15.75" thickTop="1">
      <c r="A677" s="569">
        <v>1</v>
      </c>
      <c r="B677" s="569">
        <v>1.9</v>
      </c>
      <c r="C677" s="546"/>
      <c r="D677" s="651" t="s">
        <v>853</v>
      </c>
      <c r="E677" s="131"/>
      <c r="F677" s="569">
        <v>0.5</v>
      </c>
      <c r="G677" s="603"/>
      <c r="H677" s="405"/>
    </row>
    <row r="678" spans="1:8" ht="15.75" thickBot="1">
      <c r="A678" s="569"/>
      <c r="B678" s="569">
        <v>0.5</v>
      </c>
      <c r="C678" s="573"/>
      <c r="D678" s="642"/>
      <c r="E678" s="131"/>
      <c r="F678" s="602">
        <v>0.5</v>
      </c>
      <c r="G678" s="546"/>
      <c r="H678" s="405"/>
    </row>
    <row r="679" spans="1:8" ht="16.5" thickTop="1" thickBot="1">
      <c r="A679" s="569"/>
      <c r="B679" s="569">
        <v>0.5</v>
      </c>
      <c r="C679" s="573"/>
      <c r="D679" s="642"/>
      <c r="E679" s="131"/>
      <c r="F679" s="546"/>
      <c r="G679" s="844">
        <f>F678*F677*F676</f>
        <v>0.5</v>
      </c>
      <c r="H679" s="405"/>
    </row>
    <row r="680" spans="1:8" ht="16.5" thickTop="1" thickBot="1">
      <c r="A680" s="546"/>
      <c r="B680" s="546"/>
      <c r="C680" s="844">
        <f>A677*B677*B678*B679</f>
        <v>0.48</v>
      </c>
      <c r="D680" s="546"/>
      <c r="E680" s="131"/>
      <c r="F680" s="131">
        <v>16.8</v>
      </c>
      <c r="G680" s="131"/>
      <c r="H680" s="405"/>
    </row>
    <row r="681" spans="1:8" ht="15.75" thickTop="1">
      <c r="A681" s="569">
        <v>1</v>
      </c>
      <c r="B681" s="569">
        <v>4.2</v>
      </c>
      <c r="C681" s="546"/>
      <c r="D681" s="449"/>
      <c r="E681" s="131"/>
      <c r="F681" s="569">
        <v>0.5</v>
      </c>
      <c r="G681" s="603"/>
      <c r="H681" s="405"/>
    </row>
    <row r="682" spans="1:8" ht="15.75" thickBot="1">
      <c r="A682" s="569"/>
      <c r="B682" s="569">
        <v>0.5</v>
      </c>
      <c r="C682" s="602"/>
      <c r="D682" s="666"/>
      <c r="E682" s="131"/>
      <c r="F682" s="602">
        <v>0.5</v>
      </c>
      <c r="G682" s="546"/>
      <c r="H682" s="405"/>
    </row>
    <row r="683" spans="1:8" ht="16.5" thickTop="1" thickBot="1">
      <c r="A683" s="569"/>
      <c r="B683" s="569">
        <v>0.5</v>
      </c>
      <c r="C683" s="573"/>
      <c r="D683" s="642"/>
      <c r="E683" s="131"/>
      <c r="F683" s="546"/>
      <c r="G683" s="844">
        <f>F682*F681*F680</f>
        <v>4.2</v>
      </c>
      <c r="H683" s="405"/>
    </row>
    <row r="684" spans="1:8" ht="16.5" thickTop="1" thickBot="1">
      <c r="A684" s="546"/>
      <c r="B684" s="546"/>
      <c r="C684" s="844">
        <f>A681*B681*B682*B683</f>
        <v>1.05</v>
      </c>
      <c r="D684" s="546"/>
      <c r="E684" s="131"/>
      <c r="F684" s="569">
        <v>16.3</v>
      </c>
      <c r="G684" s="569"/>
      <c r="H684" s="405"/>
    </row>
    <row r="685" spans="1:8" ht="15.75" thickTop="1">
      <c r="A685" s="569">
        <v>1</v>
      </c>
      <c r="B685" s="569">
        <v>11.35</v>
      </c>
      <c r="C685" s="546"/>
      <c r="D685" s="642"/>
      <c r="E685" s="131"/>
      <c r="F685" s="569">
        <v>0.5</v>
      </c>
      <c r="G685" s="603"/>
      <c r="H685" s="405"/>
    </row>
    <row r="686" spans="1:8" ht="15.75" thickBot="1">
      <c r="A686" s="569"/>
      <c r="B686" s="569">
        <v>0.5</v>
      </c>
      <c r="C686" s="573"/>
      <c r="D686" s="666"/>
      <c r="E686" s="131"/>
      <c r="F686" s="602">
        <v>0.5</v>
      </c>
      <c r="G686" s="546"/>
      <c r="H686" s="405"/>
    </row>
    <row r="687" spans="1:8" ht="16.5" thickTop="1" thickBot="1">
      <c r="A687" s="569"/>
      <c r="B687" s="569">
        <v>0.5</v>
      </c>
      <c r="C687" s="573"/>
      <c r="D687" s="449"/>
      <c r="E687" s="131"/>
      <c r="F687" s="546"/>
      <c r="G687" s="844">
        <f>F686*F685*F684</f>
        <v>4.08</v>
      </c>
      <c r="H687" s="405"/>
    </row>
    <row r="688" spans="1:8" ht="16.5" thickTop="1" thickBot="1">
      <c r="A688" s="546"/>
      <c r="B688" s="546"/>
      <c r="C688" s="844">
        <f>A685*B685*B686*B687</f>
        <v>2.84</v>
      </c>
      <c r="D688" s="546"/>
      <c r="E688" s="131"/>
      <c r="F688" s="569">
        <v>6</v>
      </c>
      <c r="G688" s="569"/>
      <c r="H688" s="405"/>
    </row>
    <row r="689" spans="1:8" ht="15.75" thickTop="1">
      <c r="A689" s="569">
        <v>1</v>
      </c>
      <c r="B689" s="569">
        <v>12.75</v>
      </c>
      <c r="C689" s="546"/>
      <c r="D689" s="642"/>
      <c r="E689" s="131"/>
      <c r="F689" s="569">
        <v>0.5</v>
      </c>
      <c r="G689" s="603"/>
      <c r="H689" s="405"/>
    </row>
    <row r="690" spans="1:8" ht="19.5" thickBot="1">
      <c r="A690" s="569"/>
      <c r="B690" s="569">
        <v>0.5</v>
      </c>
      <c r="C690" s="617"/>
      <c r="D690" s="643"/>
      <c r="E690" s="131"/>
      <c r="F690" s="602">
        <v>0.5</v>
      </c>
      <c r="G690" s="546"/>
      <c r="H690" s="405"/>
    </row>
    <row r="691" spans="1:8" ht="16.5" thickTop="1" thickBot="1">
      <c r="A691" s="569"/>
      <c r="B691" s="569">
        <v>0.5</v>
      </c>
      <c r="C691" s="573"/>
      <c r="D691" s="666"/>
      <c r="E691" s="131"/>
      <c r="F691" s="546"/>
      <c r="G691" s="844">
        <f>F690*F689*F688</f>
        <v>1.5</v>
      </c>
      <c r="H691" s="405"/>
    </row>
    <row r="692" spans="1:8" ht="16.5" thickTop="1" thickBot="1">
      <c r="A692" s="546"/>
      <c r="B692" s="546"/>
      <c r="C692" s="844">
        <f>A689*B689*B690*B691</f>
        <v>3.19</v>
      </c>
      <c r="D692" s="546"/>
      <c r="E692" s="131"/>
      <c r="F692" s="569">
        <v>8.3000000000000007</v>
      </c>
      <c r="G692" s="569"/>
      <c r="H692" s="405"/>
    </row>
    <row r="693" spans="1:8" ht="16.5" thickTop="1" thickBot="1">
      <c r="A693" s="569"/>
      <c r="B693" s="569"/>
      <c r="C693" s="827">
        <f>SUM(C679:C692)</f>
        <v>7.56</v>
      </c>
      <c r="D693" s="666" t="s">
        <v>1055</v>
      </c>
      <c r="E693" s="131"/>
      <c r="F693" s="569">
        <v>0.5</v>
      </c>
      <c r="G693" s="603"/>
      <c r="H693" s="405"/>
    </row>
    <row r="694" spans="1:8" ht="17.25" thickTop="1" thickBot="1">
      <c r="A694" s="569">
        <v>2</v>
      </c>
      <c r="B694" s="569">
        <v>50.35</v>
      </c>
      <c r="C694" s="131"/>
      <c r="D694" s="643" t="s">
        <v>858</v>
      </c>
      <c r="E694" s="131"/>
      <c r="F694" s="602">
        <v>0.5</v>
      </c>
      <c r="G694" s="546"/>
      <c r="H694" s="405"/>
    </row>
    <row r="695" spans="1:8" ht="17.25" thickTop="1" thickBot="1">
      <c r="A695" s="569"/>
      <c r="B695" s="569">
        <v>0.5</v>
      </c>
      <c r="C695" s="573"/>
      <c r="D695" s="643"/>
      <c r="E695" s="131"/>
      <c r="F695" s="546"/>
      <c r="G695" s="844">
        <f>F694*F693*F692</f>
        <v>2.08</v>
      </c>
      <c r="H695" s="405"/>
    </row>
    <row r="696" spans="1:8" ht="16.5" thickTop="1" thickBot="1">
      <c r="A696" s="569"/>
      <c r="B696" s="569">
        <v>0.5</v>
      </c>
      <c r="C696" s="131"/>
      <c r="D696" s="131"/>
      <c r="E696" s="131"/>
      <c r="F696" s="569">
        <v>17.649999999999999</v>
      </c>
      <c r="G696" s="569"/>
      <c r="H696" s="405"/>
    </row>
    <row r="697" spans="1:8" ht="16.5" thickTop="1" thickBot="1">
      <c r="A697" s="546"/>
      <c r="B697" s="546"/>
      <c r="C697" s="838">
        <f>A694*B694*B695*B696</f>
        <v>25.18</v>
      </c>
      <c r="D697" s="666" t="s">
        <v>1055</v>
      </c>
      <c r="E697" s="131"/>
      <c r="F697" s="569">
        <v>0.5</v>
      </c>
      <c r="G697" s="603"/>
      <c r="H697" s="405"/>
    </row>
    <row r="698" spans="1:8" ht="16.5" thickTop="1" thickBot="1">
      <c r="A698" s="569">
        <v>1</v>
      </c>
      <c r="B698" s="569">
        <v>5.8</v>
      </c>
      <c r="C698" s="546"/>
      <c r="D698" s="642" t="s">
        <v>859</v>
      </c>
      <c r="E698" s="131"/>
      <c r="F698" s="602">
        <v>0.5</v>
      </c>
      <c r="G698" s="546"/>
      <c r="H698" s="405"/>
    </row>
    <row r="699" spans="1:8" ht="17.25" thickTop="1" thickBot="1">
      <c r="A699" s="569"/>
      <c r="B699" s="569">
        <v>0.5</v>
      </c>
      <c r="C699" s="573"/>
      <c r="D699" s="643"/>
      <c r="E699" s="131"/>
      <c r="F699" s="546"/>
      <c r="G699" s="844">
        <f>F698*F697*F696</f>
        <v>4.41</v>
      </c>
      <c r="H699" s="405"/>
    </row>
    <row r="700" spans="1:8" ht="17.25" thickTop="1" thickBot="1">
      <c r="A700" s="569"/>
      <c r="B700" s="569">
        <v>0.5</v>
      </c>
      <c r="C700" s="573"/>
      <c r="D700" s="643"/>
      <c r="E700" s="634"/>
      <c r="F700" s="569">
        <v>15.15</v>
      </c>
      <c r="G700" s="569"/>
      <c r="H700" s="405"/>
    </row>
    <row r="701" spans="1:8" ht="16.5" thickTop="1" thickBot="1">
      <c r="A701" s="569"/>
      <c r="B701" s="569"/>
      <c r="C701" s="844">
        <f>A698*B698*B699*B700</f>
        <v>1.45</v>
      </c>
      <c r="D701" s="642"/>
      <c r="E701" s="569"/>
      <c r="F701" s="569">
        <v>0.5</v>
      </c>
      <c r="G701" s="603"/>
      <c r="H701" s="405"/>
    </row>
    <row r="702" spans="1:8" ht="20.25" thickTop="1" thickBot="1">
      <c r="A702" s="569">
        <v>1</v>
      </c>
      <c r="B702" s="569">
        <v>8.3000000000000007</v>
      </c>
      <c r="C702" s="617"/>
      <c r="D702" s="642"/>
      <c r="E702" s="569"/>
      <c r="F702" s="602">
        <v>0.5</v>
      </c>
      <c r="G702" s="546"/>
      <c r="H702" s="405"/>
    </row>
    <row r="703" spans="1:8" ht="20.25" thickTop="1" thickBot="1">
      <c r="A703" s="569"/>
      <c r="B703" s="569">
        <v>0.5</v>
      </c>
      <c r="C703" s="617"/>
      <c r="D703" s="642"/>
      <c r="E703" s="569"/>
      <c r="F703" s="546"/>
      <c r="G703" s="844">
        <f>F702*F701*F700</f>
        <v>3.79</v>
      </c>
      <c r="H703" s="405"/>
    </row>
    <row r="704" spans="1:8" ht="16.5" thickTop="1" thickBot="1">
      <c r="A704" s="569"/>
      <c r="B704" s="569">
        <v>0.5</v>
      </c>
      <c r="C704" s="573"/>
      <c r="D704" s="816"/>
      <c r="E704" s="569"/>
      <c r="F704" s="569">
        <v>14.7</v>
      </c>
      <c r="G704" s="569"/>
      <c r="H704" s="405"/>
    </row>
    <row r="705" spans="1:8" ht="16.5" thickTop="1" thickBot="1">
      <c r="A705" s="546"/>
      <c r="B705" s="546"/>
      <c r="C705" s="844">
        <f>A702*B702*B703*B704</f>
        <v>2.08</v>
      </c>
      <c r="D705" s="546"/>
      <c r="E705" s="569"/>
      <c r="F705" s="569">
        <v>0.5</v>
      </c>
      <c r="G705" s="603"/>
      <c r="H705" s="405"/>
    </row>
    <row r="706" spans="1:8" ht="16.5" thickTop="1" thickBot="1">
      <c r="A706" s="569">
        <v>1</v>
      </c>
      <c r="B706" s="569">
        <v>13</v>
      </c>
      <c r="C706" s="546"/>
      <c r="D706" s="816"/>
      <c r="E706" s="569"/>
      <c r="F706" s="602">
        <v>0.5</v>
      </c>
      <c r="G706" s="546"/>
      <c r="H706" s="405"/>
    </row>
    <row r="707" spans="1:8" ht="16.5" thickTop="1" thickBot="1">
      <c r="A707" s="569"/>
      <c r="B707" s="569">
        <v>0.5</v>
      </c>
      <c r="C707" s="573"/>
      <c r="D707" s="642"/>
      <c r="E707" s="569"/>
      <c r="F707" s="546"/>
      <c r="G707" s="844">
        <f>F706*F705*F704</f>
        <v>3.68</v>
      </c>
      <c r="H707" s="405"/>
    </row>
    <row r="708" spans="1:8" ht="16.5" thickTop="1" thickBot="1">
      <c r="A708" s="569"/>
      <c r="B708" s="569">
        <v>0.5</v>
      </c>
      <c r="C708" s="573"/>
      <c r="D708" s="816"/>
      <c r="E708" s="569"/>
      <c r="F708" s="569">
        <v>13.4</v>
      </c>
      <c r="G708" s="569"/>
      <c r="H708" s="405"/>
    </row>
    <row r="709" spans="1:8" ht="16.5" thickTop="1" thickBot="1">
      <c r="A709" s="546"/>
      <c r="B709" s="546"/>
      <c r="C709" s="844">
        <f>A706*B706*B707*B708</f>
        <v>3.25</v>
      </c>
      <c r="D709" s="546"/>
      <c r="E709" s="569"/>
      <c r="F709" s="569">
        <v>0.5</v>
      </c>
      <c r="G709" s="603"/>
      <c r="H709" s="405"/>
    </row>
    <row r="710" spans="1:8" ht="15.75" thickTop="1">
      <c r="A710" s="674"/>
      <c r="B710" s="674"/>
      <c r="C710" s="674"/>
      <c r="D710" s="674"/>
      <c r="E710" s="589"/>
      <c r="F710" s="604">
        <v>0.5</v>
      </c>
      <c r="G710" s="674"/>
      <c r="H710" s="880"/>
    </row>
    <row r="711" spans="1:8" ht="27.75">
      <c r="A711" s="2133" t="s">
        <v>892</v>
      </c>
      <c r="B711" s="2133"/>
      <c r="C711" s="2133"/>
      <c r="D711" s="2133"/>
      <c r="E711" s="2133"/>
      <c r="F711" s="2133"/>
      <c r="G711" s="2133"/>
      <c r="H711" s="2133"/>
    </row>
    <row r="712" spans="1:8" ht="15.75">
      <c r="A712" s="2049" t="s">
        <v>194</v>
      </c>
      <c r="B712" s="2049"/>
      <c r="C712" s="2049"/>
      <c r="D712" s="2049"/>
      <c r="E712" s="219"/>
      <c r="F712" s="452"/>
      <c r="G712" s="332"/>
      <c r="H712" s="219"/>
    </row>
    <row r="713" spans="1:8" ht="15.75">
      <c r="A713" s="2049" t="s">
        <v>195</v>
      </c>
      <c r="B713" s="2049"/>
      <c r="C713" s="2049"/>
      <c r="D713" s="2049"/>
      <c r="E713" s="237"/>
      <c r="F713" s="237"/>
      <c r="G713" s="2063"/>
      <c r="H713" s="2063"/>
    </row>
    <row r="714" spans="1:8" ht="15.75">
      <c r="A714" s="2049" t="s">
        <v>196</v>
      </c>
      <c r="B714" s="2049"/>
      <c r="C714" s="2049"/>
      <c r="D714" s="2049"/>
      <c r="E714" s="237"/>
      <c r="F714" s="237"/>
      <c r="G714" s="237" t="s">
        <v>1040</v>
      </c>
      <c r="H714" s="219"/>
    </row>
    <row r="715" spans="1:8" ht="15.75">
      <c r="A715" s="2049" t="s">
        <v>197</v>
      </c>
      <c r="B715" s="2049"/>
      <c r="C715" s="2049"/>
      <c r="D715" s="2049"/>
      <c r="E715" s="237"/>
      <c r="F715" s="237"/>
      <c r="G715" s="237" t="s">
        <v>1061</v>
      </c>
      <c r="H715" s="219"/>
    </row>
    <row r="716" spans="1:8" ht="15.75">
      <c r="A716" s="2049" t="s">
        <v>70</v>
      </c>
      <c r="B716" s="2049"/>
      <c r="C716" s="2049"/>
      <c r="D716" s="2049"/>
      <c r="E716" s="237"/>
      <c r="F716" s="237"/>
      <c r="G716" s="237"/>
      <c r="H716" s="219"/>
    </row>
    <row r="717" spans="1:8" ht="16.5" thickBot="1">
      <c r="A717" s="611"/>
      <c r="B717" s="612"/>
      <c r="C717" s="612"/>
      <c r="D717" s="612"/>
      <c r="E717" s="613"/>
      <c r="F717" s="613"/>
      <c r="G717" s="613"/>
      <c r="H717" s="723"/>
    </row>
    <row r="718" spans="1:8" ht="15.75">
      <c r="A718" s="864" t="s">
        <v>174</v>
      </c>
      <c r="B718" s="848" t="s">
        <v>175</v>
      </c>
      <c r="C718" s="848" t="s">
        <v>176</v>
      </c>
      <c r="D718" s="865" t="s">
        <v>7</v>
      </c>
      <c r="E718" s="864" t="s">
        <v>174</v>
      </c>
      <c r="F718" s="848" t="s">
        <v>175</v>
      </c>
      <c r="G718" s="848" t="s">
        <v>176</v>
      </c>
      <c r="H718" s="865" t="s">
        <v>7</v>
      </c>
    </row>
    <row r="719" spans="1:8" ht="15.75" thickBot="1">
      <c r="A719" s="634"/>
      <c r="B719" s="538"/>
      <c r="C719" s="896">
        <f>F710*F709*F708</f>
        <v>3.35</v>
      </c>
      <c r="D719" s="538"/>
      <c r="E719" s="634"/>
      <c r="F719" s="634"/>
      <c r="G719" s="635"/>
      <c r="H719" s="858"/>
    </row>
    <row r="720" spans="1:8" ht="16.5" thickTop="1" thickBot="1">
      <c r="A720" s="569"/>
      <c r="B720" s="546"/>
      <c r="C720" s="838">
        <f>SUM(G676:G710)+C719</f>
        <v>27.59</v>
      </c>
      <c r="D720" s="666" t="s">
        <v>1055</v>
      </c>
      <c r="E720" s="569"/>
      <c r="F720" s="569"/>
      <c r="G720" s="573"/>
      <c r="H720" s="642"/>
    </row>
    <row r="721" spans="1:10" ht="15.75" thickTop="1">
      <c r="A721" s="569"/>
      <c r="B721" s="569">
        <v>3</v>
      </c>
      <c r="C721" s="569"/>
      <c r="D721" s="651" t="s">
        <v>1045</v>
      </c>
      <c r="E721" s="569"/>
      <c r="F721" s="569"/>
      <c r="G721" s="546"/>
      <c r="H721" s="816"/>
    </row>
    <row r="722" spans="1:10">
      <c r="A722" s="569"/>
      <c r="B722" s="569">
        <v>0.5</v>
      </c>
      <c r="C722" s="603"/>
      <c r="D722" s="546"/>
      <c r="E722" s="546"/>
      <c r="F722" s="546"/>
      <c r="G722" s="602"/>
      <c r="H722" s="546"/>
    </row>
    <row r="723" spans="1:10" ht="15.75" thickBot="1">
      <c r="A723" s="569"/>
      <c r="B723" s="602">
        <v>0.5</v>
      </c>
      <c r="C723" s="546"/>
      <c r="D723" s="546"/>
      <c r="E723" s="569"/>
      <c r="F723" s="569"/>
      <c r="G723" s="546"/>
      <c r="H723" s="449"/>
    </row>
    <row r="724" spans="1:10" ht="20.25" thickTop="1" thickBot="1">
      <c r="A724" s="569"/>
      <c r="B724" s="546"/>
      <c r="C724" s="844">
        <f>B723*B722*B721</f>
        <v>0.75</v>
      </c>
      <c r="D724" s="546"/>
      <c r="E724" s="569"/>
      <c r="F724" s="569"/>
      <c r="G724" s="617"/>
      <c r="H724" s="651"/>
    </row>
    <row r="725" spans="1:10" ht="15.75" thickTop="1">
      <c r="A725" s="569"/>
      <c r="B725" s="569">
        <v>1</v>
      </c>
      <c r="C725" s="569"/>
      <c r="D725" s="546"/>
      <c r="E725" s="569"/>
      <c r="F725" s="569"/>
      <c r="G725" s="573"/>
      <c r="H725" s="829"/>
    </row>
    <row r="726" spans="1:10">
      <c r="A726" s="569"/>
      <c r="B726" s="569">
        <v>0.5</v>
      </c>
      <c r="C726" s="603"/>
      <c r="D726" s="546"/>
      <c r="E726" s="546"/>
      <c r="F726" s="546"/>
      <c r="G726" s="602"/>
      <c r="H726" s="546"/>
    </row>
    <row r="727" spans="1:10" ht="19.5" thickBot="1">
      <c r="A727" s="569"/>
      <c r="B727" s="602">
        <v>0.5</v>
      </c>
      <c r="C727" s="546"/>
      <c r="D727" s="546"/>
      <c r="E727" s="569"/>
      <c r="F727" s="569"/>
      <c r="G727" s="546"/>
      <c r="H727" s="687"/>
    </row>
    <row r="728" spans="1:10" ht="16.5" thickTop="1" thickBot="1">
      <c r="A728" s="569"/>
      <c r="B728" s="546"/>
      <c r="C728" s="844">
        <f>B727*B726*B725</f>
        <v>0.25</v>
      </c>
      <c r="D728" s="546"/>
      <c r="E728" s="569"/>
      <c r="F728" s="569"/>
      <c r="G728" s="573"/>
      <c r="H728" s="651"/>
    </row>
    <row r="729" spans="1:10" ht="15.75" thickTop="1">
      <c r="A729" s="569"/>
      <c r="B729" s="569">
        <v>30.6</v>
      </c>
      <c r="C729" s="569"/>
      <c r="D729" s="546"/>
      <c r="E729" s="569"/>
      <c r="F729" s="569"/>
      <c r="G729" s="573"/>
      <c r="H729" s="816"/>
    </row>
    <row r="730" spans="1:10">
      <c r="A730" s="569"/>
      <c r="B730" s="569">
        <v>0.5</v>
      </c>
      <c r="C730" s="603"/>
      <c r="D730" s="546"/>
      <c r="E730" s="546"/>
      <c r="F730" s="546"/>
      <c r="G730" s="602"/>
      <c r="H730" s="546"/>
    </row>
    <row r="731" spans="1:10" ht="15.75" thickBot="1">
      <c r="A731" s="569"/>
      <c r="B731" s="602">
        <v>0.5</v>
      </c>
      <c r="C731" s="546"/>
      <c r="D731" s="546"/>
      <c r="E731" s="569"/>
      <c r="F731" s="569"/>
      <c r="G731" s="546"/>
      <c r="H731" s="816"/>
    </row>
    <row r="732" spans="1:10" ht="16.5" thickTop="1" thickBot="1">
      <c r="A732" s="569"/>
      <c r="B732" s="546"/>
      <c r="C732" s="844">
        <f>B731*B730*B729</f>
        <v>7.65</v>
      </c>
      <c r="D732" s="546"/>
      <c r="E732" s="569"/>
      <c r="F732" s="569"/>
      <c r="G732" s="573"/>
      <c r="H732" s="546"/>
    </row>
    <row r="733" spans="1:10" ht="15.75" thickTop="1">
      <c r="A733" s="569"/>
      <c r="B733" s="569">
        <v>15.6</v>
      </c>
      <c r="C733" s="569"/>
      <c r="D733" s="546"/>
      <c r="E733" s="569"/>
      <c r="F733" s="569"/>
      <c r="G733" s="573"/>
      <c r="H733" s="546"/>
    </row>
    <row r="734" spans="1:10">
      <c r="A734" s="569"/>
      <c r="B734" s="569">
        <v>0.5</v>
      </c>
      <c r="C734" s="603"/>
      <c r="D734" s="546"/>
      <c r="E734" s="569"/>
      <c r="F734" s="569"/>
      <c r="G734" s="602"/>
      <c r="H734" s="546"/>
    </row>
    <row r="735" spans="1:10" ht="15.75" thickBot="1">
      <c r="A735" s="569"/>
      <c r="B735" s="602">
        <v>0.5</v>
      </c>
      <c r="C735" s="546"/>
      <c r="D735" s="546"/>
      <c r="E735" s="569"/>
      <c r="F735" s="569"/>
      <c r="G735" s="579"/>
      <c r="H735" s="666"/>
    </row>
    <row r="736" spans="1:10" ht="16.5" thickTop="1" thickBot="1">
      <c r="A736" s="569"/>
      <c r="B736" s="546"/>
      <c r="C736" s="844">
        <f>B735*B734*B733</f>
        <v>3.9</v>
      </c>
      <c r="D736" s="546"/>
      <c r="E736" s="546"/>
      <c r="F736" s="569"/>
      <c r="G736" s="569"/>
      <c r="H736" s="651"/>
      <c r="J736">
        <f>C738-45.9*2</f>
        <v>43.18</v>
      </c>
    </row>
    <row r="737" spans="1:9" ht="16.5" thickTop="1" thickBot="1">
      <c r="A737" s="569"/>
      <c r="B737" s="569"/>
      <c r="C737" s="838">
        <f>SUM(C721:C736)</f>
        <v>12.55</v>
      </c>
      <c r="D737" s="666" t="s">
        <v>1055</v>
      </c>
      <c r="E737" s="546"/>
      <c r="F737" s="569"/>
      <c r="G737" s="603"/>
      <c r="H737" s="546"/>
      <c r="I737" s="86">
        <f>C738-45.92</f>
        <v>89.06</v>
      </c>
    </row>
    <row r="738" spans="1:9" ht="20.25" thickTop="1" thickBot="1">
      <c r="A738" s="569"/>
      <c r="B738" s="569"/>
      <c r="C738" s="750">
        <f>G671+C697+C676+C663+C693+G675+C720+C737</f>
        <v>134.97999999999999</v>
      </c>
      <c r="D738" s="876" t="s">
        <v>881</v>
      </c>
      <c r="E738" s="546"/>
      <c r="F738" s="602"/>
      <c r="G738" s="546"/>
      <c r="H738" s="546"/>
    </row>
    <row r="739" spans="1:9" ht="15.75" thickTop="1">
      <c r="A739" s="569"/>
      <c r="B739" s="602"/>
      <c r="C739" s="546"/>
      <c r="D739" s="546"/>
      <c r="E739" s="546"/>
      <c r="F739" s="546"/>
      <c r="G739" s="603"/>
      <c r="H739" s="666"/>
    </row>
    <row r="740" spans="1:9" ht="18.75">
      <c r="A740" s="569"/>
      <c r="B740" s="546"/>
      <c r="C740" s="602"/>
      <c r="D740" s="687" t="s">
        <v>1062</v>
      </c>
      <c r="E740" s="546"/>
      <c r="F740" s="569"/>
      <c r="G740" s="569"/>
      <c r="H740" s="651"/>
    </row>
    <row r="741" spans="1:9">
      <c r="A741" s="569"/>
      <c r="B741" s="569"/>
      <c r="C741" s="569"/>
      <c r="D741" s="546"/>
      <c r="E741" s="546"/>
      <c r="F741" s="569"/>
      <c r="G741" s="603"/>
      <c r="H741" s="546"/>
    </row>
    <row r="742" spans="1:9" ht="16.5" thickBot="1">
      <c r="A742" s="546"/>
      <c r="B742" s="569"/>
      <c r="C742" s="899"/>
      <c r="D742" s="685" t="s">
        <v>1063</v>
      </c>
      <c r="E742" s="546"/>
      <c r="F742" s="602"/>
      <c r="G742" s="546"/>
      <c r="H742" s="546"/>
    </row>
    <row r="743" spans="1:9" ht="20.25" thickTop="1" thickBot="1">
      <c r="A743" s="546"/>
      <c r="B743" s="602"/>
      <c r="C743" s="750" t="e">
        <f>#REF!</f>
        <v>#REF!</v>
      </c>
      <c r="D743" s="897" t="s">
        <v>75</v>
      </c>
      <c r="E743" s="546"/>
      <c r="F743" s="546"/>
      <c r="G743" s="602"/>
      <c r="H743" s="546"/>
    </row>
    <row r="744" spans="1:9" ht="17.25" thickTop="1" thickBot="1">
      <c r="A744" s="546"/>
      <c r="B744" s="546"/>
      <c r="C744" s="898"/>
      <c r="D744" s="685" t="s">
        <v>1064</v>
      </c>
      <c r="E744" s="546"/>
      <c r="F744" s="546"/>
      <c r="G744" s="546"/>
      <c r="H744" s="546"/>
    </row>
    <row r="745" spans="1:9" ht="20.25" thickTop="1" thickBot="1">
      <c r="A745" s="569"/>
      <c r="B745" s="569"/>
      <c r="C745" s="750" t="e">
        <f>#REF!</f>
        <v>#REF!</v>
      </c>
      <c r="D745" s="897" t="s">
        <v>75</v>
      </c>
      <c r="E745" s="546"/>
      <c r="F745" s="569"/>
      <c r="G745" s="603"/>
      <c r="H745" s="546"/>
    </row>
    <row r="746" spans="1:9" ht="17.25" thickTop="1" thickBot="1">
      <c r="A746" s="569"/>
      <c r="B746" s="569"/>
      <c r="C746" s="898"/>
      <c r="D746" s="685" t="s">
        <v>1065</v>
      </c>
      <c r="E746" s="546"/>
      <c r="F746" s="602"/>
      <c r="G746" s="546"/>
      <c r="H746" s="546"/>
    </row>
    <row r="747" spans="1:9" ht="20.25" thickTop="1" thickBot="1">
      <c r="A747" s="569"/>
      <c r="B747" s="602"/>
      <c r="C747" s="750" t="e">
        <f>#REF!</f>
        <v>#REF!</v>
      </c>
      <c r="D747" s="897" t="s">
        <v>75</v>
      </c>
      <c r="E747" s="546"/>
      <c r="F747" s="546"/>
      <c r="G747" s="602"/>
      <c r="H747" s="546"/>
    </row>
    <row r="748" spans="1:9" ht="15.75" thickTop="1">
      <c r="A748" s="569"/>
      <c r="B748" s="546"/>
      <c r="C748" s="602"/>
      <c r="D748" s="546"/>
      <c r="E748" s="546"/>
      <c r="F748" s="569"/>
      <c r="G748" s="569"/>
      <c r="H748" s="546"/>
    </row>
    <row r="749" spans="1:9">
      <c r="A749" s="569"/>
      <c r="B749" s="546"/>
      <c r="C749" s="603"/>
      <c r="D749" s="666"/>
      <c r="E749" s="546"/>
      <c r="F749" s="569"/>
      <c r="G749" s="603"/>
      <c r="H749" s="546"/>
    </row>
    <row r="750" spans="1:9">
      <c r="A750" s="569"/>
      <c r="B750" s="569"/>
      <c r="C750" s="573"/>
      <c r="D750" s="666"/>
      <c r="E750" s="546"/>
      <c r="F750" s="602"/>
      <c r="G750" s="546"/>
      <c r="H750" s="546"/>
    </row>
    <row r="751" spans="1:9">
      <c r="A751" s="569"/>
      <c r="B751" s="569"/>
      <c r="C751" s="573"/>
      <c r="D751" s="449"/>
      <c r="E751" s="546"/>
      <c r="F751" s="546"/>
      <c r="G751" s="602"/>
      <c r="H751" s="546"/>
    </row>
    <row r="752" spans="1:9">
      <c r="A752" s="546"/>
      <c r="B752" s="546"/>
      <c r="C752" s="602"/>
      <c r="D752" s="546"/>
      <c r="E752" s="546"/>
      <c r="F752" s="569"/>
      <c r="G752" s="569"/>
      <c r="H752" s="546"/>
    </row>
    <row r="753" spans="1:8">
      <c r="A753" s="569"/>
      <c r="B753" s="569"/>
      <c r="C753" s="546"/>
      <c r="D753" s="642"/>
      <c r="E753" s="546"/>
      <c r="F753" s="569"/>
      <c r="G753" s="603"/>
      <c r="H753" s="546"/>
    </row>
    <row r="754" spans="1:8" ht="18.75">
      <c r="A754" s="569"/>
      <c r="B754" s="569"/>
      <c r="C754" s="617"/>
      <c r="D754" s="643"/>
      <c r="E754" s="546"/>
      <c r="F754" s="602"/>
      <c r="G754" s="546"/>
      <c r="H754" s="546"/>
    </row>
    <row r="755" spans="1:8">
      <c r="A755" s="569"/>
      <c r="B755" s="569"/>
      <c r="C755" s="573"/>
      <c r="D755" s="666"/>
      <c r="E755" s="546"/>
      <c r="F755" s="546"/>
      <c r="G755" s="602"/>
      <c r="H755" s="546"/>
    </row>
    <row r="756" spans="1:8">
      <c r="A756" s="546"/>
      <c r="B756" s="546"/>
      <c r="C756" s="602"/>
      <c r="D756" s="546"/>
      <c r="E756" s="546"/>
      <c r="F756" s="569"/>
      <c r="G756" s="569"/>
      <c r="H756" s="546"/>
    </row>
    <row r="757" spans="1:8">
      <c r="A757" s="569"/>
      <c r="B757" s="569"/>
      <c r="C757" s="579"/>
      <c r="D757" s="666"/>
      <c r="E757" s="546"/>
      <c r="F757" s="569"/>
      <c r="G757" s="603"/>
      <c r="H757" s="546"/>
    </row>
    <row r="758" spans="1:8" ht="15.75">
      <c r="A758" s="569"/>
      <c r="B758" s="569"/>
      <c r="C758" s="546"/>
      <c r="D758" s="643"/>
      <c r="E758" s="546"/>
      <c r="F758" s="602"/>
      <c r="G758" s="546"/>
      <c r="H758" s="546"/>
    </row>
    <row r="759" spans="1:8" ht="15.75">
      <c r="A759" s="569"/>
      <c r="B759" s="569"/>
      <c r="C759" s="573"/>
      <c r="D759" s="643"/>
      <c r="E759" s="546"/>
      <c r="F759" s="546"/>
      <c r="G759" s="602"/>
      <c r="H759" s="546"/>
    </row>
    <row r="760" spans="1:8">
      <c r="A760" s="569"/>
      <c r="B760" s="569"/>
      <c r="C760" s="546"/>
      <c r="D760" s="546"/>
      <c r="E760" s="546"/>
      <c r="F760" s="569"/>
      <c r="G760" s="569"/>
      <c r="H760" s="546"/>
    </row>
    <row r="761" spans="1:8">
      <c r="A761" s="546"/>
      <c r="B761" s="546"/>
      <c r="C761" s="603"/>
      <c r="D761" s="666"/>
      <c r="E761" s="546"/>
      <c r="F761" s="569"/>
      <c r="G761" s="603"/>
      <c r="H761" s="546"/>
    </row>
    <row r="762" spans="1:8">
      <c r="A762" s="569"/>
      <c r="B762" s="569"/>
      <c r="C762" s="546"/>
      <c r="D762" s="642"/>
      <c r="E762" s="546"/>
      <c r="F762" s="602"/>
      <c r="G762" s="546"/>
      <c r="H762" s="546"/>
    </row>
    <row r="763" spans="1:8" ht="15.75">
      <c r="A763" s="569"/>
      <c r="B763" s="569"/>
      <c r="C763" s="573"/>
      <c r="D763" s="643"/>
      <c r="E763" s="546"/>
      <c r="F763" s="546"/>
      <c r="G763" s="602"/>
      <c r="H763" s="546"/>
    </row>
    <row r="764" spans="1:8" ht="15.75">
      <c r="A764" s="569"/>
      <c r="B764" s="569"/>
      <c r="C764" s="573"/>
      <c r="D764" s="643"/>
      <c r="E764" s="569"/>
      <c r="F764" s="569"/>
      <c r="G764" s="569"/>
      <c r="H764" s="546"/>
    </row>
    <row r="765" spans="1:8">
      <c r="A765" s="569"/>
      <c r="B765" s="569"/>
      <c r="C765" s="602"/>
      <c r="D765" s="642"/>
      <c r="E765" s="569"/>
      <c r="F765" s="569"/>
      <c r="G765" s="603"/>
      <c r="H765" s="546"/>
    </row>
    <row r="766" spans="1:8" ht="18.75">
      <c r="A766" s="569"/>
      <c r="B766" s="569"/>
      <c r="C766" s="617"/>
      <c r="D766" s="642"/>
      <c r="E766" s="569"/>
      <c r="F766" s="602"/>
      <c r="G766" s="546"/>
      <c r="H766" s="546"/>
    </row>
    <row r="767" spans="1:8" ht="18.75">
      <c r="A767" s="569"/>
      <c r="B767" s="569"/>
      <c r="C767" s="617"/>
      <c r="D767" s="642"/>
      <c r="E767" s="569"/>
      <c r="F767" s="546"/>
      <c r="G767" s="602"/>
      <c r="H767" s="546"/>
    </row>
    <row r="768" spans="1:8">
      <c r="A768" s="569"/>
      <c r="B768" s="569"/>
      <c r="C768" s="573"/>
      <c r="D768" s="816"/>
      <c r="E768" s="569"/>
      <c r="F768" s="569"/>
      <c r="G768" s="569"/>
      <c r="H768" s="546"/>
    </row>
    <row r="769" spans="1:8">
      <c r="A769" s="546"/>
      <c r="B769" s="546"/>
      <c r="C769" s="602"/>
      <c r="D769" s="546"/>
      <c r="E769" s="569"/>
      <c r="F769" s="569"/>
      <c r="G769" s="603"/>
      <c r="H769" s="546"/>
    </row>
    <row r="770" spans="1:8">
      <c r="A770" s="569"/>
      <c r="B770" s="569"/>
      <c r="C770" s="546"/>
      <c r="D770" s="816"/>
      <c r="E770" s="569"/>
      <c r="F770" s="602"/>
      <c r="G770" s="546"/>
      <c r="H770" s="546"/>
    </row>
    <row r="771" spans="1:8">
      <c r="A771" s="569"/>
      <c r="B771" s="569"/>
      <c r="C771" s="573"/>
      <c r="D771" s="642"/>
      <c r="E771" s="569"/>
      <c r="F771" s="546"/>
      <c r="G771" s="602"/>
      <c r="H771" s="546"/>
    </row>
    <row r="772" spans="1:8">
      <c r="A772" s="569"/>
      <c r="B772" s="569"/>
      <c r="C772" s="573"/>
      <c r="D772" s="816"/>
      <c r="E772" s="569"/>
      <c r="F772" s="569"/>
      <c r="G772" s="569"/>
      <c r="H772" s="546"/>
    </row>
    <row r="773" spans="1:8">
      <c r="A773" s="546"/>
      <c r="B773" s="546"/>
      <c r="C773" s="602"/>
      <c r="D773" s="546"/>
      <c r="E773" s="569"/>
      <c r="F773" s="569"/>
      <c r="G773" s="603"/>
      <c r="H773" s="546"/>
    </row>
    <row r="774" spans="1:8">
      <c r="A774" s="674"/>
      <c r="B774" s="674"/>
      <c r="C774" s="674"/>
      <c r="D774" s="674"/>
      <c r="E774" s="589"/>
      <c r="F774" s="604"/>
      <c r="G774" s="674"/>
      <c r="H774" s="674"/>
    </row>
  </sheetData>
  <mergeCells count="84">
    <mergeCell ref="A324:H324"/>
    <mergeCell ref="A133:D133"/>
    <mergeCell ref="A134:D134"/>
    <mergeCell ref="A135:D135"/>
    <mergeCell ref="G66:H66"/>
    <mergeCell ref="A263:D263"/>
    <mergeCell ref="A69:D69"/>
    <mergeCell ref="A258:H258"/>
    <mergeCell ref="A197:D197"/>
    <mergeCell ref="A262:D262"/>
    <mergeCell ref="A198:D198"/>
    <mergeCell ref="A260:D260"/>
    <mergeCell ref="G260:H260"/>
    <mergeCell ref="A200:D200"/>
    <mergeCell ref="A199:D199"/>
    <mergeCell ref="G197:H197"/>
    <mergeCell ref="A196:D196"/>
    <mergeCell ref="A392:D392"/>
    <mergeCell ref="A326:D326"/>
    <mergeCell ref="A1:H1"/>
    <mergeCell ref="A2:D2"/>
    <mergeCell ref="G3:H3"/>
    <mergeCell ref="A5:D5"/>
    <mergeCell ref="A64:H64"/>
    <mergeCell ref="A65:D65"/>
    <mergeCell ref="A3:D3"/>
    <mergeCell ref="A67:D67"/>
    <mergeCell ref="A66:D66"/>
    <mergeCell ref="A195:H195"/>
    <mergeCell ref="A6:D6"/>
    <mergeCell ref="A68:D68"/>
    <mergeCell ref="A4:D4"/>
    <mergeCell ref="A130:H130"/>
    <mergeCell ref="G515:H515"/>
    <mergeCell ref="A259:D259"/>
    <mergeCell ref="A261:D261"/>
    <mergeCell ref="A131:D131"/>
    <mergeCell ref="A132:D132"/>
    <mergeCell ref="G132:H132"/>
    <mergeCell ref="A394:D394"/>
    <mergeCell ref="A390:H390"/>
    <mergeCell ref="A325:D325"/>
    <mergeCell ref="G326:H326"/>
    <mergeCell ref="A327:D327"/>
    <mergeCell ref="A328:D328"/>
    <mergeCell ref="G392:H392"/>
    <mergeCell ref="A329:D329"/>
    <mergeCell ref="A391:D391"/>
    <mergeCell ref="A393:D393"/>
    <mergeCell ref="A395:D395"/>
    <mergeCell ref="A515:D515"/>
    <mergeCell ref="A516:D516"/>
    <mergeCell ref="A649:D649"/>
    <mergeCell ref="A581:D581"/>
    <mergeCell ref="A454:H454"/>
    <mergeCell ref="A455:D455"/>
    <mergeCell ref="A456:D456"/>
    <mergeCell ref="G456:H456"/>
    <mergeCell ref="A457:D457"/>
    <mergeCell ref="A458:D458"/>
    <mergeCell ref="A459:D459"/>
    <mergeCell ref="A513:H513"/>
    <mergeCell ref="A514:D514"/>
    <mergeCell ref="A712:D712"/>
    <mergeCell ref="A517:D517"/>
    <mergeCell ref="A579:H579"/>
    <mergeCell ref="A584:D584"/>
    <mergeCell ref="A647:H647"/>
    <mergeCell ref="A648:D648"/>
    <mergeCell ref="G649:H649"/>
    <mergeCell ref="G581:H581"/>
    <mergeCell ref="A651:D651"/>
    <mergeCell ref="A711:H711"/>
    <mergeCell ref="A652:D652"/>
    <mergeCell ref="A582:D582"/>
    <mergeCell ref="A583:D583"/>
    <mergeCell ref="A518:D518"/>
    <mergeCell ref="A650:D650"/>
    <mergeCell ref="A580:D580"/>
    <mergeCell ref="A713:D713"/>
    <mergeCell ref="G713:H713"/>
    <mergeCell ref="A714:D714"/>
    <mergeCell ref="A715:D715"/>
    <mergeCell ref="A716:D716"/>
  </mergeCells>
  <pageMargins left="0.7" right="0.7" top="0.75" bottom="0.75" header="0.3" footer="0.3"/>
  <pageSetup scale="59" orientation="portrait" r:id="rId1"/>
  <rowBreaks count="11" manualBreakCount="11">
    <brk id="63" max="16383" man="1"/>
    <brk id="129" max="16383" man="1"/>
    <brk id="194" max="7" man="1"/>
    <brk id="257" max="7" man="1"/>
    <brk id="323" max="7" man="1"/>
    <brk id="389" max="7" man="1"/>
    <brk id="453" max="7" man="1"/>
    <brk id="512" max="7" man="1"/>
    <brk id="578" max="7" man="1"/>
    <brk id="646" max="7" man="1"/>
    <brk id="710" max="7" man="1"/>
  </rowBreak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view="pageBreakPreview" zoomScale="115" zoomScaleNormal="85" zoomScaleSheetLayoutView="115" zoomScalePageLayoutView="85" workbookViewId="0">
      <selection activeCell="I4" sqref="I4"/>
    </sheetView>
  </sheetViews>
  <sheetFormatPr defaultRowHeight="15.75"/>
  <cols>
    <col min="1" max="1" width="2" style="959" customWidth="1"/>
    <col min="2" max="2" width="6.28515625" style="959" customWidth="1"/>
    <col min="3" max="4" width="9.5703125" style="976" bestFit="1" customWidth="1"/>
    <col min="5" max="5" width="38.5703125" style="959" customWidth="1"/>
    <col min="6" max="6" width="6.28515625" style="976" customWidth="1"/>
    <col min="7" max="7" width="8.42578125" style="984" customWidth="1"/>
    <col min="8" max="8" width="9.5703125" style="978" bestFit="1" customWidth="1"/>
    <col min="9" max="9" width="42" style="959" customWidth="1"/>
    <col min="10" max="10" width="1.7109375" style="959" customWidth="1"/>
    <col min="11" max="11" width="7" style="959" bestFit="1" customWidth="1"/>
    <col min="12" max="13" width="9.140625" style="959"/>
    <col min="14" max="14" width="12" style="959" customWidth="1"/>
    <col min="15" max="16384" width="9.140625" style="959"/>
  </cols>
  <sheetData>
    <row r="1" spans="1:15">
      <c r="A1" s="952"/>
      <c r="B1" s="1960" t="s">
        <v>1262</v>
      </c>
      <c r="C1" s="2079"/>
      <c r="D1" s="2079"/>
      <c r="E1" s="2079"/>
      <c r="F1" s="953"/>
      <c r="G1" s="954"/>
      <c r="H1" s="1960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1261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1960" t="s">
        <v>1263</v>
      </c>
      <c r="C3" s="2079"/>
      <c r="D3" s="2079"/>
      <c r="E3" s="2079"/>
      <c r="F3" s="2079"/>
      <c r="G3" s="954"/>
      <c r="I3" s="1191" t="s">
        <v>1407</v>
      </c>
      <c r="J3" s="952"/>
      <c r="L3" s="956"/>
      <c r="M3" s="957"/>
      <c r="N3" s="952"/>
      <c r="O3" s="965"/>
    </row>
    <row r="4" spans="1:15">
      <c r="A4" s="952"/>
      <c r="B4" s="1960" t="s">
        <v>1264</v>
      </c>
      <c r="C4" s="2079"/>
      <c r="D4" s="2079"/>
      <c r="E4" s="2079"/>
      <c r="F4" s="953"/>
      <c r="G4" s="954"/>
      <c r="H4" s="963"/>
      <c r="I4" s="1191" t="s">
        <v>1724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85"/>
      <c r="C7" s="972"/>
      <c r="D7" s="972"/>
      <c r="E7" s="989" t="s">
        <v>709</v>
      </c>
      <c r="F7" s="985">
        <v>1</v>
      </c>
      <c r="G7" s="1010">
        <v>12</v>
      </c>
      <c r="H7" s="972"/>
      <c r="I7" s="994" t="s">
        <v>1595</v>
      </c>
      <c r="L7" s="966"/>
      <c r="M7" s="957"/>
      <c r="N7" s="967"/>
      <c r="O7" s="968"/>
    </row>
    <row r="8" spans="1:15">
      <c r="A8" s="967"/>
      <c r="B8" s="985"/>
      <c r="C8" s="972"/>
      <c r="D8" s="972"/>
      <c r="E8" s="989" t="s">
        <v>45</v>
      </c>
      <c r="F8" s="985"/>
      <c r="G8" s="1010">
        <v>12</v>
      </c>
      <c r="H8" s="1010">
        <f>G8*G7*F7</f>
        <v>144</v>
      </c>
      <c r="I8" s="985"/>
      <c r="L8" s="956"/>
      <c r="M8" s="957"/>
      <c r="N8" s="967"/>
      <c r="O8" s="962"/>
    </row>
    <row r="9" spans="1:15">
      <c r="A9" s="967"/>
      <c r="B9" s="985"/>
      <c r="C9" s="972"/>
      <c r="D9" s="972"/>
      <c r="E9" s="989" t="s">
        <v>1532</v>
      </c>
      <c r="F9" s="985"/>
      <c r="G9" s="972"/>
      <c r="H9" s="972"/>
      <c r="I9" s="985"/>
      <c r="L9" s="956"/>
      <c r="M9" s="957"/>
      <c r="N9" s="957"/>
      <c r="O9" s="968"/>
    </row>
    <row r="10" spans="1:15">
      <c r="A10" s="967"/>
      <c r="B10" s="985">
        <v>1</v>
      </c>
      <c r="C10" s="1010">
        <v>85</v>
      </c>
      <c r="D10" s="972"/>
      <c r="E10" s="994" t="s">
        <v>1589</v>
      </c>
      <c r="F10" s="985">
        <v>1</v>
      </c>
      <c r="G10" s="1010">
        <v>26</v>
      </c>
      <c r="H10" s="972"/>
      <c r="I10" s="994" t="s">
        <v>1596</v>
      </c>
      <c r="L10" s="956"/>
      <c r="M10" s="967"/>
      <c r="N10" s="967"/>
      <c r="O10" s="967"/>
    </row>
    <row r="11" spans="1:15">
      <c r="A11" s="967"/>
      <c r="B11" s="985"/>
      <c r="C11" s="1010">
        <v>4</v>
      </c>
      <c r="D11" s="1010">
        <f>C11*C10*B10</f>
        <v>340</v>
      </c>
      <c r="E11" s="985"/>
      <c r="F11" s="985"/>
      <c r="G11" s="1010">
        <v>4.3</v>
      </c>
      <c r="H11" s="1010">
        <f>G11*G10*F10</f>
        <v>111.8</v>
      </c>
      <c r="I11" s="985"/>
      <c r="L11" s="956"/>
      <c r="M11" s="957"/>
      <c r="N11" s="967"/>
      <c r="O11" s="962"/>
    </row>
    <row r="12" spans="1:15">
      <c r="A12" s="967"/>
      <c r="B12" s="985"/>
      <c r="C12" s="972"/>
      <c r="D12" s="972"/>
      <c r="E12" s="985"/>
      <c r="F12" s="985"/>
      <c r="G12" s="972"/>
      <c r="H12" s="972"/>
      <c r="I12" s="985"/>
      <c r="L12" s="956"/>
      <c r="M12" s="957"/>
      <c r="N12" s="957"/>
      <c r="O12" s="968"/>
    </row>
    <row r="13" spans="1:15">
      <c r="A13" s="967"/>
      <c r="B13" s="985">
        <v>1</v>
      </c>
      <c r="C13" s="1010">
        <v>21</v>
      </c>
      <c r="D13" s="972"/>
      <c r="E13" s="994" t="s">
        <v>1590</v>
      </c>
      <c r="F13" s="985">
        <v>1</v>
      </c>
      <c r="G13" s="1010">
        <v>171</v>
      </c>
      <c r="H13" s="972"/>
      <c r="I13" s="994" t="s">
        <v>1597</v>
      </c>
      <c r="L13" s="956"/>
      <c r="M13" s="967"/>
      <c r="N13" s="967"/>
      <c r="O13" s="967"/>
    </row>
    <row r="14" spans="1:15">
      <c r="A14" s="967"/>
      <c r="B14" s="985"/>
      <c r="C14" s="1010">
        <v>10</v>
      </c>
      <c r="D14" s="1010">
        <f>C14*C13*B13</f>
        <v>210</v>
      </c>
      <c r="E14" s="985"/>
      <c r="F14" s="985"/>
      <c r="G14" s="1010">
        <v>0.5</v>
      </c>
      <c r="H14" s="1010">
        <f>G14*G13*F13</f>
        <v>85.5</v>
      </c>
      <c r="I14" s="985"/>
      <c r="L14" s="956"/>
      <c r="M14" s="967"/>
      <c r="N14" s="967"/>
      <c r="O14" s="967"/>
    </row>
    <row r="15" spans="1:15">
      <c r="A15" s="967"/>
      <c r="B15" s="985"/>
      <c r="C15" s="972"/>
      <c r="D15" s="1010"/>
      <c r="E15" s="985"/>
      <c r="F15" s="985"/>
      <c r="G15" s="972"/>
      <c r="H15" s="1010"/>
      <c r="I15" s="985"/>
      <c r="L15" s="956"/>
      <c r="M15" s="967"/>
      <c r="N15" s="967"/>
      <c r="O15" s="967"/>
    </row>
    <row r="16" spans="1:15">
      <c r="A16" s="967"/>
      <c r="B16" s="985">
        <v>1</v>
      </c>
      <c r="C16" s="1010">
        <v>13</v>
      </c>
      <c r="D16" s="972"/>
      <c r="E16" s="994" t="s">
        <v>1591</v>
      </c>
      <c r="F16" s="985">
        <v>1</v>
      </c>
      <c r="G16" s="1010">
        <v>41.33</v>
      </c>
      <c r="H16" s="972"/>
      <c r="I16" s="994" t="s">
        <v>1598</v>
      </c>
      <c r="L16" s="956"/>
      <c r="M16" s="967"/>
      <c r="N16" s="967"/>
      <c r="O16" s="967"/>
    </row>
    <row r="17" spans="1:15">
      <c r="A17" s="967"/>
      <c r="B17" s="985"/>
      <c r="C17" s="1010">
        <v>11</v>
      </c>
      <c r="D17" s="1010">
        <f>C17*C16*B16</f>
        <v>143</v>
      </c>
      <c r="E17" s="985"/>
      <c r="F17" s="985"/>
      <c r="G17" s="1010">
        <v>4.3</v>
      </c>
      <c r="H17" s="1010">
        <f>G17*G16*F16</f>
        <v>177.72</v>
      </c>
      <c r="I17" s="985"/>
      <c r="L17" s="956"/>
      <c r="M17" s="967"/>
      <c r="N17" s="967"/>
      <c r="O17" s="967"/>
    </row>
    <row r="18" spans="1:15">
      <c r="A18" s="967"/>
      <c r="B18" s="985"/>
      <c r="C18" s="972"/>
      <c r="D18" s="972"/>
      <c r="E18" s="985"/>
      <c r="F18" s="985"/>
      <c r="G18" s="972"/>
      <c r="H18" s="972"/>
      <c r="I18" s="985"/>
      <c r="L18" s="956"/>
      <c r="M18" s="967"/>
      <c r="N18" s="967"/>
      <c r="O18" s="967"/>
    </row>
    <row r="19" spans="1:15">
      <c r="A19" s="967"/>
      <c r="B19" s="985">
        <v>1</v>
      </c>
      <c r="C19" s="1010">
        <v>72</v>
      </c>
      <c r="D19" s="972"/>
      <c r="E19" s="994" t="s">
        <v>1594</v>
      </c>
      <c r="F19" s="985">
        <v>1</v>
      </c>
      <c r="G19" s="1010">
        <v>13</v>
      </c>
      <c r="H19" s="972"/>
      <c r="I19" s="994" t="s">
        <v>1599</v>
      </c>
      <c r="L19" s="956"/>
      <c r="M19" s="967"/>
      <c r="N19" s="967"/>
      <c r="O19" s="967"/>
    </row>
    <row r="20" spans="1:15">
      <c r="A20" s="967"/>
      <c r="B20" s="985"/>
      <c r="C20" s="1010">
        <v>4</v>
      </c>
      <c r="D20" s="1010">
        <f>C20*C19*B19</f>
        <v>288</v>
      </c>
      <c r="E20" s="985"/>
      <c r="F20" s="985"/>
      <c r="G20" s="1010">
        <v>8</v>
      </c>
      <c r="H20" s="1010">
        <f>G20*G19*F19</f>
        <v>104</v>
      </c>
      <c r="I20" s="985"/>
      <c r="L20" s="956"/>
      <c r="M20" s="967"/>
      <c r="N20" s="967"/>
      <c r="O20" s="967"/>
    </row>
    <row r="21" spans="1:15">
      <c r="A21" s="967"/>
      <c r="B21" s="985"/>
      <c r="C21" s="972"/>
      <c r="D21" s="972"/>
      <c r="E21" s="985"/>
      <c r="F21" s="985"/>
      <c r="G21" s="972"/>
      <c r="H21" s="972"/>
      <c r="I21" s="985"/>
      <c r="L21" s="956"/>
      <c r="M21" s="967"/>
      <c r="N21" s="967"/>
      <c r="O21" s="967"/>
    </row>
    <row r="22" spans="1:15">
      <c r="A22" s="967"/>
      <c r="B22" s="985">
        <v>1</v>
      </c>
      <c r="C22" s="1010">
        <v>15</v>
      </c>
      <c r="D22" s="972"/>
      <c r="E22" s="994" t="s">
        <v>1593</v>
      </c>
      <c r="F22" s="1014"/>
      <c r="G22" s="1015"/>
      <c r="H22" s="1677">
        <v>213.83</v>
      </c>
      <c r="I22" s="1014" t="s">
        <v>1536</v>
      </c>
      <c r="L22" s="956"/>
      <c r="M22" s="967"/>
      <c r="N22" s="967"/>
      <c r="O22" s="967"/>
    </row>
    <row r="23" spans="1:15">
      <c r="A23" s="967"/>
      <c r="B23" s="985"/>
      <c r="C23" s="1010">
        <v>10</v>
      </c>
      <c r="D23" s="1010">
        <f>C23*C22*B22</f>
        <v>150</v>
      </c>
      <c r="E23" s="985"/>
      <c r="F23" s="972"/>
      <c r="G23" s="1024"/>
      <c r="H23" s="1010"/>
      <c r="I23" s="985"/>
      <c r="J23" s="967"/>
    </row>
    <row r="24" spans="1:15">
      <c r="A24" s="967"/>
      <c r="B24" s="985"/>
      <c r="C24" s="972"/>
      <c r="D24" s="972"/>
      <c r="E24" s="985"/>
      <c r="F24" s="985"/>
      <c r="G24" s="972"/>
      <c r="H24" s="1010"/>
      <c r="I24" s="989" t="s">
        <v>1535</v>
      </c>
      <c r="J24" s="967"/>
    </row>
    <row r="25" spans="1:15">
      <c r="A25" s="967"/>
      <c r="B25" s="985">
        <v>1</v>
      </c>
      <c r="C25" s="1010">
        <v>39</v>
      </c>
      <c r="D25" s="972"/>
      <c r="E25" s="994" t="s">
        <v>1592</v>
      </c>
      <c r="F25" s="985">
        <v>1</v>
      </c>
      <c r="G25" s="1010">
        <v>85</v>
      </c>
      <c r="H25" s="972"/>
      <c r="I25" s="994" t="s">
        <v>1589</v>
      </c>
      <c r="J25" s="967"/>
    </row>
    <row r="26" spans="1:15">
      <c r="A26" s="967"/>
      <c r="B26" s="985"/>
      <c r="C26" s="1010">
        <v>10</v>
      </c>
      <c r="D26" s="1010">
        <f>C26*C25*B25</f>
        <v>390</v>
      </c>
      <c r="E26" s="985"/>
      <c r="F26" s="985"/>
      <c r="G26" s="1010">
        <v>4</v>
      </c>
      <c r="H26" s="1010">
        <f>G26*G25*F25</f>
        <v>340</v>
      </c>
      <c r="I26" s="985"/>
      <c r="J26" s="967"/>
    </row>
    <row r="27" spans="1:15">
      <c r="A27" s="967"/>
      <c r="B27" s="985"/>
      <c r="C27" s="972"/>
      <c r="D27" s="1010"/>
      <c r="E27" s="985"/>
      <c r="F27" s="985"/>
      <c r="G27" s="972"/>
      <c r="H27" s="972"/>
      <c r="I27" s="985"/>
      <c r="J27" s="967"/>
    </row>
    <row r="28" spans="1:15">
      <c r="A28" s="967"/>
      <c r="B28" s="985">
        <v>1</v>
      </c>
      <c r="C28" s="1010">
        <v>12</v>
      </c>
      <c r="D28" s="972"/>
      <c r="E28" s="994" t="s">
        <v>1595</v>
      </c>
      <c r="F28" s="985">
        <v>1</v>
      </c>
      <c r="G28" s="1010">
        <v>21</v>
      </c>
      <c r="H28" s="972"/>
      <c r="I28" s="994" t="s">
        <v>1590</v>
      </c>
      <c r="J28" s="967"/>
    </row>
    <row r="29" spans="1:15">
      <c r="A29" s="967"/>
      <c r="B29" s="985"/>
      <c r="C29" s="1010">
        <v>12</v>
      </c>
      <c r="D29" s="1010">
        <f>C29*C28*B28</f>
        <v>144</v>
      </c>
      <c r="E29" s="985"/>
      <c r="F29" s="985"/>
      <c r="G29" s="1010">
        <v>10</v>
      </c>
      <c r="H29" s="1010">
        <f>G29*G28*F28</f>
        <v>210</v>
      </c>
      <c r="I29" s="985"/>
      <c r="J29" s="967"/>
    </row>
    <row r="30" spans="1:15">
      <c r="A30" s="967"/>
      <c r="B30" s="985"/>
      <c r="C30" s="972"/>
      <c r="D30" s="972"/>
      <c r="E30" s="985"/>
      <c r="F30" s="985"/>
      <c r="G30" s="972"/>
      <c r="H30" s="1010"/>
      <c r="I30" s="985"/>
      <c r="J30" s="967"/>
    </row>
    <row r="31" spans="1:15">
      <c r="A31" s="967"/>
      <c r="B31" s="985">
        <v>1</v>
      </c>
      <c r="C31" s="1010">
        <v>26</v>
      </c>
      <c r="D31" s="972"/>
      <c r="E31" s="994" t="s">
        <v>1596</v>
      </c>
      <c r="F31" s="985">
        <v>1</v>
      </c>
      <c r="G31" s="1010">
        <v>13</v>
      </c>
      <c r="H31" s="972"/>
      <c r="I31" s="994" t="s">
        <v>1591</v>
      </c>
      <c r="J31" s="967"/>
    </row>
    <row r="32" spans="1:15">
      <c r="A32" s="967"/>
      <c r="B32" s="985"/>
      <c r="C32" s="1010">
        <v>4.3</v>
      </c>
      <c r="D32" s="1010">
        <f>C32*C31*B31</f>
        <v>111.8</v>
      </c>
      <c r="E32" s="985"/>
      <c r="F32" s="985"/>
      <c r="G32" s="1010">
        <v>11</v>
      </c>
      <c r="H32" s="1010">
        <f>G32*G31*F31</f>
        <v>143</v>
      </c>
      <c r="I32" s="985"/>
      <c r="J32" s="967"/>
    </row>
    <row r="33" spans="1:10">
      <c r="A33" s="967"/>
      <c r="B33" s="985"/>
      <c r="C33" s="972"/>
      <c r="D33" s="972"/>
      <c r="E33" s="985"/>
      <c r="F33" s="985"/>
      <c r="G33" s="972"/>
      <c r="H33" s="972"/>
      <c r="I33" s="985"/>
      <c r="J33" s="967"/>
    </row>
    <row r="34" spans="1:10">
      <c r="A34" s="967"/>
      <c r="B34" s="985">
        <v>1</v>
      </c>
      <c r="C34" s="1010">
        <v>171</v>
      </c>
      <c r="D34" s="972"/>
      <c r="E34" s="994" t="s">
        <v>1597</v>
      </c>
      <c r="F34" s="985">
        <v>1</v>
      </c>
      <c r="G34" s="1010">
        <v>72</v>
      </c>
      <c r="H34" s="972"/>
      <c r="I34" s="994" t="s">
        <v>1594</v>
      </c>
      <c r="J34" s="967"/>
    </row>
    <row r="35" spans="1:10">
      <c r="A35" s="967"/>
      <c r="B35" s="985"/>
      <c r="C35" s="1010">
        <v>0.5</v>
      </c>
      <c r="D35" s="1010">
        <f>C35*C34*B34</f>
        <v>85.5</v>
      </c>
      <c r="E35" s="985"/>
      <c r="F35" s="985"/>
      <c r="G35" s="1010">
        <v>4</v>
      </c>
      <c r="H35" s="1010">
        <f>G35*G34*F34</f>
        <v>288</v>
      </c>
      <c r="I35" s="985"/>
      <c r="J35" s="967"/>
    </row>
    <row r="36" spans="1:10">
      <c r="A36" s="967"/>
      <c r="B36" s="985"/>
      <c r="C36" s="972"/>
      <c r="D36" s="1010"/>
      <c r="E36" s="985"/>
      <c r="F36" s="985"/>
      <c r="G36" s="972"/>
      <c r="H36" s="972"/>
      <c r="I36" s="985"/>
      <c r="J36" s="967"/>
    </row>
    <row r="37" spans="1:10">
      <c r="A37" s="967"/>
      <c r="B37" s="985">
        <v>1</v>
      </c>
      <c r="C37" s="1010">
        <v>41.33</v>
      </c>
      <c r="D37" s="972"/>
      <c r="E37" s="994" t="s">
        <v>1598</v>
      </c>
      <c r="F37" s="985">
        <v>1</v>
      </c>
      <c r="G37" s="1010">
        <v>15</v>
      </c>
      <c r="H37" s="972"/>
      <c r="I37" s="994" t="s">
        <v>1593</v>
      </c>
      <c r="J37" s="967"/>
    </row>
    <row r="38" spans="1:10">
      <c r="A38" s="967"/>
      <c r="B38" s="985"/>
      <c r="C38" s="1010">
        <v>4.3</v>
      </c>
      <c r="D38" s="1010">
        <f>C38*C37*B37</f>
        <v>177.72</v>
      </c>
      <c r="E38" s="985"/>
      <c r="F38" s="985"/>
      <c r="G38" s="1010">
        <v>10</v>
      </c>
      <c r="H38" s="1010">
        <f>G38*G37*F37</f>
        <v>150</v>
      </c>
      <c r="I38" s="985"/>
      <c r="J38" s="967"/>
    </row>
    <row r="39" spans="1:10">
      <c r="A39" s="967"/>
      <c r="B39" s="985"/>
      <c r="C39" s="972"/>
      <c r="D39" s="972"/>
      <c r="E39" s="985"/>
      <c r="F39" s="985"/>
      <c r="G39" s="972"/>
      <c r="H39" s="972"/>
      <c r="I39" s="985"/>
      <c r="J39" s="967"/>
    </row>
    <row r="40" spans="1:10">
      <c r="A40" s="967"/>
      <c r="B40" s="985">
        <v>1</v>
      </c>
      <c r="C40" s="1010">
        <v>13</v>
      </c>
      <c r="D40" s="972"/>
      <c r="E40" s="994" t="s">
        <v>1599</v>
      </c>
      <c r="F40" s="985">
        <v>1</v>
      </c>
      <c r="G40" s="1010">
        <v>39</v>
      </c>
      <c r="H40" s="972"/>
      <c r="I40" s="994" t="s">
        <v>1592</v>
      </c>
      <c r="J40" s="967"/>
    </row>
    <row r="41" spans="1:10">
      <c r="A41" s="967"/>
      <c r="B41" s="985"/>
      <c r="C41" s="1010">
        <v>8</v>
      </c>
      <c r="D41" s="1010">
        <f>C41*C40*B40</f>
        <v>104</v>
      </c>
      <c r="E41" s="985"/>
      <c r="F41" s="985"/>
      <c r="G41" s="1010">
        <v>10</v>
      </c>
      <c r="H41" s="1010">
        <f>G41*G40*F40</f>
        <v>390</v>
      </c>
      <c r="I41" s="985"/>
      <c r="J41" s="967"/>
    </row>
    <row r="42" spans="1:10">
      <c r="A42" s="967"/>
      <c r="B42" s="985"/>
      <c r="C42" s="972"/>
      <c r="D42" s="972"/>
      <c r="E42" s="985"/>
      <c r="F42" s="985"/>
      <c r="G42" s="972"/>
      <c r="H42" s="1010"/>
      <c r="I42" s="985"/>
      <c r="J42" s="967"/>
    </row>
    <row r="43" spans="1:10">
      <c r="A43" s="967"/>
      <c r="B43" s="1014"/>
      <c r="C43" s="1015"/>
      <c r="D43" s="1677">
        <v>0</v>
      </c>
      <c r="E43" s="1014" t="s">
        <v>1533</v>
      </c>
      <c r="F43" s="985">
        <v>1</v>
      </c>
      <c r="G43" s="1010">
        <v>12</v>
      </c>
      <c r="H43" s="972"/>
      <c r="I43" s="994" t="s">
        <v>1595</v>
      </c>
      <c r="J43" s="967"/>
    </row>
    <row r="44" spans="1:10">
      <c r="A44" s="967"/>
      <c r="B44" s="985"/>
      <c r="C44" s="972"/>
      <c r="D44" s="972"/>
      <c r="E44" s="985"/>
      <c r="F44" s="985"/>
      <c r="G44" s="1010">
        <v>12</v>
      </c>
      <c r="H44" s="1010">
        <f>G44*G43*F43</f>
        <v>144</v>
      </c>
      <c r="I44" s="985"/>
      <c r="J44" s="967"/>
    </row>
    <row r="45" spans="1:10" ht="63">
      <c r="A45" s="967"/>
      <c r="B45" s="985"/>
      <c r="C45" s="972"/>
      <c r="D45" s="972"/>
      <c r="E45" s="1433" t="s">
        <v>1534</v>
      </c>
      <c r="F45" s="985"/>
      <c r="G45" s="972"/>
      <c r="H45" s="972"/>
      <c r="I45" s="985"/>
      <c r="J45" s="967"/>
    </row>
    <row r="46" spans="1:10">
      <c r="A46" s="967"/>
      <c r="B46" s="985">
        <v>1</v>
      </c>
      <c r="C46" s="1010">
        <v>85</v>
      </c>
      <c r="D46" s="972"/>
      <c r="E46" s="994" t="s">
        <v>1589</v>
      </c>
      <c r="F46" s="985">
        <v>1</v>
      </c>
      <c r="G46" s="1010">
        <v>26</v>
      </c>
      <c r="H46" s="972"/>
      <c r="I46" s="994" t="s">
        <v>1596</v>
      </c>
      <c r="J46" s="967"/>
    </row>
    <row r="47" spans="1:10">
      <c r="A47" s="967"/>
      <c r="B47" s="985"/>
      <c r="C47" s="1010">
        <v>4</v>
      </c>
      <c r="D47" s="1010">
        <f>C47*C46*B46</f>
        <v>340</v>
      </c>
      <c r="E47" s="985"/>
      <c r="F47" s="985"/>
      <c r="G47" s="1010">
        <v>4.3</v>
      </c>
      <c r="H47" s="1010">
        <f>G47*G46*F46</f>
        <v>111.8</v>
      </c>
      <c r="I47" s="985"/>
      <c r="J47" s="967"/>
    </row>
    <row r="48" spans="1:10">
      <c r="A48" s="967"/>
      <c r="B48" s="985"/>
      <c r="C48" s="972"/>
      <c r="D48" s="972"/>
      <c r="E48" s="985"/>
      <c r="F48" s="985"/>
      <c r="G48" s="972"/>
      <c r="H48" s="972"/>
      <c r="I48" s="985"/>
      <c r="J48" s="967"/>
    </row>
    <row r="49" spans="1:15">
      <c r="A49" s="967"/>
      <c r="B49" s="985">
        <v>1</v>
      </c>
      <c r="C49" s="1010">
        <v>21</v>
      </c>
      <c r="D49" s="972"/>
      <c r="E49" s="994" t="s">
        <v>1590</v>
      </c>
      <c r="F49" s="985">
        <v>1</v>
      </c>
      <c r="G49" s="1010">
        <v>171</v>
      </c>
      <c r="H49" s="972"/>
      <c r="I49" s="994" t="s">
        <v>1597</v>
      </c>
      <c r="J49" s="967"/>
    </row>
    <row r="50" spans="1:15">
      <c r="A50" s="967"/>
      <c r="B50" s="985"/>
      <c r="C50" s="1010">
        <v>10</v>
      </c>
      <c r="D50" s="1010">
        <f>C50*C49*B49</f>
        <v>210</v>
      </c>
      <c r="E50" s="985"/>
      <c r="F50" s="985"/>
      <c r="G50" s="1010">
        <v>0.5</v>
      </c>
      <c r="H50" s="1010">
        <f>G50*G49*F49</f>
        <v>85.5</v>
      </c>
      <c r="I50" s="985"/>
      <c r="J50" s="967"/>
    </row>
    <row r="51" spans="1:15">
      <c r="A51" s="967"/>
      <c r="B51" s="985"/>
      <c r="C51" s="972"/>
      <c r="D51" s="1010"/>
      <c r="E51" s="985"/>
      <c r="F51" s="985"/>
      <c r="G51" s="972"/>
      <c r="H51" s="1010"/>
      <c r="I51" s="985"/>
      <c r="J51" s="967"/>
    </row>
    <row r="52" spans="1:15">
      <c r="A52" s="967"/>
      <c r="B52" s="985">
        <v>1</v>
      </c>
      <c r="C52" s="1010">
        <v>13</v>
      </c>
      <c r="D52" s="972"/>
      <c r="E52" s="994" t="s">
        <v>1591</v>
      </c>
      <c r="F52" s="985">
        <v>1</v>
      </c>
      <c r="G52" s="1010">
        <v>41.33</v>
      </c>
      <c r="H52" s="972"/>
      <c r="I52" s="994" t="s">
        <v>1598</v>
      </c>
      <c r="J52" s="967"/>
    </row>
    <row r="53" spans="1:15">
      <c r="A53" s="967"/>
      <c r="B53" s="985"/>
      <c r="C53" s="1010">
        <v>11</v>
      </c>
      <c r="D53" s="1010">
        <f>C53*C52*B52</f>
        <v>143</v>
      </c>
      <c r="E53" s="985"/>
      <c r="F53" s="985"/>
      <c r="G53" s="1010">
        <v>4.3</v>
      </c>
      <c r="H53" s="1010">
        <f>G53*G52*F52</f>
        <v>177.72</v>
      </c>
      <c r="I53" s="985"/>
      <c r="J53" s="967"/>
    </row>
    <row r="54" spans="1:15">
      <c r="A54" s="967"/>
      <c r="B54" s="985"/>
      <c r="C54" s="972"/>
      <c r="D54" s="972"/>
      <c r="E54" s="985"/>
      <c r="F54" s="985"/>
      <c r="G54" s="972"/>
      <c r="H54" s="972"/>
      <c r="I54" s="985"/>
      <c r="J54" s="967"/>
    </row>
    <row r="55" spans="1:15">
      <c r="A55" s="967"/>
      <c r="B55" s="985">
        <v>1</v>
      </c>
      <c r="C55" s="1010">
        <v>72</v>
      </c>
      <c r="D55" s="972"/>
      <c r="E55" s="994" t="s">
        <v>1594</v>
      </c>
      <c r="F55" s="985">
        <v>1</v>
      </c>
      <c r="G55" s="1010">
        <v>13</v>
      </c>
      <c r="H55" s="972"/>
      <c r="I55" s="994" t="s">
        <v>1599</v>
      </c>
      <c r="J55" s="967"/>
    </row>
    <row r="56" spans="1:15">
      <c r="A56" s="967"/>
      <c r="B56" s="985"/>
      <c r="C56" s="1010">
        <v>4</v>
      </c>
      <c r="D56" s="1010">
        <f>C56*C55*B55</f>
        <v>288</v>
      </c>
      <c r="E56" s="985"/>
      <c r="F56" s="985"/>
      <c r="G56" s="1010">
        <v>8</v>
      </c>
      <c r="H56" s="1010">
        <f>G56*G55*F55</f>
        <v>104</v>
      </c>
      <c r="I56" s="985"/>
      <c r="J56" s="967"/>
    </row>
    <row r="57" spans="1:15">
      <c r="A57" s="967"/>
      <c r="B57" s="985"/>
      <c r="C57" s="972"/>
      <c r="D57" s="972"/>
      <c r="E57" s="985"/>
      <c r="F57" s="985"/>
      <c r="G57" s="972"/>
      <c r="H57" s="972"/>
      <c r="I57" s="985"/>
      <c r="J57" s="967"/>
    </row>
    <row r="58" spans="1:15">
      <c r="A58" s="967"/>
      <c r="B58" s="985">
        <v>1</v>
      </c>
      <c r="C58" s="1010">
        <v>15</v>
      </c>
      <c r="D58" s="972"/>
      <c r="E58" s="994" t="s">
        <v>1593</v>
      </c>
      <c r="F58" s="1014"/>
      <c r="G58" s="1015"/>
      <c r="H58" s="1677">
        <v>2138.3000000000002</v>
      </c>
      <c r="I58" s="1014" t="s">
        <v>1537</v>
      </c>
      <c r="J58" s="967"/>
    </row>
    <row r="59" spans="1:15">
      <c r="A59" s="967"/>
      <c r="B59" s="985"/>
      <c r="C59" s="1010">
        <v>10</v>
      </c>
      <c r="D59" s="1010">
        <f>C59*C58*B58</f>
        <v>150</v>
      </c>
      <c r="E59" s="985"/>
      <c r="F59" s="994"/>
      <c r="G59" s="1012"/>
      <c r="H59" s="1012"/>
      <c r="I59" s="990"/>
      <c r="J59" s="967"/>
    </row>
    <row r="60" spans="1:15">
      <c r="A60" s="967"/>
      <c r="B60" s="985"/>
      <c r="C60" s="972"/>
      <c r="D60" s="972"/>
      <c r="E60" s="985"/>
      <c r="F60" s="994"/>
      <c r="G60" s="1012"/>
      <c r="H60" s="1012"/>
      <c r="I60" s="990"/>
      <c r="J60" s="967"/>
      <c r="L60" s="957"/>
    </row>
    <row r="61" spans="1:15">
      <c r="A61" s="967"/>
      <c r="B61" s="985">
        <v>1</v>
      </c>
      <c r="C61" s="1010">
        <v>39</v>
      </c>
      <c r="D61" s="972"/>
      <c r="E61" s="994" t="s">
        <v>1592</v>
      </c>
      <c r="F61" s="972"/>
      <c r="G61" s="1024"/>
      <c r="H61" s="1010"/>
      <c r="I61" s="985"/>
      <c r="J61" s="967"/>
    </row>
    <row r="62" spans="1:15">
      <c r="A62" s="967"/>
      <c r="B62" s="985"/>
      <c r="C62" s="1010">
        <v>10</v>
      </c>
      <c r="D62" s="1010">
        <f>C62*C61*B61</f>
        <v>390</v>
      </c>
      <c r="E62" s="985"/>
      <c r="F62" s="972"/>
      <c r="G62" s="1024"/>
      <c r="H62" s="1010"/>
      <c r="I62" s="985"/>
      <c r="J62" s="967"/>
    </row>
    <row r="63" spans="1:15">
      <c r="A63" s="967"/>
      <c r="B63" s="985"/>
      <c r="C63" s="1010"/>
      <c r="D63" s="975"/>
      <c r="E63" s="985"/>
      <c r="F63" s="972"/>
      <c r="G63" s="1024"/>
      <c r="H63" s="1010"/>
      <c r="I63" s="985"/>
      <c r="J63" s="967"/>
    </row>
    <row r="64" spans="1:15">
      <c r="A64" s="971"/>
      <c r="B64" s="1003" t="s">
        <v>174</v>
      </c>
      <c r="C64" s="1004" t="s">
        <v>175</v>
      </c>
      <c r="D64" s="1005" t="s">
        <v>176</v>
      </c>
      <c r="E64" s="1004" t="s">
        <v>7</v>
      </c>
      <c r="F64" s="1003" t="s">
        <v>174</v>
      </c>
      <c r="G64" s="1005" t="s">
        <v>175</v>
      </c>
      <c r="H64" s="1006" t="s">
        <v>176</v>
      </c>
      <c r="I64" s="1004" t="s">
        <v>7</v>
      </c>
      <c r="J64" s="971"/>
      <c r="L64" s="956"/>
      <c r="M64" s="957"/>
      <c r="N64" s="952"/>
      <c r="O64" s="965"/>
    </row>
    <row r="65" spans="1:10">
      <c r="A65" s="967"/>
      <c r="B65" s="985"/>
      <c r="C65" s="972"/>
      <c r="D65" s="972"/>
      <c r="E65" s="1433" t="s">
        <v>1562</v>
      </c>
      <c r="F65" s="1017"/>
      <c r="G65" s="1017"/>
      <c r="H65" s="1017"/>
      <c r="I65" s="1433" t="s">
        <v>1700</v>
      </c>
      <c r="J65" s="967"/>
    </row>
    <row r="66" spans="1:10">
      <c r="A66" s="967"/>
      <c r="B66" s="985">
        <v>1</v>
      </c>
      <c r="C66" s="1010">
        <v>18</v>
      </c>
      <c r="D66" s="1010"/>
      <c r="E66" s="994" t="s">
        <v>1593</v>
      </c>
      <c r="F66" s="985">
        <v>6</v>
      </c>
      <c r="G66" s="1010">
        <v>10</v>
      </c>
      <c r="H66" s="1010"/>
      <c r="I66" s="994" t="s">
        <v>1601</v>
      </c>
      <c r="J66" s="967"/>
    </row>
    <row r="67" spans="1:10" s="981" customFormat="1">
      <c r="A67" s="980"/>
      <c r="B67" s="1017"/>
      <c r="C67" s="1010"/>
      <c r="D67" s="1010">
        <f>C66*B66</f>
        <v>18</v>
      </c>
      <c r="E67" s="985"/>
      <c r="F67" s="985"/>
      <c r="G67" s="1010">
        <v>0.5</v>
      </c>
      <c r="H67" s="1010"/>
      <c r="I67" s="985"/>
      <c r="J67" s="980"/>
    </row>
    <row r="68" spans="1:10">
      <c r="A68" s="967"/>
      <c r="B68" s="985"/>
      <c r="C68" s="1010"/>
      <c r="D68" s="1010"/>
      <c r="E68" s="985"/>
      <c r="F68" s="985"/>
      <c r="G68" s="1010">
        <v>0.5</v>
      </c>
      <c r="H68" s="1010">
        <f>G68*G67*G66*F66</f>
        <v>15</v>
      </c>
      <c r="I68" s="985"/>
      <c r="J68" s="967"/>
    </row>
    <row r="69" spans="1:10">
      <c r="A69" s="967"/>
      <c r="B69" s="985">
        <v>1</v>
      </c>
      <c r="C69" s="1010">
        <v>6</v>
      </c>
      <c r="D69" s="1010"/>
      <c r="E69" s="994" t="s">
        <v>1587</v>
      </c>
      <c r="F69" s="985">
        <v>2</v>
      </c>
      <c r="G69" s="1010">
        <v>8</v>
      </c>
      <c r="H69" s="1010"/>
      <c r="I69" s="994" t="s">
        <v>1587</v>
      </c>
      <c r="J69" s="967"/>
    </row>
    <row r="70" spans="1:10">
      <c r="A70" s="967"/>
      <c r="B70" s="1017"/>
      <c r="C70" s="1010"/>
      <c r="D70" s="1010">
        <f>C69*B69</f>
        <v>6</v>
      </c>
      <c r="E70" s="985"/>
      <c r="F70" s="985"/>
      <c r="G70" s="1010">
        <v>0.5</v>
      </c>
      <c r="H70" s="1010"/>
      <c r="I70" s="985"/>
      <c r="J70" s="967"/>
    </row>
    <row r="71" spans="1:10">
      <c r="A71" s="967"/>
      <c r="B71" s="985"/>
      <c r="C71" s="1010"/>
      <c r="D71" s="1010"/>
      <c r="E71" s="985"/>
      <c r="F71" s="985"/>
      <c r="G71" s="1010">
        <v>0.5</v>
      </c>
      <c r="H71" s="1010">
        <f>G71*G70*G69*F69</f>
        <v>4</v>
      </c>
      <c r="I71" s="985"/>
      <c r="J71" s="967"/>
    </row>
    <row r="72" spans="1:10">
      <c r="A72" s="967"/>
      <c r="B72" s="985">
        <v>1</v>
      </c>
      <c r="C72" s="1010">
        <v>18</v>
      </c>
      <c r="D72" s="1010"/>
      <c r="E72" s="994" t="s">
        <v>1590</v>
      </c>
      <c r="F72" s="985">
        <v>6</v>
      </c>
      <c r="G72" s="1010">
        <v>10</v>
      </c>
      <c r="H72" s="1010"/>
      <c r="I72" s="994" t="s">
        <v>1602</v>
      </c>
      <c r="J72" s="967"/>
    </row>
    <row r="73" spans="1:10">
      <c r="A73" s="967"/>
      <c r="B73" s="1017"/>
      <c r="C73" s="1010"/>
      <c r="D73" s="1010">
        <f>C72*B72</f>
        <v>18</v>
      </c>
      <c r="E73" s="985"/>
      <c r="F73" s="985"/>
      <c r="G73" s="1010">
        <v>0.5</v>
      </c>
      <c r="H73" s="1010"/>
      <c r="I73" s="985"/>
      <c r="J73" s="967"/>
    </row>
    <row r="74" spans="1:10">
      <c r="A74" s="967"/>
      <c r="B74" s="985"/>
      <c r="C74" s="1010"/>
      <c r="D74" s="1010"/>
      <c r="E74" s="985"/>
      <c r="F74" s="985"/>
      <c r="G74" s="1010">
        <v>0.5</v>
      </c>
      <c r="H74" s="1010">
        <f>G74*G73*G72*F72</f>
        <v>15</v>
      </c>
      <c r="I74" s="985"/>
    </row>
    <row r="75" spans="1:10">
      <c r="A75" s="967"/>
      <c r="B75" s="985">
        <v>1</v>
      </c>
      <c r="C75" s="1010">
        <v>6</v>
      </c>
      <c r="D75" s="1010"/>
      <c r="E75" s="994" t="s">
        <v>1587</v>
      </c>
      <c r="F75" s="985">
        <v>2</v>
      </c>
      <c r="G75" s="1010">
        <v>8</v>
      </c>
      <c r="H75" s="1010"/>
      <c r="I75" s="994" t="s">
        <v>1603</v>
      </c>
      <c r="J75" s="967"/>
    </row>
    <row r="76" spans="1:10">
      <c r="A76" s="967"/>
      <c r="B76" s="1017"/>
      <c r="C76" s="1010"/>
      <c r="D76" s="1010">
        <f>C75*B75</f>
        <v>6</v>
      </c>
      <c r="E76" s="985"/>
      <c r="F76" s="985"/>
      <c r="G76" s="1010">
        <v>0.5</v>
      </c>
      <c r="H76" s="1010"/>
      <c r="I76" s="985"/>
      <c r="J76" s="967"/>
    </row>
    <row r="77" spans="1:10">
      <c r="A77" s="967"/>
      <c r="B77" s="985"/>
      <c r="C77" s="1010"/>
      <c r="D77" s="1010"/>
      <c r="E77" s="985"/>
      <c r="F77" s="985"/>
      <c r="G77" s="1010">
        <v>0.5</v>
      </c>
      <c r="H77" s="1010">
        <f>G77*G76*G75*F75</f>
        <v>4</v>
      </c>
      <c r="I77" s="985"/>
      <c r="J77" s="967"/>
    </row>
    <row r="78" spans="1:10">
      <c r="A78" s="967"/>
      <c r="B78" s="1014"/>
      <c r="C78" s="1015"/>
      <c r="D78" s="1015">
        <f>SUM(D67:D77)</f>
        <v>48</v>
      </c>
      <c r="E78" s="1014" t="s">
        <v>1538</v>
      </c>
      <c r="F78" s="985"/>
      <c r="G78" s="1010"/>
      <c r="H78" s="1010"/>
      <c r="I78" s="985"/>
      <c r="J78" s="967"/>
    </row>
    <row r="79" spans="1:10">
      <c r="A79" s="967"/>
      <c r="B79" s="985"/>
      <c r="C79" s="1010"/>
      <c r="D79" s="1010"/>
      <c r="E79" s="985"/>
      <c r="F79" s="1014"/>
      <c r="G79" s="1015"/>
      <c r="H79" s="1015">
        <f>SUM(H67:H77)</f>
        <v>38</v>
      </c>
      <c r="I79" s="1014" t="s">
        <v>1555</v>
      </c>
      <c r="J79" s="967"/>
    </row>
    <row r="80" spans="1:10">
      <c r="A80" s="967"/>
      <c r="B80" s="985"/>
      <c r="C80" s="972"/>
      <c r="D80" s="972"/>
      <c r="E80" s="1433" t="s">
        <v>1701</v>
      </c>
      <c r="F80" s="985"/>
      <c r="G80" s="1010"/>
      <c r="H80" s="972"/>
      <c r="I80" s="985"/>
      <c r="J80" s="967"/>
    </row>
    <row r="81" spans="1:10" ht="31.5">
      <c r="A81" s="967"/>
      <c r="B81" s="985"/>
      <c r="C81" s="972"/>
      <c r="D81" s="972"/>
      <c r="E81" s="1433" t="s">
        <v>1240</v>
      </c>
      <c r="F81" s="985"/>
      <c r="G81" s="1010"/>
      <c r="H81" s="1010"/>
      <c r="I81" s="1433" t="s">
        <v>1561</v>
      </c>
      <c r="J81" s="967"/>
    </row>
    <row r="82" spans="1:10" ht="31.5">
      <c r="A82" s="967"/>
      <c r="B82" s="985"/>
      <c r="C82" s="972"/>
      <c r="D82" s="972"/>
      <c r="E82" s="1433" t="s">
        <v>1702</v>
      </c>
      <c r="F82" s="972"/>
      <c r="G82" s="1024"/>
      <c r="H82" s="1010"/>
      <c r="I82" s="994" t="s">
        <v>1556</v>
      </c>
      <c r="J82" s="967"/>
    </row>
    <row r="83" spans="1:10">
      <c r="A83" s="967"/>
      <c r="B83" s="985">
        <v>1</v>
      </c>
      <c r="C83" s="1010">
        <v>2</v>
      </c>
      <c r="D83" s="1010"/>
      <c r="E83" s="985"/>
      <c r="F83" s="1014"/>
      <c r="G83" s="1015"/>
      <c r="H83" s="1015">
        <f>D106</f>
        <v>46</v>
      </c>
      <c r="I83" s="1014" t="s">
        <v>1538</v>
      </c>
      <c r="J83" s="967"/>
    </row>
    <row r="84" spans="1:10">
      <c r="A84" s="967"/>
      <c r="B84" s="1014"/>
      <c r="C84" s="1015"/>
      <c r="D84" s="1677">
        <v>0</v>
      </c>
      <c r="E84" s="1014" t="s">
        <v>1703</v>
      </c>
      <c r="F84" s="985"/>
      <c r="G84" s="1010"/>
      <c r="H84" s="1010"/>
      <c r="I84" s="985"/>
      <c r="J84" s="967"/>
    </row>
    <row r="85" spans="1:10">
      <c r="A85" s="967"/>
      <c r="B85" s="985"/>
      <c r="C85" s="972"/>
      <c r="D85" s="972"/>
      <c r="E85" s="985"/>
      <c r="F85" s="985"/>
      <c r="G85" s="1010"/>
      <c r="H85" s="975"/>
      <c r="I85" s="1433" t="s">
        <v>1557</v>
      </c>
      <c r="J85" s="967"/>
    </row>
    <row r="86" spans="1:10">
      <c r="A86" s="967"/>
      <c r="B86" s="985"/>
      <c r="C86" s="972"/>
      <c r="D86" s="972"/>
      <c r="E86" s="1433" t="s">
        <v>1704</v>
      </c>
      <c r="F86" s="985">
        <v>2</v>
      </c>
      <c r="G86" s="1010">
        <v>10</v>
      </c>
      <c r="H86" s="1010"/>
      <c r="I86" s="994" t="s">
        <v>1604</v>
      </c>
      <c r="J86" s="967"/>
    </row>
    <row r="87" spans="1:10">
      <c r="A87" s="967"/>
      <c r="B87" s="985">
        <v>1</v>
      </c>
      <c r="C87" s="1010">
        <v>2</v>
      </c>
      <c r="D87" s="1010"/>
      <c r="E87" s="985"/>
      <c r="F87" s="985"/>
      <c r="G87" s="1010">
        <v>0.65</v>
      </c>
      <c r="H87" s="1010"/>
      <c r="I87" s="985"/>
      <c r="J87" s="967"/>
    </row>
    <row r="88" spans="1:10">
      <c r="A88" s="967"/>
      <c r="B88" s="1014"/>
      <c r="C88" s="1015"/>
      <c r="D88" s="1677">
        <v>0</v>
      </c>
      <c r="E88" s="1014" t="s">
        <v>1705</v>
      </c>
      <c r="F88" s="985"/>
      <c r="G88" s="1010">
        <v>2.5</v>
      </c>
      <c r="H88" s="1010">
        <f>G88*G87*G86*F86</f>
        <v>32.5</v>
      </c>
      <c r="I88" s="985"/>
      <c r="J88" s="967"/>
    </row>
    <row r="89" spans="1:10">
      <c r="A89" s="967"/>
      <c r="B89" s="985"/>
      <c r="C89" s="972"/>
      <c r="D89" s="972"/>
      <c r="E89" s="985"/>
      <c r="F89" s="985"/>
      <c r="G89" s="1010"/>
      <c r="H89" s="1010"/>
      <c r="I89" s="985"/>
      <c r="J89" s="997"/>
    </row>
    <row r="90" spans="1:10">
      <c r="A90" s="967"/>
      <c r="B90" s="985"/>
      <c r="C90" s="1010"/>
      <c r="D90" s="1010"/>
      <c r="E90" s="1433" t="s">
        <v>1551</v>
      </c>
      <c r="F90" s="985">
        <v>1</v>
      </c>
      <c r="G90" s="1010">
        <v>10</v>
      </c>
      <c r="H90" s="1010"/>
      <c r="I90" s="994" t="s">
        <v>1587</v>
      </c>
      <c r="J90" s="967"/>
    </row>
    <row r="91" spans="1:10">
      <c r="A91" s="967"/>
      <c r="B91" s="985"/>
      <c r="C91" s="1010"/>
      <c r="D91" s="1010"/>
      <c r="E91" s="1433" t="s">
        <v>1540</v>
      </c>
      <c r="F91" s="985"/>
      <c r="G91" s="1010">
        <v>0.35</v>
      </c>
      <c r="H91" s="1010"/>
      <c r="I91" s="985"/>
      <c r="J91" s="967"/>
    </row>
    <row r="92" spans="1:10">
      <c r="A92" s="967"/>
      <c r="B92" s="985"/>
      <c r="C92" s="1010"/>
      <c r="D92" s="1010"/>
      <c r="E92" s="1433" t="s">
        <v>1541</v>
      </c>
      <c r="F92" s="985"/>
      <c r="G92" s="1010">
        <v>2.5</v>
      </c>
      <c r="H92" s="1010">
        <f>G92*G91*G90*F90</f>
        <v>8.75</v>
      </c>
      <c r="I92" s="985"/>
      <c r="J92" s="967"/>
    </row>
    <row r="93" spans="1:10">
      <c r="A93" s="967"/>
      <c r="B93" s="985"/>
      <c r="C93" s="1010"/>
      <c r="D93" s="1010"/>
      <c r="E93" s="1433" t="s">
        <v>1552</v>
      </c>
      <c r="F93" s="985"/>
      <c r="G93" s="1010"/>
      <c r="H93" s="1010"/>
      <c r="I93" s="985"/>
      <c r="J93" s="967"/>
    </row>
    <row r="94" spans="1:10">
      <c r="A94" s="967"/>
      <c r="B94" s="985">
        <v>6</v>
      </c>
      <c r="C94" s="1010">
        <v>10</v>
      </c>
      <c r="D94" s="1010"/>
      <c r="E94" s="994" t="s">
        <v>141</v>
      </c>
      <c r="F94" s="985">
        <v>1</v>
      </c>
      <c r="G94" s="1010">
        <v>8</v>
      </c>
      <c r="H94" s="1010"/>
      <c r="I94" s="994" t="s">
        <v>107</v>
      </c>
      <c r="J94" s="967"/>
    </row>
    <row r="95" spans="1:10">
      <c r="A95" s="967"/>
      <c r="B95" s="985"/>
      <c r="C95" s="1010">
        <v>1</v>
      </c>
      <c r="D95" s="1010"/>
      <c r="E95" s="985"/>
      <c r="F95" s="985"/>
      <c r="G95" s="1010">
        <v>0.35</v>
      </c>
      <c r="H95" s="1010"/>
      <c r="I95" s="985"/>
      <c r="J95" s="967"/>
    </row>
    <row r="96" spans="1:10">
      <c r="A96" s="967"/>
      <c r="B96" s="985"/>
      <c r="C96" s="1010">
        <v>0.5</v>
      </c>
      <c r="D96" s="1010">
        <f>C96*C95*C94*B94</f>
        <v>30</v>
      </c>
      <c r="E96" s="985"/>
      <c r="F96" s="985"/>
      <c r="G96" s="1010">
        <v>2.4</v>
      </c>
      <c r="H96" s="1010">
        <f>G96*G95*G94*F94</f>
        <v>6.72</v>
      </c>
      <c r="I96" s="985"/>
      <c r="J96" s="967"/>
    </row>
    <row r="97" spans="1:12">
      <c r="A97" s="967"/>
      <c r="B97" s="985"/>
      <c r="C97" s="1010"/>
      <c r="D97" s="1010"/>
      <c r="E97" s="985"/>
      <c r="F97" s="985"/>
      <c r="G97" s="1010"/>
      <c r="H97" s="1010"/>
      <c r="I97" s="985"/>
      <c r="J97" s="967"/>
    </row>
    <row r="98" spans="1:12">
      <c r="A98" s="967"/>
      <c r="B98" s="985">
        <v>2</v>
      </c>
      <c r="C98" s="1010">
        <v>8</v>
      </c>
      <c r="D98" s="1010"/>
      <c r="E98" s="994" t="s">
        <v>107</v>
      </c>
      <c r="F98" s="985">
        <v>1</v>
      </c>
      <c r="G98" s="1010">
        <v>4</v>
      </c>
      <c r="H98" s="1010"/>
      <c r="I98" s="994" t="s">
        <v>1605</v>
      </c>
      <c r="J98" s="967"/>
    </row>
    <row r="99" spans="1:12">
      <c r="A99" s="967"/>
      <c r="B99" s="985"/>
      <c r="C99" s="1010">
        <v>1</v>
      </c>
      <c r="D99" s="1010"/>
      <c r="E99" s="985"/>
      <c r="F99" s="985"/>
      <c r="G99" s="1010">
        <v>0.35</v>
      </c>
      <c r="H99" s="1010"/>
      <c r="I99" s="985"/>
      <c r="J99" s="967"/>
    </row>
    <row r="100" spans="1:12">
      <c r="A100" s="967"/>
      <c r="B100" s="985"/>
      <c r="C100" s="1010">
        <v>0.5</v>
      </c>
      <c r="D100" s="1010">
        <f>C100*C99*C98*B98</f>
        <v>8</v>
      </c>
      <c r="E100" s="985"/>
      <c r="F100" s="985"/>
      <c r="G100" s="1010">
        <v>2.1</v>
      </c>
      <c r="H100" s="1010">
        <f>G100*G99*G98*F98</f>
        <v>2.94</v>
      </c>
      <c r="I100" s="985"/>
      <c r="J100" s="967"/>
      <c r="L100" s="957"/>
    </row>
    <row r="101" spans="1:12">
      <c r="A101" s="967"/>
      <c r="B101" s="985"/>
      <c r="C101" s="1010"/>
      <c r="D101" s="1010"/>
      <c r="E101" s="985"/>
      <c r="F101" s="985"/>
      <c r="G101" s="1010"/>
      <c r="H101" s="1010"/>
      <c r="I101" s="985"/>
      <c r="J101" s="967"/>
      <c r="L101" s="957"/>
    </row>
    <row r="102" spans="1:12">
      <c r="A102" s="967"/>
      <c r="B102" s="985">
        <v>4</v>
      </c>
      <c r="C102" s="1010">
        <v>4</v>
      </c>
      <c r="D102" s="1010"/>
      <c r="E102" s="994" t="s">
        <v>1600</v>
      </c>
      <c r="F102" s="985">
        <v>1</v>
      </c>
      <c r="G102" s="1010">
        <v>4.3</v>
      </c>
      <c r="H102" s="1010"/>
      <c r="I102" s="994" t="s">
        <v>1606</v>
      </c>
      <c r="J102" s="967"/>
    </row>
    <row r="103" spans="1:12">
      <c r="B103" s="985"/>
      <c r="C103" s="1010">
        <v>1</v>
      </c>
      <c r="D103" s="1010"/>
      <c r="E103" s="985"/>
      <c r="F103" s="985"/>
      <c r="G103" s="1010">
        <v>0.35</v>
      </c>
      <c r="H103" s="1010"/>
      <c r="I103" s="985"/>
    </row>
    <row r="104" spans="1:12">
      <c r="B104" s="985"/>
      <c r="C104" s="1010">
        <v>0.5</v>
      </c>
      <c r="D104" s="1010">
        <f>C104*C103*C102*B102</f>
        <v>8</v>
      </c>
      <c r="E104" s="985"/>
      <c r="F104" s="985"/>
      <c r="G104" s="1010">
        <v>4</v>
      </c>
      <c r="H104" s="1010">
        <f>G104*G103*G102*F102</f>
        <v>6.02</v>
      </c>
      <c r="I104" s="985"/>
    </row>
    <row r="105" spans="1:12">
      <c r="B105" s="985"/>
      <c r="C105" s="1010"/>
      <c r="D105" s="1010"/>
      <c r="E105" s="985"/>
      <c r="F105" s="985"/>
      <c r="G105" s="1010"/>
      <c r="H105" s="1010"/>
      <c r="I105" s="985"/>
    </row>
    <row r="106" spans="1:12">
      <c r="B106" s="1014"/>
      <c r="C106" s="1015"/>
      <c r="D106" s="1015">
        <f>SUM(D95:D105)</f>
        <v>46</v>
      </c>
      <c r="E106" s="1014" t="s">
        <v>1553</v>
      </c>
      <c r="F106" s="1014"/>
      <c r="G106" s="1015"/>
      <c r="H106" s="1015">
        <f>SUM(H87:H105)</f>
        <v>56.93</v>
      </c>
      <c r="I106" s="1014" t="s">
        <v>1558</v>
      </c>
    </row>
    <row r="107" spans="1:12">
      <c r="B107" s="985"/>
      <c r="C107" s="1010"/>
      <c r="D107" s="1010"/>
      <c r="E107" s="985"/>
      <c r="F107" s="985"/>
      <c r="G107" s="1010"/>
      <c r="H107" s="972"/>
      <c r="I107" s="985"/>
    </row>
    <row r="108" spans="1:12">
      <c r="B108" s="985"/>
      <c r="C108" s="1010"/>
      <c r="D108" s="1010"/>
      <c r="E108" s="1433" t="s">
        <v>1560</v>
      </c>
      <c r="F108" s="985"/>
      <c r="G108" s="1010"/>
      <c r="H108" s="1010"/>
      <c r="I108" s="1433" t="s">
        <v>1559</v>
      </c>
    </row>
    <row r="109" spans="1:12">
      <c r="B109" s="985">
        <v>6</v>
      </c>
      <c r="C109" s="1010">
        <v>10</v>
      </c>
      <c r="D109" s="1010"/>
      <c r="E109" s="994" t="s">
        <v>1601</v>
      </c>
      <c r="F109" s="985">
        <v>3</v>
      </c>
      <c r="G109" s="1010">
        <v>10</v>
      </c>
      <c r="H109" s="972"/>
      <c r="I109" s="994" t="s">
        <v>1604</v>
      </c>
    </row>
    <row r="110" spans="1:12">
      <c r="B110" s="985"/>
      <c r="C110" s="1010">
        <v>0.5</v>
      </c>
      <c r="D110" s="1010"/>
      <c r="E110" s="985"/>
      <c r="F110" s="985"/>
      <c r="G110" s="1010">
        <v>2.5</v>
      </c>
      <c r="H110" s="1010">
        <f>G110*G109*F109</f>
        <v>75</v>
      </c>
      <c r="I110" s="985"/>
    </row>
    <row r="111" spans="1:12">
      <c r="B111" s="985"/>
      <c r="C111" s="1010">
        <v>0.5</v>
      </c>
      <c r="D111" s="1010">
        <f>C111*C110*C109*B109</f>
        <v>15</v>
      </c>
      <c r="E111" s="985"/>
      <c r="F111" s="985"/>
      <c r="G111" s="972"/>
      <c r="H111" s="972"/>
      <c r="I111" s="985"/>
    </row>
    <row r="112" spans="1:12">
      <c r="B112" s="985"/>
      <c r="C112" s="1010"/>
      <c r="D112" s="1010"/>
      <c r="E112" s="985"/>
      <c r="F112" s="985">
        <v>1</v>
      </c>
      <c r="G112" s="1010">
        <v>8</v>
      </c>
      <c r="H112" s="972"/>
      <c r="I112" s="994" t="s">
        <v>107</v>
      </c>
    </row>
    <row r="113" spans="1:15">
      <c r="B113" s="985">
        <v>2</v>
      </c>
      <c r="C113" s="1010">
        <v>8</v>
      </c>
      <c r="D113" s="1010"/>
      <c r="E113" s="994" t="s">
        <v>1602</v>
      </c>
      <c r="F113" s="985"/>
      <c r="G113" s="1010">
        <v>2.4</v>
      </c>
      <c r="H113" s="1010">
        <f>G113*G112*F112</f>
        <v>19.2</v>
      </c>
      <c r="I113" s="985"/>
    </row>
    <row r="114" spans="1:15">
      <c r="B114" s="985"/>
      <c r="C114" s="1010">
        <v>0.5</v>
      </c>
      <c r="D114" s="1010"/>
      <c r="E114" s="985"/>
      <c r="F114" s="985"/>
      <c r="G114" s="972"/>
      <c r="H114" s="1010"/>
      <c r="I114" s="985"/>
    </row>
    <row r="115" spans="1:15">
      <c r="B115" s="985"/>
      <c r="C115" s="1010">
        <v>0.5</v>
      </c>
      <c r="D115" s="1010">
        <f>C115*C114*C113*B113</f>
        <v>4</v>
      </c>
      <c r="E115" s="985"/>
      <c r="F115" s="985">
        <v>1</v>
      </c>
      <c r="G115" s="1010">
        <v>4</v>
      </c>
      <c r="H115" s="972"/>
      <c r="I115" s="994" t="s">
        <v>1605</v>
      </c>
    </row>
    <row r="116" spans="1:15">
      <c r="B116" s="985"/>
      <c r="C116" s="1010"/>
      <c r="D116" s="1010"/>
      <c r="E116" s="985"/>
      <c r="F116" s="985"/>
      <c r="G116" s="1010">
        <v>2.1</v>
      </c>
      <c r="H116" s="1010">
        <f>G116*G115*F115</f>
        <v>8.4</v>
      </c>
      <c r="I116" s="985"/>
    </row>
    <row r="117" spans="1:15">
      <c r="B117" s="985">
        <v>4</v>
      </c>
      <c r="C117" s="1010">
        <v>4</v>
      </c>
      <c r="D117" s="1010"/>
      <c r="E117" s="994" t="s">
        <v>1603</v>
      </c>
      <c r="F117" s="985"/>
      <c r="G117" s="972"/>
      <c r="H117" s="972"/>
      <c r="I117" s="985"/>
    </row>
    <row r="118" spans="1:15">
      <c r="B118" s="985"/>
      <c r="C118" s="1010">
        <v>0.5</v>
      </c>
      <c r="D118" s="1010"/>
      <c r="E118" s="985"/>
      <c r="F118" s="985">
        <v>1</v>
      </c>
      <c r="G118" s="1010">
        <v>4.3</v>
      </c>
      <c r="H118" s="972"/>
      <c r="I118" s="994" t="s">
        <v>1606</v>
      </c>
    </row>
    <row r="119" spans="1:15">
      <c r="B119" s="985"/>
      <c r="C119" s="1010">
        <v>0.5</v>
      </c>
      <c r="D119" s="1010">
        <f>C119*C118*C117*B117</f>
        <v>4</v>
      </c>
      <c r="E119" s="985"/>
      <c r="F119" s="985"/>
      <c r="G119" s="1010">
        <v>4</v>
      </c>
      <c r="H119" s="1010">
        <f>G119*G118*F118</f>
        <v>17.2</v>
      </c>
      <c r="I119" s="985"/>
    </row>
    <row r="120" spans="1:15">
      <c r="B120" s="985"/>
      <c r="C120" s="1010"/>
      <c r="D120" s="1010"/>
      <c r="E120" s="985"/>
      <c r="F120" s="985"/>
      <c r="G120" s="972"/>
      <c r="H120" s="972"/>
      <c r="I120" s="985"/>
    </row>
    <row r="121" spans="1:15">
      <c r="B121" s="1014"/>
      <c r="C121" s="1015"/>
      <c r="D121" s="1015">
        <f>SUM(D110:D120)</f>
        <v>23</v>
      </c>
      <c r="E121" s="1014" t="s">
        <v>1554</v>
      </c>
      <c r="F121" s="1014"/>
      <c r="G121" s="1015"/>
      <c r="H121" s="1015">
        <f>SUM(H110:H119)</f>
        <v>119.8</v>
      </c>
      <c r="I121" s="1014" t="s">
        <v>1537</v>
      </c>
    </row>
    <row r="122" spans="1:15">
      <c r="A122" s="971"/>
      <c r="B122" s="1003" t="s">
        <v>174</v>
      </c>
      <c r="C122" s="1004" t="s">
        <v>175</v>
      </c>
      <c r="D122" s="1005" t="s">
        <v>176</v>
      </c>
      <c r="E122" s="1004" t="s">
        <v>7</v>
      </c>
      <c r="F122" s="1003" t="s">
        <v>174</v>
      </c>
      <c r="G122" s="1005" t="s">
        <v>175</v>
      </c>
      <c r="H122" s="1006" t="s">
        <v>176</v>
      </c>
      <c r="I122" s="1004" t="s">
        <v>7</v>
      </c>
      <c r="J122" s="971"/>
      <c r="L122" s="956"/>
      <c r="M122" s="957"/>
      <c r="N122" s="952"/>
      <c r="O122" s="965"/>
    </row>
    <row r="123" spans="1:15">
      <c r="A123" s="967"/>
      <c r="B123" s="1020"/>
      <c r="C123" s="972"/>
      <c r="D123" s="972"/>
      <c r="E123" s="989" t="s">
        <v>1548</v>
      </c>
      <c r="F123" s="972"/>
      <c r="G123" s="1246"/>
      <c r="H123" s="1012"/>
      <c r="I123" s="989" t="s">
        <v>1218</v>
      </c>
      <c r="J123" s="967"/>
      <c r="L123" s="966"/>
      <c r="M123" s="957"/>
      <c r="N123" s="967"/>
      <c r="O123" s="968"/>
    </row>
    <row r="124" spans="1:15">
      <c r="A124" s="967"/>
      <c r="B124" s="972"/>
      <c r="C124" s="1024"/>
      <c r="D124" s="1022"/>
      <c r="E124" s="989" t="s">
        <v>1563</v>
      </c>
      <c r="F124" s="972"/>
      <c r="G124" s="985"/>
      <c r="H124" s="1010"/>
      <c r="I124" s="989" t="s">
        <v>1219</v>
      </c>
      <c r="J124" s="967"/>
      <c r="L124" s="956"/>
      <c r="M124" s="957"/>
      <c r="N124" s="967"/>
      <c r="O124" s="962"/>
    </row>
    <row r="125" spans="1:15">
      <c r="A125" s="967"/>
      <c r="B125" s="972">
        <v>6</v>
      </c>
      <c r="C125" s="1024">
        <v>10</v>
      </c>
      <c r="D125" s="1012"/>
      <c r="E125" s="994" t="s">
        <v>1601</v>
      </c>
      <c r="F125" s="972"/>
      <c r="G125" s="1024"/>
      <c r="H125" s="1010"/>
      <c r="I125" s="989" t="s">
        <v>1565</v>
      </c>
      <c r="J125" s="967"/>
      <c r="L125" s="956"/>
      <c r="M125" s="957"/>
      <c r="N125" s="957"/>
      <c r="O125" s="968"/>
    </row>
    <row r="126" spans="1:15">
      <c r="A126" s="967"/>
      <c r="B126" s="972"/>
      <c r="C126" s="1024">
        <v>0.5</v>
      </c>
      <c r="D126" s="1010">
        <f>C126*C125*B125</f>
        <v>30</v>
      </c>
      <c r="E126" s="985"/>
      <c r="F126" s="985">
        <v>2</v>
      </c>
      <c r="G126" s="1024">
        <v>54</v>
      </c>
      <c r="H126" s="1012"/>
      <c r="I126" s="994" t="s">
        <v>1607</v>
      </c>
      <c r="J126" s="967"/>
      <c r="L126" s="956"/>
      <c r="M126" s="967"/>
      <c r="N126" s="967"/>
      <c r="O126" s="967"/>
    </row>
    <row r="127" spans="1:15">
      <c r="A127" s="967"/>
      <c r="B127" s="972"/>
      <c r="C127" s="1024"/>
      <c r="D127" s="1010"/>
      <c r="E127" s="985"/>
      <c r="F127" s="985"/>
      <c r="G127" s="1024"/>
      <c r="H127" s="1010">
        <f>G126*F126</f>
        <v>108</v>
      </c>
      <c r="I127" s="985"/>
      <c r="J127" s="967"/>
      <c r="L127" s="956"/>
      <c r="M127" s="957"/>
      <c r="N127" s="967"/>
      <c r="O127" s="962"/>
    </row>
    <row r="128" spans="1:15">
      <c r="A128" s="967"/>
      <c r="B128" s="972">
        <v>2</v>
      </c>
      <c r="C128" s="1024">
        <v>8</v>
      </c>
      <c r="D128" s="1012"/>
      <c r="E128" s="994" t="s">
        <v>1602</v>
      </c>
      <c r="F128" s="985"/>
      <c r="G128" s="972"/>
      <c r="H128" s="972"/>
      <c r="I128" s="985"/>
      <c r="J128" s="967"/>
      <c r="L128" s="956"/>
      <c r="M128" s="957"/>
      <c r="N128" s="957"/>
      <c r="O128" s="968"/>
    </row>
    <row r="129" spans="1:15">
      <c r="A129" s="967"/>
      <c r="B129" s="972"/>
      <c r="C129" s="1024">
        <v>0.5</v>
      </c>
      <c r="D129" s="1010">
        <f>C129*C128*B128</f>
        <v>8</v>
      </c>
      <c r="E129" s="985"/>
      <c r="F129" s="985">
        <v>2</v>
      </c>
      <c r="G129" s="1024">
        <v>32</v>
      </c>
      <c r="H129" s="1012"/>
      <c r="I129" s="994" t="s">
        <v>1608</v>
      </c>
      <c r="J129" s="967"/>
      <c r="L129" s="956"/>
      <c r="M129" s="967"/>
      <c r="N129" s="967"/>
      <c r="O129" s="967"/>
    </row>
    <row r="130" spans="1:15">
      <c r="A130" s="967"/>
      <c r="B130" s="972"/>
      <c r="C130" s="1024"/>
      <c r="D130" s="1010"/>
      <c r="E130" s="985"/>
      <c r="F130" s="985"/>
      <c r="G130" s="1024"/>
      <c r="H130" s="1010">
        <f>G129*F129</f>
        <v>64</v>
      </c>
      <c r="I130" s="985"/>
      <c r="J130" s="967"/>
      <c r="L130" s="956"/>
      <c r="M130" s="967"/>
      <c r="N130" s="967"/>
      <c r="O130" s="967"/>
    </row>
    <row r="131" spans="1:15">
      <c r="A131" s="967"/>
      <c r="B131" s="972">
        <v>4</v>
      </c>
      <c r="C131" s="1024">
        <v>4</v>
      </c>
      <c r="D131" s="1012"/>
      <c r="E131" s="994" t="s">
        <v>1603</v>
      </c>
      <c r="F131" s="1011"/>
      <c r="G131" s="1024"/>
      <c r="H131" s="1010"/>
      <c r="I131" s="985"/>
      <c r="J131" s="967"/>
      <c r="L131" s="956"/>
      <c r="M131" s="967"/>
      <c r="N131" s="967"/>
      <c r="O131" s="967"/>
    </row>
    <row r="132" spans="1:15">
      <c r="A132" s="967"/>
      <c r="B132" s="972"/>
      <c r="C132" s="1024">
        <v>0.5</v>
      </c>
      <c r="D132" s="1010">
        <f>C132*C131*B131</f>
        <v>8</v>
      </c>
      <c r="E132" s="985"/>
      <c r="F132" s="985">
        <v>2</v>
      </c>
      <c r="G132" s="1024">
        <v>28</v>
      </c>
      <c r="H132" s="1012"/>
      <c r="I132" s="994" t="s">
        <v>1609</v>
      </c>
      <c r="J132" s="967"/>
      <c r="L132" s="956"/>
      <c r="M132" s="967"/>
      <c r="N132" s="967"/>
      <c r="O132" s="967"/>
    </row>
    <row r="133" spans="1:15">
      <c r="A133" s="967"/>
      <c r="B133" s="972"/>
      <c r="C133" s="1024"/>
      <c r="D133" s="1010"/>
      <c r="E133" s="985"/>
      <c r="F133" s="985"/>
      <c r="G133" s="1024"/>
      <c r="H133" s="1010">
        <f>G132*F132</f>
        <v>56</v>
      </c>
      <c r="I133" s="985"/>
      <c r="J133" s="967"/>
      <c r="L133" s="956"/>
      <c r="M133" s="967"/>
      <c r="N133" s="967"/>
      <c r="O133" s="967"/>
    </row>
    <row r="134" spans="1:15">
      <c r="A134" s="967"/>
      <c r="B134" s="1014"/>
      <c r="C134" s="1015"/>
      <c r="D134" s="1015">
        <f>SUM(D126:D133)</f>
        <v>46</v>
      </c>
      <c r="E134" s="1014" t="s">
        <v>1564</v>
      </c>
      <c r="F134" s="1011"/>
      <c r="G134" s="1024"/>
      <c r="H134" s="1010"/>
      <c r="I134" s="985"/>
      <c r="J134" s="967"/>
      <c r="L134" s="956"/>
      <c r="M134" s="967"/>
      <c r="N134" s="967"/>
      <c r="O134" s="967"/>
    </row>
    <row r="135" spans="1:15">
      <c r="A135" s="967"/>
      <c r="B135" s="972"/>
      <c r="C135" s="1024"/>
      <c r="D135" s="1010"/>
      <c r="E135" s="990"/>
      <c r="F135" s="985">
        <v>2</v>
      </c>
      <c r="G135" s="1024">
        <v>26</v>
      </c>
      <c r="H135" s="1012"/>
      <c r="I135" s="994" t="s">
        <v>1393</v>
      </c>
      <c r="J135" s="967"/>
      <c r="L135" s="956"/>
      <c r="M135" s="967"/>
      <c r="N135" s="967"/>
      <c r="O135" s="967"/>
    </row>
    <row r="136" spans="1:15">
      <c r="A136" s="967"/>
      <c r="B136" s="972"/>
      <c r="C136" s="1024"/>
      <c r="D136" s="1010"/>
      <c r="E136" s="989" t="s">
        <v>722</v>
      </c>
      <c r="F136" s="985"/>
      <c r="G136" s="1024"/>
      <c r="H136" s="1010">
        <f>G135*F135</f>
        <v>52</v>
      </c>
      <c r="I136" s="985"/>
      <c r="J136" s="967"/>
      <c r="L136" s="956"/>
      <c r="M136" s="967"/>
      <c r="N136" s="967"/>
      <c r="O136" s="967"/>
    </row>
    <row r="137" spans="1:15">
      <c r="A137" s="967"/>
      <c r="B137" s="972"/>
      <c r="C137" s="1024"/>
      <c r="D137" s="1010"/>
      <c r="E137" s="989" t="s">
        <v>1412</v>
      </c>
      <c r="F137" s="1011"/>
      <c r="G137" s="1024"/>
      <c r="H137" s="1010"/>
      <c r="I137" s="985"/>
      <c r="J137" s="967"/>
      <c r="L137" s="956"/>
      <c r="M137" s="967"/>
      <c r="N137" s="967"/>
      <c r="O137" s="967"/>
    </row>
    <row r="138" spans="1:15">
      <c r="A138" s="967"/>
      <c r="B138" s="972"/>
      <c r="C138" s="1024"/>
      <c r="D138" s="1010"/>
      <c r="E138" s="989" t="s">
        <v>1413</v>
      </c>
      <c r="F138" s="1014"/>
      <c r="G138" s="1015"/>
      <c r="H138" s="1015">
        <f>SUM(H126:H136)</f>
        <v>280</v>
      </c>
      <c r="I138" s="1014" t="s">
        <v>1566</v>
      </c>
      <c r="J138" s="967"/>
    </row>
    <row r="139" spans="1:15">
      <c r="A139" s="967"/>
      <c r="B139" s="972">
        <v>2</v>
      </c>
      <c r="C139" s="1024">
        <v>30.4</v>
      </c>
      <c r="D139" s="1010"/>
      <c r="E139" s="994" t="s">
        <v>1388</v>
      </c>
      <c r="F139" s="972"/>
      <c r="G139" s="1024"/>
      <c r="H139" s="1012"/>
      <c r="I139" s="985"/>
      <c r="J139" s="967"/>
    </row>
    <row r="140" spans="1:15">
      <c r="A140" s="967"/>
      <c r="B140" s="972"/>
      <c r="C140" s="1024">
        <v>0.6</v>
      </c>
      <c r="D140" s="1010"/>
      <c r="E140" s="985"/>
      <c r="F140" s="1011"/>
      <c r="G140" s="1024"/>
      <c r="H140" s="1010"/>
      <c r="I140" s="989" t="s">
        <v>1567</v>
      </c>
      <c r="J140" s="967"/>
    </row>
    <row r="141" spans="1:15">
      <c r="A141" s="967"/>
      <c r="B141" s="972"/>
      <c r="C141" s="1024">
        <v>0.5</v>
      </c>
      <c r="D141" s="1010">
        <f>C141*C140*C139*B139</f>
        <v>18.239999999999998</v>
      </c>
      <c r="E141" s="985"/>
      <c r="F141" s="985">
        <v>2</v>
      </c>
      <c r="G141" s="1024">
        <v>70</v>
      </c>
      <c r="H141" s="1012"/>
      <c r="I141" s="994" t="s">
        <v>1610</v>
      </c>
      <c r="J141" s="967"/>
    </row>
    <row r="142" spans="1:15">
      <c r="A142" s="967"/>
      <c r="B142" s="985"/>
      <c r="C142" s="972"/>
      <c r="D142" s="972"/>
      <c r="E142" s="985"/>
      <c r="F142" s="985"/>
      <c r="G142" s="1024"/>
      <c r="H142" s="1010">
        <f>G141*F141</f>
        <v>140</v>
      </c>
      <c r="I142" s="985"/>
      <c r="J142" s="967"/>
    </row>
    <row r="143" spans="1:15">
      <c r="A143" s="967"/>
      <c r="B143" s="972">
        <v>2</v>
      </c>
      <c r="C143" s="1024">
        <v>27.2</v>
      </c>
      <c r="D143" s="1010"/>
      <c r="E143" s="994" t="s">
        <v>1389</v>
      </c>
      <c r="F143" s="985"/>
      <c r="G143" s="972"/>
      <c r="H143" s="972"/>
      <c r="I143" s="985"/>
      <c r="J143" s="967"/>
    </row>
    <row r="144" spans="1:15">
      <c r="A144" s="967"/>
      <c r="B144" s="972"/>
      <c r="C144" s="1024">
        <v>0.6</v>
      </c>
      <c r="D144" s="1010"/>
      <c r="E144" s="985"/>
      <c r="F144" s="985">
        <v>6</v>
      </c>
      <c r="G144" s="1024">
        <v>4</v>
      </c>
      <c r="H144" s="1012"/>
      <c r="I144" s="994" t="s">
        <v>1611</v>
      </c>
      <c r="J144" s="967"/>
    </row>
    <row r="145" spans="1:10">
      <c r="A145" s="967"/>
      <c r="B145" s="972"/>
      <c r="C145" s="1024">
        <v>0.5</v>
      </c>
      <c r="D145" s="1010">
        <f>C145*C144*C143*B143</f>
        <v>16.32</v>
      </c>
      <c r="E145" s="985"/>
      <c r="F145" s="985"/>
      <c r="G145" s="1024"/>
      <c r="H145" s="1010">
        <f>G144*F144</f>
        <v>24</v>
      </c>
      <c r="I145" s="985"/>
      <c r="J145" s="967"/>
    </row>
    <row r="146" spans="1:10">
      <c r="A146" s="967"/>
      <c r="B146" s="994"/>
      <c r="C146" s="1012"/>
      <c r="D146" s="1012"/>
      <c r="E146" s="994"/>
      <c r="F146" s="1011"/>
      <c r="G146" s="1024"/>
      <c r="H146" s="1010"/>
      <c r="I146" s="985"/>
      <c r="J146" s="967"/>
    </row>
    <row r="147" spans="1:10">
      <c r="A147" s="967"/>
      <c r="B147" s="972">
        <v>2</v>
      </c>
      <c r="C147" s="1024">
        <v>43.4</v>
      </c>
      <c r="D147" s="1010"/>
      <c r="E147" s="994" t="s">
        <v>1389</v>
      </c>
      <c r="F147" s="985">
        <v>2</v>
      </c>
      <c r="G147" s="1024">
        <v>41</v>
      </c>
      <c r="H147" s="1012"/>
      <c r="I147" s="994" t="s">
        <v>1614</v>
      </c>
    </row>
    <row r="148" spans="1:10">
      <c r="A148" s="967"/>
      <c r="B148" s="972"/>
      <c r="C148" s="1024">
        <v>0.6</v>
      </c>
      <c r="D148" s="1010"/>
      <c r="E148" s="985"/>
      <c r="F148" s="985"/>
      <c r="G148" s="1024"/>
      <c r="H148" s="1010">
        <f>G147*F147</f>
        <v>82</v>
      </c>
      <c r="I148" s="985"/>
      <c r="J148" s="967"/>
    </row>
    <row r="149" spans="1:10">
      <c r="A149" s="967"/>
      <c r="B149" s="972"/>
      <c r="C149" s="1024">
        <v>0.5</v>
      </c>
      <c r="D149" s="1010">
        <f>C149*C148*C147*B147</f>
        <v>26.04</v>
      </c>
      <c r="E149" s="1017"/>
      <c r="F149" s="1011"/>
      <c r="G149" s="1024"/>
      <c r="H149" s="1010"/>
      <c r="I149" s="985"/>
      <c r="J149" s="967"/>
    </row>
    <row r="150" spans="1:10">
      <c r="A150" s="967"/>
      <c r="B150" s="972"/>
      <c r="C150" s="1024"/>
      <c r="D150" s="1010"/>
      <c r="E150" s="1017"/>
      <c r="F150" s="985">
        <v>2</v>
      </c>
      <c r="G150" s="1024">
        <v>20</v>
      </c>
      <c r="H150" s="1012"/>
      <c r="I150" s="994" t="s">
        <v>1612</v>
      </c>
      <c r="J150" s="967"/>
    </row>
    <row r="151" spans="1:10">
      <c r="A151" s="967"/>
      <c r="B151" s="972">
        <v>2</v>
      </c>
      <c r="C151" s="1024">
        <v>11.7</v>
      </c>
      <c r="D151" s="1010"/>
      <c r="E151" s="994" t="s">
        <v>1390</v>
      </c>
      <c r="F151" s="985"/>
      <c r="G151" s="1024"/>
      <c r="H151" s="1010">
        <f>G150*F150</f>
        <v>40</v>
      </c>
      <c r="I151" s="985"/>
      <c r="J151" s="967"/>
    </row>
    <row r="152" spans="1:10">
      <c r="A152" s="967"/>
      <c r="B152" s="972"/>
      <c r="C152" s="1024">
        <v>0.6</v>
      </c>
      <c r="D152" s="1010"/>
      <c r="E152" s="985"/>
      <c r="F152" s="1011"/>
      <c r="G152" s="1024"/>
      <c r="H152" s="1010"/>
      <c r="I152" s="985"/>
      <c r="J152" s="967"/>
    </row>
    <row r="153" spans="1:10">
      <c r="A153" s="967"/>
      <c r="B153" s="972"/>
      <c r="C153" s="1024">
        <v>0.5</v>
      </c>
      <c r="D153" s="1010">
        <f>C153*C152*C151*B151</f>
        <v>7.02</v>
      </c>
      <c r="E153" s="1017"/>
      <c r="F153" s="985">
        <v>2</v>
      </c>
      <c r="G153" s="1024">
        <v>10</v>
      </c>
      <c r="H153" s="1012"/>
      <c r="I153" s="994" t="s">
        <v>1613</v>
      </c>
      <c r="J153" s="967"/>
    </row>
    <row r="154" spans="1:10">
      <c r="A154" s="967"/>
      <c r="B154" s="985"/>
      <c r="C154" s="972"/>
      <c r="D154" s="972"/>
      <c r="E154" s="985"/>
      <c r="F154" s="985"/>
      <c r="G154" s="1024"/>
      <c r="H154" s="1010">
        <f>G153*F153</f>
        <v>20</v>
      </c>
      <c r="I154" s="985"/>
      <c r="J154" s="967"/>
    </row>
    <row r="155" spans="1:10">
      <c r="A155" s="967"/>
      <c r="B155" s="972">
        <v>2</v>
      </c>
      <c r="C155" s="1024">
        <v>12.2</v>
      </c>
      <c r="D155" s="1010"/>
      <c r="E155" s="994" t="s">
        <v>1391</v>
      </c>
      <c r="F155" s="1011"/>
      <c r="G155" s="1024"/>
      <c r="H155" s="1010"/>
      <c r="I155" s="985"/>
      <c r="J155" s="967"/>
    </row>
    <row r="156" spans="1:10">
      <c r="A156" s="967"/>
      <c r="B156" s="972"/>
      <c r="C156" s="1024">
        <v>0.6</v>
      </c>
      <c r="D156" s="1010"/>
      <c r="E156" s="985"/>
      <c r="F156" s="985">
        <v>2</v>
      </c>
      <c r="G156" s="1024">
        <v>33</v>
      </c>
      <c r="H156" s="1012"/>
      <c r="I156" s="994" t="s">
        <v>1609</v>
      </c>
      <c r="J156" s="967"/>
    </row>
    <row r="157" spans="1:10">
      <c r="A157" s="967"/>
      <c r="B157" s="972"/>
      <c r="C157" s="1024">
        <v>0.5</v>
      </c>
      <c r="D157" s="1010">
        <f>C157*C156*C155*B155</f>
        <v>7.32</v>
      </c>
      <c r="E157" s="985"/>
      <c r="F157" s="985"/>
      <c r="G157" s="1024"/>
      <c r="H157" s="1010">
        <f>G156*F156</f>
        <v>66</v>
      </c>
      <c r="I157" s="1025"/>
      <c r="J157" s="967"/>
    </row>
    <row r="158" spans="1:10">
      <c r="A158" s="967"/>
      <c r="B158" s="985"/>
      <c r="C158" s="972"/>
      <c r="D158" s="972"/>
      <c r="E158" s="985"/>
      <c r="F158" s="1011"/>
      <c r="G158" s="1024"/>
      <c r="H158" s="1010"/>
      <c r="I158" s="1025"/>
      <c r="J158" s="967"/>
    </row>
    <row r="159" spans="1:10">
      <c r="A159" s="967"/>
      <c r="B159" s="972">
        <v>2</v>
      </c>
      <c r="C159" s="1024">
        <v>50.5</v>
      </c>
      <c r="D159" s="1010"/>
      <c r="E159" s="994" t="s">
        <v>1392</v>
      </c>
      <c r="F159" s="985">
        <v>2</v>
      </c>
      <c r="G159" s="1024">
        <v>60</v>
      </c>
      <c r="H159" s="1012"/>
      <c r="I159" s="1148" t="s">
        <v>1392</v>
      </c>
      <c r="J159" s="967"/>
    </row>
    <row r="160" spans="1:10">
      <c r="A160" s="967"/>
      <c r="B160" s="972"/>
      <c r="C160" s="1024">
        <v>0.6</v>
      </c>
      <c r="D160" s="1010"/>
      <c r="E160" s="985"/>
      <c r="F160" s="985"/>
      <c r="G160" s="1024"/>
      <c r="H160" s="1010">
        <f>G159*F159</f>
        <v>120</v>
      </c>
      <c r="I160" s="1025"/>
      <c r="J160" s="967"/>
    </row>
    <row r="161" spans="1:12">
      <c r="A161" s="967"/>
      <c r="B161" s="972"/>
      <c r="C161" s="1024">
        <v>0.5</v>
      </c>
      <c r="D161" s="1010">
        <f>C161*C160*C159*B159</f>
        <v>30.3</v>
      </c>
      <c r="E161" s="985"/>
      <c r="F161" s="985"/>
      <c r="G161" s="1010"/>
      <c r="H161" s="1010"/>
      <c r="I161" s="1025"/>
      <c r="J161" s="967"/>
    </row>
    <row r="162" spans="1:12">
      <c r="A162" s="967"/>
      <c r="B162" s="985"/>
      <c r="C162" s="972"/>
      <c r="D162" s="972"/>
      <c r="E162" s="985"/>
      <c r="F162" s="985"/>
      <c r="G162" s="972"/>
      <c r="H162" s="1010">
        <f>SUM(H142:H160)</f>
        <v>492</v>
      </c>
      <c r="I162" s="1148" t="s">
        <v>1568</v>
      </c>
      <c r="J162" s="967"/>
    </row>
    <row r="163" spans="1:12">
      <c r="A163" s="967"/>
      <c r="B163" s="972">
        <v>1</v>
      </c>
      <c r="C163" s="1024">
        <v>16.5</v>
      </c>
      <c r="D163" s="1010"/>
      <c r="E163" s="994" t="s">
        <v>1393</v>
      </c>
      <c r="F163" s="985"/>
      <c r="G163" s="1010"/>
      <c r="H163" s="1010"/>
      <c r="I163" s="994" t="s">
        <v>1569</v>
      </c>
      <c r="J163" s="967"/>
    </row>
    <row r="164" spans="1:12">
      <c r="A164" s="967"/>
      <c r="B164" s="972"/>
      <c r="C164" s="1024">
        <v>0.6</v>
      </c>
      <c r="D164" s="1010"/>
      <c r="E164" s="985"/>
      <c r="F164" s="1014"/>
      <c r="G164" s="1015"/>
      <c r="H164" s="1015">
        <f>H162*3.6</f>
        <v>1771.2</v>
      </c>
      <c r="I164" s="1014" t="s">
        <v>1570</v>
      </c>
      <c r="J164" s="967"/>
    </row>
    <row r="165" spans="1:12">
      <c r="A165" s="967"/>
      <c r="B165" s="972"/>
      <c r="C165" s="1024">
        <v>0.5</v>
      </c>
      <c r="D165" s="1010">
        <f>C165*C164*C163*B163</f>
        <v>4.95</v>
      </c>
      <c r="E165" s="985"/>
      <c r="F165" s="985"/>
      <c r="G165" s="972"/>
      <c r="H165" s="1010"/>
      <c r="I165" s="985"/>
      <c r="J165" s="967"/>
    </row>
    <row r="166" spans="1:12">
      <c r="A166" s="967"/>
      <c r="B166" s="985"/>
      <c r="C166" s="972"/>
      <c r="D166" s="972"/>
      <c r="E166" s="985"/>
      <c r="F166" s="985"/>
      <c r="G166" s="1010"/>
      <c r="H166" s="1010"/>
      <c r="I166" s="989" t="s">
        <v>1571</v>
      </c>
      <c r="J166" s="967"/>
    </row>
    <row r="167" spans="1:12">
      <c r="A167" s="967"/>
      <c r="B167" s="972">
        <v>2</v>
      </c>
      <c r="C167" s="1024">
        <v>33</v>
      </c>
      <c r="D167" s="1010"/>
      <c r="E167" s="994" t="s">
        <v>1394</v>
      </c>
      <c r="F167" s="985">
        <v>54</v>
      </c>
      <c r="G167" s="1024">
        <v>7.06</v>
      </c>
      <c r="H167" s="1012"/>
      <c r="I167" s="994" t="s">
        <v>1607</v>
      </c>
      <c r="J167" s="967"/>
    </row>
    <row r="168" spans="1:12">
      <c r="A168" s="967"/>
      <c r="B168" s="972"/>
      <c r="C168" s="1024">
        <v>0.6</v>
      </c>
      <c r="D168" s="1010"/>
      <c r="E168" s="985"/>
      <c r="F168" s="985"/>
      <c r="G168" s="1024"/>
      <c r="H168" s="1010">
        <f>G167*F167</f>
        <v>381.24</v>
      </c>
      <c r="I168" s="985"/>
      <c r="J168" s="967"/>
    </row>
    <row r="169" spans="1:12">
      <c r="A169" s="967"/>
      <c r="B169" s="972"/>
      <c r="C169" s="1024">
        <v>0.5</v>
      </c>
      <c r="D169" s="1010">
        <f>C169*C168*C167*B167</f>
        <v>19.8</v>
      </c>
      <c r="E169" s="985"/>
      <c r="F169" s="1011"/>
      <c r="G169" s="1024"/>
      <c r="H169" s="1010"/>
      <c r="I169" s="985"/>
      <c r="J169" s="967"/>
    </row>
    <row r="170" spans="1:12">
      <c r="A170" s="967"/>
      <c r="B170" s="985"/>
      <c r="C170" s="972"/>
      <c r="D170" s="972"/>
      <c r="E170" s="985"/>
      <c r="F170" s="985">
        <v>32</v>
      </c>
      <c r="G170" s="1024">
        <v>7.06</v>
      </c>
      <c r="H170" s="1012"/>
      <c r="I170" s="994" t="s">
        <v>1392</v>
      </c>
      <c r="J170" s="967"/>
    </row>
    <row r="171" spans="1:12">
      <c r="A171" s="967"/>
      <c r="B171" s="972">
        <v>2</v>
      </c>
      <c r="C171" s="1024">
        <v>56</v>
      </c>
      <c r="D171" s="1010"/>
      <c r="E171" s="994" t="s">
        <v>1395</v>
      </c>
      <c r="F171" s="985"/>
      <c r="G171" s="1024"/>
      <c r="H171" s="1010">
        <f>G170*F170</f>
        <v>225.92</v>
      </c>
      <c r="I171" s="985"/>
      <c r="J171" s="967"/>
    </row>
    <row r="172" spans="1:12">
      <c r="A172" s="967"/>
      <c r="B172" s="972"/>
      <c r="C172" s="1024">
        <v>0.6</v>
      </c>
      <c r="D172" s="1010"/>
      <c r="E172" s="985"/>
      <c r="F172" s="1011"/>
      <c r="G172" s="1024"/>
      <c r="H172" s="1010"/>
      <c r="I172" s="985"/>
      <c r="J172" s="967"/>
    </row>
    <row r="173" spans="1:12">
      <c r="A173" s="967"/>
      <c r="B173" s="972"/>
      <c r="C173" s="1024">
        <v>0.5</v>
      </c>
      <c r="D173" s="1010">
        <f>C173*C172*C171*B171</f>
        <v>33.6</v>
      </c>
      <c r="E173" s="985"/>
      <c r="F173" s="985">
        <v>28</v>
      </c>
      <c r="G173" s="1024">
        <v>7.06</v>
      </c>
      <c r="H173" s="1012"/>
      <c r="I173" s="994" t="s">
        <v>1394</v>
      </c>
      <c r="J173" s="967"/>
      <c r="L173" s="957"/>
    </row>
    <row r="174" spans="1:12">
      <c r="A174" s="967"/>
      <c r="B174" s="985"/>
      <c r="C174" s="972"/>
      <c r="D174" s="972"/>
      <c r="E174" s="985"/>
      <c r="F174" s="985"/>
      <c r="G174" s="1024"/>
      <c r="H174" s="1010">
        <f>G173*F173</f>
        <v>197.68</v>
      </c>
      <c r="I174" s="985"/>
      <c r="J174" s="967"/>
      <c r="L174" s="957"/>
    </row>
    <row r="175" spans="1:12">
      <c r="A175" s="967"/>
      <c r="B175" s="1014"/>
      <c r="C175" s="1015"/>
      <c r="D175" s="1677">
        <v>0</v>
      </c>
      <c r="E175" s="1014" t="s">
        <v>1411</v>
      </c>
      <c r="F175" s="1011"/>
      <c r="G175" s="1024"/>
      <c r="H175" s="1010"/>
      <c r="I175" s="985"/>
      <c r="J175" s="967"/>
      <c r="L175" s="957"/>
    </row>
    <row r="176" spans="1:12">
      <c r="A176" s="967"/>
      <c r="B176" s="1011"/>
      <c r="C176" s="1024"/>
      <c r="D176" s="1010"/>
      <c r="E176" s="985"/>
      <c r="F176" s="985">
        <v>26</v>
      </c>
      <c r="G176" s="1024">
        <v>7.06</v>
      </c>
      <c r="H176" s="1012"/>
      <c r="I176" s="994" t="s">
        <v>1393</v>
      </c>
      <c r="J176" s="967"/>
      <c r="L176" s="957"/>
    </row>
    <row r="177" spans="1:10">
      <c r="A177" s="967"/>
      <c r="B177" s="972"/>
      <c r="C177" s="1024"/>
      <c r="D177" s="1010"/>
      <c r="E177" s="985"/>
      <c r="F177" s="985"/>
      <c r="G177" s="1024"/>
      <c r="H177" s="1010">
        <f>G176*F176</f>
        <v>183.56</v>
      </c>
      <c r="I177" s="985"/>
      <c r="J177" s="967"/>
    </row>
    <row r="178" spans="1:10">
      <c r="A178" s="967"/>
      <c r="B178" s="972"/>
      <c r="C178" s="1024"/>
      <c r="D178" s="1010"/>
      <c r="E178" s="985"/>
      <c r="F178" s="985"/>
      <c r="G178" s="1010"/>
      <c r="H178" s="1010"/>
      <c r="I178" s="985"/>
      <c r="J178" s="967"/>
    </row>
    <row r="179" spans="1:10">
      <c r="A179" s="967"/>
      <c r="B179" s="972"/>
      <c r="C179" s="1024"/>
      <c r="D179" s="1010"/>
      <c r="E179" s="985"/>
      <c r="F179" s="985"/>
      <c r="G179" s="972"/>
      <c r="H179" s="1010">
        <f>SUM(H168:H177)</f>
        <v>988.4</v>
      </c>
      <c r="I179" s="1148" t="s">
        <v>1568</v>
      </c>
      <c r="J179" s="967"/>
    </row>
    <row r="180" spans="1:10">
      <c r="B180" s="985"/>
      <c r="C180" s="1024"/>
      <c r="D180" s="1010"/>
      <c r="E180" s="985"/>
      <c r="F180" s="985"/>
      <c r="G180" s="1010"/>
      <c r="H180" s="1010"/>
      <c r="I180" s="994" t="s">
        <v>1572</v>
      </c>
    </row>
    <row r="181" spans="1:10">
      <c r="B181" s="985"/>
      <c r="C181" s="972"/>
      <c r="D181" s="1010"/>
      <c r="E181" s="985"/>
      <c r="F181" s="1014"/>
      <c r="G181" s="1015"/>
      <c r="H181" s="1015">
        <f>H179*1.68</f>
        <v>1660.51</v>
      </c>
      <c r="I181" s="1014" t="s">
        <v>1576</v>
      </c>
    </row>
    <row r="182" spans="1:10">
      <c r="B182" s="1018"/>
      <c r="C182" s="1019"/>
      <c r="D182" s="1019"/>
      <c r="E182" s="1018"/>
      <c r="F182" s="1018"/>
      <c r="G182" s="1019"/>
      <c r="H182" s="1019"/>
      <c r="I182" s="1018"/>
    </row>
    <row r="183" spans="1:10">
      <c r="B183" s="1003" t="s">
        <v>174</v>
      </c>
      <c r="C183" s="1004" t="s">
        <v>175</v>
      </c>
      <c r="D183" s="1005" t="s">
        <v>176</v>
      </c>
      <c r="E183" s="1004" t="s">
        <v>7</v>
      </c>
      <c r="F183" s="1003" t="s">
        <v>174</v>
      </c>
      <c r="G183" s="1005" t="s">
        <v>175</v>
      </c>
      <c r="H183" s="1006" t="s">
        <v>176</v>
      </c>
      <c r="I183" s="1004" t="s">
        <v>7</v>
      </c>
    </row>
    <row r="184" spans="1:10">
      <c r="B184" s="985"/>
      <c r="C184" s="985"/>
      <c r="D184" s="985"/>
      <c r="E184" s="989" t="s">
        <v>1573</v>
      </c>
      <c r="F184" s="973"/>
      <c r="G184" s="974"/>
      <c r="H184" s="975"/>
      <c r="I184" s="982"/>
    </row>
    <row r="185" spans="1:10">
      <c r="B185" s="985">
        <v>54</v>
      </c>
      <c r="C185" s="1024">
        <v>1.44</v>
      </c>
      <c r="D185" s="1012"/>
      <c r="E185" s="994" t="s">
        <v>1607</v>
      </c>
      <c r="F185" s="973"/>
      <c r="G185" s="974"/>
      <c r="H185" s="975"/>
      <c r="I185" s="982"/>
    </row>
    <row r="186" spans="1:10">
      <c r="B186" s="985"/>
      <c r="C186" s="1024"/>
      <c r="D186" s="1010">
        <f>C185*B185</f>
        <v>77.760000000000005</v>
      </c>
      <c r="E186" s="985"/>
      <c r="F186" s="973"/>
      <c r="G186" s="974"/>
      <c r="H186" s="975"/>
      <c r="I186" s="973"/>
    </row>
    <row r="187" spans="1:10">
      <c r="B187" s="1011"/>
      <c r="C187" s="1024"/>
      <c r="D187" s="1010"/>
      <c r="E187" s="985"/>
      <c r="F187" s="973"/>
      <c r="G187" s="974"/>
      <c r="H187" s="975"/>
      <c r="I187" s="973"/>
    </row>
    <row r="188" spans="1:10">
      <c r="B188" s="985">
        <v>32</v>
      </c>
      <c r="C188" s="1024">
        <v>1.44</v>
      </c>
      <c r="D188" s="1012"/>
      <c r="E188" s="994" t="s">
        <v>1392</v>
      </c>
      <c r="F188" s="973"/>
      <c r="G188" s="974"/>
      <c r="H188" s="977"/>
      <c r="I188" s="986"/>
    </row>
    <row r="189" spans="1:10">
      <c r="B189" s="985"/>
      <c r="C189" s="1024"/>
      <c r="D189" s="1010">
        <f>C188*B188</f>
        <v>46.08</v>
      </c>
      <c r="E189" s="985"/>
      <c r="F189" s="973"/>
      <c r="G189" s="974"/>
      <c r="H189" s="975"/>
      <c r="I189" s="973"/>
    </row>
    <row r="190" spans="1:10">
      <c r="B190" s="1011"/>
      <c r="C190" s="1024"/>
      <c r="D190" s="1010"/>
      <c r="E190" s="985"/>
      <c r="F190" s="973"/>
      <c r="G190" s="974"/>
      <c r="H190" s="975"/>
      <c r="I190" s="982"/>
    </row>
    <row r="191" spans="1:10">
      <c r="B191" s="985">
        <v>28</v>
      </c>
      <c r="C191" s="1024">
        <v>1.44</v>
      </c>
      <c r="D191" s="1012"/>
      <c r="E191" s="994" t="s">
        <v>1394</v>
      </c>
      <c r="F191" s="973"/>
      <c r="G191" s="974"/>
      <c r="H191" s="975"/>
      <c r="I191" s="973"/>
    </row>
    <row r="192" spans="1:10">
      <c r="B192" s="985"/>
      <c r="C192" s="1024"/>
      <c r="D192" s="1010">
        <f>C191*B191</f>
        <v>40.32</v>
      </c>
      <c r="E192" s="985"/>
      <c r="F192" s="973"/>
      <c r="G192" s="974"/>
      <c r="H192" s="975"/>
      <c r="I192" s="986"/>
    </row>
    <row r="193" spans="2:9">
      <c r="B193" s="1011"/>
      <c r="C193" s="1024"/>
      <c r="D193" s="1010"/>
      <c r="E193" s="985"/>
      <c r="F193" s="973"/>
      <c r="G193" s="974"/>
      <c r="H193" s="975"/>
      <c r="I193" s="973"/>
    </row>
    <row r="194" spans="2:9">
      <c r="B194" s="985">
        <v>26</v>
      </c>
      <c r="C194" s="1024">
        <v>1.44</v>
      </c>
      <c r="D194" s="1012"/>
      <c r="E194" s="994" t="s">
        <v>1393</v>
      </c>
      <c r="F194" s="973"/>
      <c r="G194" s="974"/>
      <c r="H194" s="975"/>
      <c r="I194" s="973"/>
    </row>
    <row r="195" spans="2:9">
      <c r="B195" s="985"/>
      <c r="C195" s="1024"/>
      <c r="D195" s="1010">
        <f>C194*B194</f>
        <v>37.44</v>
      </c>
      <c r="E195" s="985"/>
      <c r="F195" s="973"/>
      <c r="G195" s="974"/>
      <c r="H195" s="975"/>
      <c r="I195" s="973"/>
    </row>
    <row r="196" spans="2:9">
      <c r="B196" s="985"/>
      <c r="C196" s="1010"/>
      <c r="D196" s="1010"/>
      <c r="E196" s="985"/>
      <c r="F196" s="973"/>
      <c r="G196" s="974"/>
      <c r="H196" s="975"/>
      <c r="I196" s="973"/>
    </row>
    <row r="197" spans="2:9">
      <c r="B197" s="985"/>
      <c r="C197" s="972"/>
      <c r="D197" s="1010">
        <f>SUM(D186:D195)</f>
        <v>201.6</v>
      </c>
      <c r="E197" s="1148" t="s">
        <v>1568</v>
      </c>
      <c r="F197" s="973"/>
      <c r="G197" s="974"/>
      <c r="H197" s="975"/>
      <c r="I197" s="973"/>
    </row>
    <row r="198" spans="2:9">
      <c r="B198" s="985"/>
      <c r="C198" s="1010"/>
      <c r="D198" s="1010"/>
      <c r="E198" s="994" t="s">
        <v>1574</v>
      </c>
      <c r="F198" s="973"/>
      <c r="G198" s="974"/>
      <c r="H198" s="975"/>
      <c r="I198" s="973"/>
    </row>
    <row r="199" spans="2:9">
      <c r="B199" s="1014"/>
      <c r="C199" s="1015"/>
      <c r="D199" s="1015">
        <f>D197*1.36</f>
        <v>274.18</v>
      </c>
      <c r="E199" s="1014" t="s">
        <v>1575</v>
      </c>
      <c r="F199" s="973"/>
      <c r="G199" s="974"/>
      <c r="H199" s="975"/>
      <c r="I199" s="973"/>
    </row>
    <row r="200" spans="2:9">
      <c r="B200" s="985"/>
      <c r="C200" s="985"/>
      <c r="D200" s="985"/>
      <c r="E200" s="985"/>
      <c r="F200" s="973"/>
      <c r="G200" s="974"/>
      <c r="H200" s="975"/>
      <c r="I200" s="973"/>
    </row>
    <row r="201" spans="2:9">
      <c r="B201" s="985"/>
      <c r="C201" s="985"/>
      <c r="D201" s="985"/>
      <c r="E201" s="989" t="s">
        <v>1228</v>
      </c>
      <c r="F201" s="973"/>
      <c r="G201" s="974"/>
      <c r="H201" s="975"/>
      <c r="I201" s="973"/>
    </row>
    <row r="202" spans="2:9">
      <c r="B202" s="985"/>
      <c r="C202" s="985"/>
      <c r="D202" s="985"/>
      <c r="E202" s="989" t="s">
        <v>1577</v>
      </c>
      <c r="F202" s="973"/>
      <c r="G202" s="974"/>
      <c r="H202" s="975"/>
      <c r="I202" s="973"/>
    </row>
    <row r="203" spans="2:9">
      <c r="B203" s="972">
        <v>2</v>
      </c>
      <c r="C203" s="1024">
        <v>70</v>
      </c>
      <c r="D203" s="1012"/>
      <c r="E203" s="1148" t="s">
        <v>1615</v>
      </c>
      <c r="F203" s="973"/>
      <c r="G203" s="974"/>
      <c r="H203" s="979"/>
      <c r="I203" s="986"/>
    </row>
    <row r="204" spans="2:9">
      <c r="B204" s="972"/>
      <c r="C204" s="1024">
        <v>1.75</v>
      </c>
      <c r="D204" s="1010">
        <f>C204*C203*B203</f>
        <v>245</v>
      </c>
      <c r="E204" s="994"/>
      <c r="F204" s="973"/>
      <c r="G204" s="974"/>
      <c r="H204" s="975"/>
      <c r="I204" s="998"/>
    </row>
    <row r="205" spans="2:9">
      <c r="B205" s="972"/>
      <c r="C205" s="1024"/>
      <c r="D205" s="1010"/>
      <c r="E205" s="985"/>
      <c r="F205" s="973"/>
      <c r="G205" s="974"/>
      <c r="H205" s="975"/>
      <c r="I205" s="975"/>
    </row>
    <row r="206" spans="2:9">
      <c r="B206" s="972">
        <v>2</v>
      </c>
      <c r="C206" s="1024">
        <v>20</v>
      </c>
      <c r="D206" s="1012"/>
      <c r="E206" s="1148" t="s">
        <v>1616</v>
      </c>
      <c r="F206" s="973"/>
      <c r="G206" s="974"/>
      <c r="H206" s="975"/>
      <c r="I206" s="999"/>
    </row>
    <row r="207" spans="2:9">
      <c r="B207" s="972"/>
      <c r="C207" s="1024">
        <v>1.75</v>
      </c>
      <c r="D207" s="1010">
        <f>C207*C206*B206</f>
        <v>70</v>
      </c>
      <c r="E207" s="994"/>
      <c r="F207" s="972"/>
      <c r="G207" s="974"/>
      <c r="H207" s="1010"/>
      <c r="I207" s="999"/>
    </row>
    <row r="208" spans="2:9">
      <c r="B208" s="972"/>
      <c r="C208" s="1024"/>
      <c r="D208" s="1010"/>
      <c r="E208" s="985"/>
      <c r="F208" s="973"/>
      <c r="G208" s="974"/>
      <c r="H208" s="975"/>
      <c r="I208" s="999"/>
    </row>
    <row r="209" spans="2:9">
      <c r="B209" s="972">
        <v>2</v>
      </c>
      <c r="C209" s="1024">
        <v>10</v>
      </c>
      <c r="D209" s="1012"/>
      <c r="E209" s="994" t="s">
        <v>1617</v>
      </c>
      <c r="F209" s="973"/>
      <c r="G209" s="974"/>
      <c r="H209" s="975"/>
      <c r="I209" s="999"/>
    </row>
    <row r="210" spans="2:9">
      <c r="B210" s="972"/>
      <c r="C210" s="1024">
        <v>1.75</v>
      </c>
      <c r="D210" s="1010">
        <f>C210*C209*B209</f>
        <v>35</v>
      </c>
      <c r="E210" s="994"/>
      <c r="F210" s="972"/>
      <c r="G210" s="1024"/>
      <c r="H210" s="1010"/>
      <c r="I210" s="985"/>
    </row>
    <row r="211" spans="2:9">
      <c r="B211" s="972"/>
      <c r="C211" s="1024"/>
      <c r="D211" s="1010"/>
      <c r="E211" s="985"/>
      <c r="F211" s="972"/>
      <c r="G211" s="1024"/>
      <c r="H211" s="1010"/>
      <c r="I211" s="985"/>
    </row>
    <row r="212" spans="2:9">
      <c r="B212" s="1014"/>
      <c r="C212" s="1015"/>
      <c r="D212" s="1677">
        <v>232.85</v>
      </c>
      <c r="E212" s="1014" t="s">
        <v>1618</v>
      </c>
      <c r="F212" s="972"/>
      <c r="G212" s="1024"/>
      <c r="H212" s="1010"/>
      <c r="I212" s="985"/>
    </row>
    <row r="213" spans="2:9">
      <c r="B213" s="985"/>
      <c r="C213" s="985"/>
      <c r="D213" s="985"/>
      <c r="E213" s="985"/>
      <c r="F213" s="972"/>
      <c r="G213" s="1024"/>
      <c r="H213" s="1010"/>
      <c r="I213" s="985"/>
    </row>
    <row r="214" spans="2:9">
      <c r="B214" s="985"/>
      <c r="C214" s="985"/>
      <c r="D214" s="985"/>
      <c r="E214" s="989" t="s">
        <v>1578</v>
      </c>
      <c r="F214" s="972"/>
      <c r="G214" s="1024"/>
      <c r="H214" s="1010"/>
      <c r="I214" s="985"/>
    </row>
    <row r="215" spans="2:9">
      <c r="B215" s="985">
        <v>2</v>
      </c>
      <c r="C215" s="1024">
        <v>210</v>
      </c>
      <c r="D215" s="1012"/>
      <c r="E215" s="994" t="s">
        <v>1395</v>
      </c>
      <c r="F215" s="972"/>
      <c r="G215" s="1024"/>
      <c r="H215" s="1010"/>
      <c r="I215" s="985"/>
    </row>
    <row r="216" spans="2:9">
      <c r="B216" s="985"/>
      <c r="C216" s="1024"/>
      <c r="D216" s="1010">
        <f>C215*B215</f>
        <v>420</v>
      </c>
      <c r="E216" s="985"/>
      <c r="F216" s="972"/>
      <c r="G216" s="1024"/>
      <c r="H216" s="1010"/>
      <c r="I216" s="985"/>
    </row>
    <row r="217" spans="2:9">
      <c r="B217" s="1011"/>
      <c r="C217" s="1024"/>
      <c r="D217" s="1010"/>
      <c r="E217" s="985"/>
      <c r="F217" s="972"/>
      <c r="G217" s="1024"/>
      <c r="H217" s="1010"/>
      <c r="I217" s="985"/>
    </row>
    <row r="218" spans="2:9">
      <c r="B218" s="985">
        <v>2</v>
      </c>
      <c r="C218" s="1024">
        <v>60</v>
      </c>
      <c r="D218" s="1012"/>
      <c r="E218" s="1148" t="s">
        <v>1393</v>
      </c>
      <c r="F218" s="972"/>
      <c r="G218" s="1024"/>
      <c r="H218" s="1010"/>
      <c r="I218" s="985"/>
    </row>
    <row r="219" spans="2:9">
      <c r="B219" s="985"/>
      <c r="C219" s="1024"/>
      <c r="D219" s="1010">
        <f>C218*B218</f>
        <v>120</v>
      </c>
      <c r="E219" s="985"/>
      <c r="F219" s="972"/>
      <c r="G219" s="1024"/>
      <c r="H219" s="1010"/>
      <c r="I219" s="985"/>
    </row>
    <row r="220" spans="2:9">
      <c r="B220" s="1011"/>
      <c r="C220" s="1024"/>
      <c r="D220" s="1010"/>
      <c r="E220" s="985"/>
      <c r="F220" s="972"/>
      <c r="G220" s="1024"/>
      <c r="H220" s="1010"/>
      <c r="I220" s="985"/>
    </row>
    <row r="221" spans="2:9">
      <c r="B221" s="985">
        <v>2</v>
      </c>
      <c r="C221" s="1024">
        <v>30</v>
      </c>
      <c r="D221" s="1012"/>
      <c r="E221" s="994" t="s">
        <v>1617</v>
      </c>
      <c r="F221" s="972"/>
      <c r="G221" s="1024"/>
      <c r="H221" s="1010"/>
      <c r="I221" s="985"/>
    </row>
    <row r="222" spans="2:9">
      <c r="B222" s="985"/>
      <c r="C222" s="1024"/>
      <c r="D222" s="1010">
        <f>C221*B221</f>
        <v>60</v>
      </c>
      <c r="E222" s="985"/>
      <c r="F222" s="972"/>
      <c r="G222" s="1024"/>
      <c r="H222" s="1010"/>
      <c r="I222" s="985"/>
    </row>
    <row r="223" spans="2:9">
      <c r="B223" s="985"/>
      <c r="C223" s="985"/>
      <c r="D223" s="985"/>
      <c r="E223" s="985"/>
      <c r="F223" s="972"/>
      <c r="G223" s="1024"/>
      <c r="H223" s="1010"/>
      <c r="I223" s="985"/>
    </row>
    <row r="224" spans="2:9">
      <c r="B224" s="1014"/>
      <c r="C224" s="1015"/>
      <c r="D224" s="1015">
        <f>SUM(D216:D222)</f>
        <v>600</v>
      </c>
      <c r="E224" s="1014" t="s">
        <v>1527</v>
      </c>
      <c r="F224" s="972"/>
      <c r="G224" s="1024"/>
      <c r="H224" s="1010"/>
      <c r="I224" s="985"/>
    </row>
    <row r="225" spans="2:9">
      <c r="B225" s="985"/>
      <c r="C225" s="972"/>
      <c r="D225" s="972"/>
      <c r="E225" s="989"/>
      <c r="F225" s="973"/>
      <c r="G225" s="974"/>
      <c r="H225" s="975"/>
      <c r="I225" s="999"/>
    </row>
    <row r="226" spans="2:9">
      <c r="B226" s="985"/>
      <c r="C226" s="972"/>
      <c r="D226" s="972"/>
      <c r="E226" s="989" t="s">
        <v>1697</v>
      </c>
      <c r="F226" s="973"/>
      <c r="G226" s="974"/>
      <c r="H226" s="1010"/>
      <c r="I226" s="999"/>
    </row>
    <row r="227" spans="2:9">
      <c r="B227" s="985"/>
      <c r="C227" s="972"/>
      <c r="D227" s="972"/>
      <c r="E227" s="989" t="s">
        <v>1698</v>
      </c>
      <c r="F227" s="973"/>
      <c r="G227" s="974"/>
      <c r="H227" s="975"/>
      <c r="I227" s="999"/>
    </row>
    <row r="228" spans="2:9">
      <c r="B228" s="985">
        <v>1</v>
      </c>
      <c r="C228" s="1024">
        <f>340/5</f>
        <v>68</v>
      </c>
      <c r="D228" s="972"/>
      <c r="E228" s="989"/>
      <c r="F228" s="973"/>
      <c r="G228" s="974"/>
      <c r="H228" s="975"/>
      <c r="I228" s="999"/>
    </row>
    <row r="229" spans="2:9">
      <c r="B229" s="1014"/>
      <c r="C229" s="1015"/>
      <c r="D229" s="1677">
        <v>0</v>
      </c>
      <c r="E229" s="1014" t="s">
        <v>1699</v>
      </c>
      <c r="F229" s="972"/>
      <c r="G229" s="1024"/>
      <c r="H229" s="1010"/>
      <c r="I229" s="985"/>
    </row>
    <row r="230" spans="2:9">
      <c r="B230" s="985"/>
      <c r="C230" s="972"/>
      <c r="D230" s="972"/>
      <c r="E230" s="989"/>
      <c r="F230" s="973"/>
      <c r="G230" s="974"/>
      <c r="H230" s="975"/>
      <c r="I230" s="999"/>
    </row>
    <row r="231" spans="2:9">
      <c r="B231" s="985"/>
      <c r="C231" s="972"/>
      <c r="D231" s="972"/>
      <c r="E231" s="989"/>
      <c r="F231" s="973"/>
      <c r="G231" s="974"/>
      <c r="H231" s="975"/>
      <c r="I231" s="999"/>
    </row>
    <row r="232" spans="2:9">
      <c r="B232" s="985"/>
      <c r="C232" s="972"/>
      <c r="D232" s="972"/>
      <c r="E232" s="989"/>
      <c r="F232" s="973"/>
      <c r="G232" s="974"/>
      <c r="H232" s="975"/>
      <c r="I232" s="999"/>
    </row>
    <row r="233" spans="2:9">
      <c r="B233" s="985"/>
      <c r="C233" s="972"/>
      <c r="D233" s="972"/>
      <c r="E233" s="989"/>
      <c r="F233" s="973"/>
      <c r="G233" s="974"/>
      <c r="H233" s="975"/>
      <c r="I233" s="999"/>
    </row>
    <row r="234" spans="2:9">
      <c r="B234" s="985"/>
      <c r="C234" s="972"/>
      <c r="D234" s="972"/>
      <c r="E234" s="989"/>
      <c r="F234" s="973"/>
      <c r="G234" s="974"/>
      <c r="H234" s="975"/>
      <c r="I234" s="999"/>
    </row>
    <row r="235" spans="2:9">
      <c r="B235" s="985"/>
      <c r="C235" s="972"/>
      <c r="D235" s="972"/>
      <c r="E235" s="989"/>
      <c r="F235" s="973"/>
      <c r="G235" s="974"/>
      <c r="H235" s="975"/>
      <c r="I235" s="999"/>
    </row>
    <row r="236" spans="2:9">
      <c r="B236" s="985"/>
      <c r="C236" s="972"/>
      <c r="D236" s="972"/>
      <c r="E236" s="989"/>
      <c r="F236" s="973"/>
      <c r="G236" s="974"/>
      <c r="H236" s="975"/>
      <c r="I236" s="999"/>
    </row>
    <row r="237" spans="2:9">
      <c r="B237" s="985"/>
      <c r="C237" s="972"/>
      <c r="D237" s="972"/>
      <c r="E237" s="989"/>
      <c r="F237" s="973"/>
      <c r="G237" s="974"/>
      <c r="H237" s="975"/>
      <c r="I237" s="999"/>
    </row>
    <row r="238" spans="2:9">
      <c r="B238" s="985"/>
      <c r="C238" s="972"/>
      <c r="D238" s="972"/>
      <c r="E238" s="989"/>
      <c r="F238" s="973"/>
      <c r="G238" s="974"/>
      <c r="H238" s="975"/>
      <c r="I238" s="999"/>
    </row>
    <row r="239" spans="2:9">
      <c r="B239" s="1001"/>
      <c r="C239" s="1000"/>
      <c r="D239" s="1007"/>
      <c r="E239" s="1416"/>
      <c r="F239" s="1001"/>
      <c r="G239" s="1000"/>
      <c r="H239" s="1008"/>
      <c r="I239" s="1009"/>
    </row>
  </sheetData>
  <mergeCells count="5">
    <mergeCell ref="B1:E1"/>
    <mergeCell ref="H1:I1"/>
    <mergeCell ref="B2:E2"/>
    <mergeCell ref="B3:F3"/>
    <mergeCell ref="B4:E4"/>
  </mergeCells>
  <pageMargins left="0.45" right="0.2" top="0.25" bottom="0.12" header="0.3" footer="0.12"/>
  <pageSetup scale="73" orientation="portrait" r:id="rId1"/>
  <headerFooter>
    <oddHeader>&amp;CPage &amp;P of &amp;N</oddHeader>
    <oddFooter xml:space="preserve">&amp;L&amp;"-,Bold"&amp;14Contractor: - &amp;USelam D.
Office Engineer&amp;C&amp;"-,Bold"&amp;14Consultant: - ________&amp;R&amp;"-,Bold"&amp;14Client: -_____________&amp;U    </oddFooter>
  </headerFooter>
  <rowBreaks count="3" manualBreakCount="3">
    <brk id="63" max="9" man="1"/>
    <brk id="121" max="9" man="1"/>
    <brk id="182" max="9" man="1"/>
  </rowBreak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41"/>
  <sheetViews>
    <sheetView view="pageBreakPreview" zoomScale="84" zoomScaleNormal="84" zoomScaleSheetLayoutView="84" workbookViewId="0">
      <selection activeCell="B7" sqref="B7:G7"/>
    </sheetView>
  </sheetViews>
  <sheetFormatPr defaultRowHeight="18.75"/>
  <cols>
    <col min="1" max="1" width="5.42578125" style="1203" customWidth="1"/>
    <col min="2" max="2" width="11" style="1203" customWidth="1"/>
    <col min="3" max="3" width="44.85546875" style="1203" customWidth="1"/>
    <col min="4" max="4" width="19.85546875" style="1203" customWidth="1"/>
    <col min="5" max="5" width="19.140625" style="1203" customWidth="1"/>
    <col min="6" max="6" width="19.85546875" style="1203" customWidth="1"/>
    <col min="7" max="7" width="18.140625" style="1203" customWidth="1"/>
    <col min="8" max="8" width="4.85546875" style="1203" customWidth="1"/>
    <col min="9" max="16384" width="9.140625" style="1203"/>
  </cols>
  <sheetData>
    <row r="1" spans="2:8" s="932" customFormat="1">
      <c r="B1" s="2106"/>
      <c r="C1" s="2106"/>
      <c r="D1" s="2106"/>
      <c r="E1" s="2106"/>
      <c r="F1" s="2106"/>
      <c r="G1" s="2106"/>
    </row>
    <row r="2" spans="2:8" s="932" customFormat="1">
      <c r="B2" s="2073" t="s">
        <v>179</v>
      </c>
      <c r="C2" s="2073"/>
    </row>
    <row r="3" spans="2:8" s="932" customFormat="1">
      <c r="B3" s="2073" t="s">
        <v>156</v>
      </c>
      <c r="C3" s="2073"/>
    </row>
    <row r="4" spans="2:8" s="932" customFormat="1">
      <c r="B4" s="2073" t="s">
        <v>157</v>
      </c>
      <c r="C4" s="2073"/>
    </row>
    <row r="5" spans="2:8" s="932" customFormat="1">
      <c r="B5" s="2073" t="s">
        <v>158</v>
      </c>
      <c r="C5" s="2073"/>
      <c r="D5" s="2073"/>
      <c r="E5" s="933"/>
      <c r="F5" s="933"/>
    </row>
    <row r="6" spans="2:8" s="1208" customFormat="1">
      <c r="D6" s="1182"/>
      <c r="E6" s="1182"/>
      <c r="F6" s="1182"/>
      <c r="H6" s="1209"/>
    </row>
    <row r="7" spans="2:8">
      <c r="B7" s="2137" t="s">
        <v>2257</v>
      </c>
      <c r="C7" s="2137"/>
      <c r="D7" s="2137"/>
      <c r="E7" s="2137"/>
      <c r="F7" s="2137"/>
      <c r="G7" s="2137"/>
    </row>
    <row r="8" spans="2:8">
      <c r="B8" s="1207"/>
      <c r="C8" s="1207"/>
      <c r="D8" s="1207"/>
      <c r="E8" s="1207"/>
      <c r="F8" s="1207"/>
      <c r="G8" s="1207"/>
    </row>
    <row r="9" spans="2:8" s="932" customFormat="1" ht="20.25" customHeight="1">
      <c r="B9" s="1967" t="s">
        <v>1348</v>
      </c>
      <c r="C9" s="1979" t="s">
        <v>1352</v>
      </c>
      <c r="D9" s="1967" t="s">
        <v>1350</v>
      </c>
      <c r="E9" s="2043" t="s">
        <v>1183</v>
      </c>
      <c r="F9" s="2044"/>
      <c r="G9" s="2045"/>
    </row>
    <row r="10" spans="2:8" s="932" customFormat="1" ht="19.5" customHeight="1">
      <c r="B10" s="1968"/>
      <c r="C10" s="1980"/>
      <c r="D10" s="1968"/>
      <c r="E10" s="1172" t="s">
        <v>154</v>
      </c>
      <c r="F10" s="1173" t="s">
        <v>155</v>
      </c>
      <c r="G10" s="1173" t="s">
        <v>1181</v>
      </c>
    </row>
    <row r="11" spans="2:8" s="932" customFormat="1">
      <c r="B11" s="2080"/>
      <c r="C11" s="2081"/>
      <c r="D11" s="2081"/>
      <c r="E11" s="2081"/>
      <c r="F11" s="2081"/>
      <c r="G11" s="2082"/>
    </row>
    <row r="12" spans="2:8">
      <c r="B12" s="1118"/>
      <c r="C12" s="1119" t="s">
        <v>200</v>
      </c>
      <c r="D12" s="1098"/>
      <c r="E12" s="1098"/>
      <c r="F12" s="1098"/>
      <c r="G12" s="1099"/>
    </row>
    <row r="13" spans="2:8" s="932" customFormat="1">
      <c r="B13" s="2080"/>
      <c r="C13" s="2081"/>
      <c r="D13" s="2081"/>
      <c r="E13" s="2081"/>
      <c r="F13" s="2081"/>
      <c r="G13" s="2082"/>
    </row>
    <row r="14" spans="2:8" s="1061" customFormat="1">
      <c r="B14" s="1120">
        <v>1</v>
      </c>
      <c r="C14" s="1098" t="s">
        <v>130</v>
      </c>
      <c r="D14" s="1098">
        <f>'Pla Meas'!J17</f>
        <v>9140</v>
      </c>
      <c r="E14" s="1098">
        <f>'Pla Meas'!K17</f>
        <v>34167.160000000003</v>
      </c>
      <c r="F14" s="1098">
        <f>'Pla Meas'!L17</f>
        <v>0</v>
      </c>
      <c r="G14" s="1099">
        <f>F14+E14</f>
        <v>34167.160000000003</v>
      </c>
    </row>
    <row r="15" spans="2:8" s="1061" customFormat="1">
      <c r="B15" s="1120">
        <v>2</v>
      </c>
      <c r="C15" s="1098" t="s">
        <v>131</v>
      </c>
      <c r="D15" s="1098">
        <f>'Pla Meas'!J27</f>
        <v>19436</v>
      </c>
      <c r="E15" s="1098">
        <f>'Pla Meas'!K27</f>
        <v>19907.560000000001</v>
      </c>
      <c r="F15" s="1098">
        <f>'Pla Meas'!L27</f>
        <v>0</v>
      </c>
      <c r="G15" s="1099">
        <f>F15+E15</f>
        <v>19907.560000000001</v>
      </c>
    </row>
    <row r="16" spans="2:8" s="1061" customFormat="1">
      <c r="B16" s="1120">
        <v>3</v>
      </c>
      <c r="C16" s="1098" t="s">
        <v>180</v>
      </c>
      <c r="D16" s="1098">
        <f>'Pla Meas'!J30</f>
        <v>19000</v>
      </c>
      <c r="E16" s="1098">
        <f>'Pla Meas'!K30</f>
        <v>83590</v>
      </c>
      <c r="F16" s="1098">
        <f>'Pla Meas'!L30</f>
        <v>0</v>
      </c>
      <c r="G16" s="1099">
        <f>F16+E16</f>
        <v>83590</v>
      </c>
    </row>
    <row r="17" spans="2:7">
      <c r="B17" s="2080"/>
      <c r="C17" s="2081"/>
      <c r="D17" s="2081"/>
      <c r="E17" s="2081"/>
      <c r="F17" s="2081"/>
      <c r="G17" s="2082"/>
    </row>
    <row r="18" spans="2:7">
      <c r="B18" s="1966" t="s">
        <v>1386</v>
      </c>
      <c r="C18" s="1966"/>
      <c r="D18" s="1066">
        <f>SUM(D14:D16)</f>
        <v>47576</v>
      </c>
      <c r="E18" s="1066">
        <f>SUM(E14:E16)</f>
        <v>137664.72</v>
      </c>
      <c r="F18" s="1066">
        <f>SUM(F14:F16)</f>
        <v>0</v>
      </c>
      <c r="G18" s="1066">
        <f>SUM(G14:G16)</f>
        <v>137664.72</v>
      </c>
    </row>
    <row r="27" spans="2:7">
      <c r="B27" s="1205"/>
    </row>
    <row r="28" spans="2:7">
      <c r="B28" s="1205"/>
    </row>
    <row r="29" spans="2:7">
      <c r="B29" s="1205"/>
    </row>
    <row r="30" spans="2:7">
      <c r="B30" s="1205"/>
    </row>
    <row r="31" spans="2:7">
      <c r="B31" s="1205"/>
    </row>
    <row r="32" spans="2:7">
      <c r="B32" s="1205"/>
    </row>
    <row r="33" spans="2:2">
      <c r="B33" s="1205"/>
    </row>
    <row r="34" spans="2:2">
      <c r="B34" s="1205"/>
    </row>
    <row r="35" spans="2:2">
      <c r="B35" s="1205"/>
    </row>
    <row r="36" spans="2:2">
      <c r="B36" s="1205"/>
    </row>
    <row r="37" spans="2:2">
      <c r="B37" s="1205"/>
    </row>
    <row r="38" spans="2:2">
      <c r="B38" s="1205"/>
    </row>
    <row r="39" spans="2:2">
      <c r="B39" s="1205"/>
    </row>
    <row r="40" spans="2:2">
      <c r="B40" s="1205"/>
    </row>
    <row r="41" spans="2:2">
      <c r="B41" s="1205"/>
    </row>
  </sheetData>
  <mergeCells count="14">
    <mergeCell ref="B1:G1"/>
    <mergeCell ref="B2:C2"/>
    <mergeCell ref="B3:C3"/>
    <mergeCell ref="B4:C4"/>
    <mergeCell ref="B7:G7"/>
    <mergeCell ref="B5:D5"/>
    <mergeCell ref="B18:C18"/>
    <mergeCell ref="E9:G9"/>
    <mergeCell ref="B9:B10"/>
    <mergeCell ref="C9:C10"/>
    <mergeCell ref="D9:D10"/>
    <mergeCell ref="B11:G11"/>
    <mergeCell ref="B13:G13"/>
    <mergeCell ref="B17:G17"/>
  </mergeCells>
  <printOptions horizontalCentered="1"/>
  <pageMargins left="0.5" right="0.5" top="0.5" bottom="0.5" header="0.25" footer="0.25"/>
  <pageSetup paperSize="9" scale="95" orientation="landscape" r:id="rId1"/>
  <headerFooter>
    <oddFooter>&amp;LContractor: - &amp;USelam D.
Office Engineer&amp;CConsultant: - ______________&amp;RApproved By__________________________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tabColor rgb="FF92D050"/>
  </sheetPr>
  <dimension ref="B1:R30"/>
  <sheetViews>
    <sheetView view="pageBreakPreview" zoomScale="85" zoomScaleNormal="89" zoomScaleSheetLayoutView="85" workbookViewId="0">
      <selection activeCell="B6" sqref="B6:M6"/>
    </sheetView>
  </sheetViews>
  <sheetFormatPr defaultRowHeight="15.75"/>
  <cols>
    <col min="1" max="1" width="4.7109375" style="329" customWidth="1"/>
    <col min="2" max="2" width="7.7109375" style="329" bestFit="1" customWidth="1"/>
    <col min="3" max="3" width="56.85546875" style="329" customWidth="1"/>
    <col min="4" max="4" width="5.42578125" style="329" customWidth="1"/>
    <col min="5" max="5" width="10.5703125" style="329" bestFit="1" customWidth="1"/>
    <col min="6" max="6" width="14.140625" style="935" customWidth="1"/>
    <col min="7" max="7" width="12.42578125" style="935" customWidth="1"/>
    <col min="8" max="8" width="11.7109375" style="935" bestFit="1" customWidth="1"/>
    <col min="9" max="9" width="13.42578125" style="935" bestFit="1" customWidth="1"/>
    <col min="10" max="10" width="13.42578125" style="935" customWidth="1"/>
    <col min="11" max="11" width="17.28515625" style="935" customWidth="1"/>
    <col min="12" max="12" width="14.7109375" style="935" customWidth="1"/>
    <col min="13" max="13" width="19.140625" style="935" bestFit="1" customWidth="1"/>
    <col min="14" max="14" width="5.140625" style="329" customWidth="1"/>
    <col min="15" max="16384" width="9.140625" style="329"/>
  </cols>
  <sheetData>
    <row r="1" spans="2:18">
      <c r="B1" s="2092"/>
      <c r="C1" s="2092"/>
      <c r="D1" s="2092"/>
      <c r="E1" s="2092"/>
      <c r="F1" s="2092"/>
      <c r="G1" s="2092"/>
      <c r="H1" s="2092"/>
      <c r="I1" s="2092"/>
      <c r="J1" s="2092"/>
      <c r="K1" s="2092"/>
      <c r="L1" s="2092"/>
      <c r="M1" s="2092"/>
      <c r="N1" s="2092"/>
      <c r="O1" s="2092"/>
      <c r="P1" s="2092"/>
      <c r="Q1" s="2092"/>
      <c r="R1" s="2092"/>
    </row>
    <row r="2" spans="2:18" s="940" customFormat="1">
      <c r="B2" s="2140" t="s">
        <v>179</v>
      </c>
      <c r="C2" s="2140"/>
      <c r="D2" s="942"/>
      <c r="E2" s="942"/>
      <c r="F2" s="942"/>
      <c r="G2" s="942"/>
      <c r="H2" s="942"/>
      <c r="I2" s="942"/>
      <c r="J2" s="942"/>
      <c r="K2" s="942"/>
      <c r="L2" s="942"/>
      <c r="M2" s="942"/>
      <c r="N2" s="942"/>
      <c r="O2" s="942"/>
      <c r="P2" s="942"/>
      <c r="Q2" s="942"/>
      <c r="R2" s="942"/>
    </row>
    <row r="3" spans="2:18" s="940" customFormat="1">
      <c r="B3" s="2140" t="s">
        <v>156</v>
      </c>
      <c r="C3" s="2140"/>
      <c r="D3" s="942"/>
      <c r="E3" s="942"/>
      <c r="F3" s="942"/>
      <c r="G3" s="942"/>
      <c r="H3" s="942"/>
      <c r="I3" s="942"/>
      <c r="J3" s="942"/>
      <c r="K3" s="942"/>
      <c r="L3" s="942"/>
      <c r="M3" s="942"/>
      <c r="N3" s="942"/>
      <c r="O3" s="942"/>
      <c r="P3" s="942"/>
      <c r="Q3" s="942"/>
      <c r="R3" s="942"/>
    </row>
    <row r="4" spans="2:18" s="940" customFormat="1">
      <c r="B4" s="2140" t="s">
        <v>157</v>
      </c>
      <c r="C4" s="2140"/>
      <c r="D4" s="942"/>
      <c r="E4" s="942"/>
      <c r="F4" s="942"/>
      <c r="G4" s="942"/>
      <c r="H4" s="942"/>
      <c r="I4" s="942"/>
      <c r="J4" s="942"/>
      <c r="K4" s="942"/>
      <c r="L4" s="942"/>
      <c r="M4" s="942"/>
      <c r="N4" s="942"/>
      <c r="O4" s="942"/>
      <c r="P4" s="942"/>
      <c r="Q4" s="942"/>
      <c r="R4" s="942"/>
    </row>
    <row r="5" spans="2:18" s="940" customFormat="1">
      <c r="B5" s="2140" t="s">
        <v>158</v>
      </c>
      <c r="C5" s="2140"/>
      <c r="D5" s="941"/>
      <c r="E5" s="925"/>
      <c r="F5" s="942"/>
      <c r="G5" s="942"/>
      <c r="H5" s="942"/>
      <c r="I5" s="942"/>
      <c r="J5" s="942"/>
      <c r="K5" s="942"/>
      <c r="L5" s="942"/>
      <c r="M5" s="942"/>
      <c r="N5" s="942"/>
      <c r="O5" s="942"/>
      <c r="P5" s="942"/>
      <c r="Q5" s="942"/>
      <c r="R5" s="942"/>
    </row>
    <row r="6" spans="2:18">
      <c r="B6" s="2093" t="s">
        <v>2258</v>
      </c>
      <c r="C6" s="2093"/>
      <c r="D6" s="2093"/>
      <c r="E6" s="2093"/>
      <c r="F6" s="2093"/>
      <c r="G6" s="2093"/>
      <c r="H6" s="2093"/>
      <c r="I6" s="2093"/>
      <c r="J6" s="2093"/>
      <c r="K6" s="2093"/>
      <c r="L6" s="2093"/>
      <c r="M6" s="2093"/>
      <c r="N6" s="937"/>
      <c r="O6" s="937"/>
      <c r="P6" s="937"/>
      <c r="Q6" s="937"/>
      <c r="R6" s="937"/>
    </row>
    <row r="7" spans="2:18">
      <c r="B7" s="937"/>
      <c r="C7" s="937"/>
      <c r="D7" s="937"/>
      <c r="E7" s="937"/>
      <c r="F7" s="937"/>
      <c r="G7" s="937"/>
      <c r="H7" s="937"/>
      <c r="I7" s="937"/>
      <c r="J7" s="937"/>
      <c r="K7" s="937"/>
      <c r="L7" s="937"/>
      <c r="M7" s="937"/>
      <c r="N7" s="937"/>
      <c r="O7" s="937"/>
      <c r="P7" s="937"/>
      <c r="Q7" s="937"/>
      <c r="R7" s="937"/>
    </row>
    <row r="8" spans="2:18" s="935" customFormat="1">
      <c r="B8" s="2141" t="s">
        <v>95</v>
      </c>
      <c r="C8" s="2141" t="s">
        <v>94</v>
      </c>
      <c r="D8" s="2141" t="s">
        <v>93</v>
      </c>
      <c r="E8" s="2138" t="s">
        <v>661</v>
      </c>
      <c r="F8" s="2141" t="s">
        <v>244</v>
      </c>
      <c r="G8" s="2141"/>
      <c r="H8" s="2141"/>
      <c r="I8" s="2141" t="s">
        <v>92</v>
      </c>
      <c r="J8" s="2138" t="s">
        <v>659</v>
      </c>
      <c r="K8" s="2141" t="s">
        <v>223</v>
      </c>
      <c r="L8" s="2141"/>
      <c r="M8" s="2141"/>
    </row>
    <row r="9" spans="2:18" s="935" customFormat="1" ht="31.5">
      <c r="B9" s="2141"/>
      <c r="C9" s="2141"/>
      <c r="D9" s="2141"/>
      <c r="E9" s="2138"/>
      <c r="F9" s="1257" t="s">
        <v>242</v>
      </c>
      <c r="G9" s="1257" t="s">
        <v>243</v>
      </c>
      <c r="H9" s="1256" t="s">
        <v>444</v>
      </c>
      <c r="I9" s="2141"/>
      <c r="J9" s="2138"/>
      <c r="K9" s="1257" t="s">
        <v>154</v>
      </c>
      <c r="L9" s="1257" t="s">
        <v>155</v>
      </c>
      <c r="M9" s="1256" t="s">
        <v>660</v>
      </c>
    </row>
    <row r="10" spans="2:18">
      <c r="B10" s="1034"/>
      <c r="C10" s="1104" t="s">
        <v>1387</v>
      </c>
      <c r="D10" s="1036"/>
      <c r="E10" s="1036"/>
      <c r="F10" s="1035"/>
      <c r="G10" s="1035"/>
      <c r="H10" s="1035"/>
      <c r="I10" s="1035"/>
      <c r="J10" s="1035"/>
      <c r="K10" s="1035"/>
      <c r="L10" s="1035"/>
      <c r="M10" s="1037"/>
    </row>
    <row r="11" spans="2:18">
      <c r="B11" s="1030"/>
      <c r="C11" s="1104" t="s">
        <v>595</v>
      </c>
      <c r="D11" s="1109"/>
      <c r="E11" s="1027"/>
      <c r="F11" s="1109"/>
      <c r="G11" s="1109"/>
      <c r="H11" s="1027"/>
      <c r="I11" s="1109"/>
      <c r="J11" s="1109"/>
      <c r="K11" s="1027"/>
      <c r="L11" s="1027"/>
      <c r="M11" s="1031"/>
    </row>
    <row r="12" spans="2:18" ht="18.75">
      <c r="B12" s="1030">
        <v>1.1000000000000001</v>
      </c>
      <c r="C12" s="1028" t="s">
        <v>665</v>
      </c>
      <c r="D12" s="1026" t="s">
        <v>598</v>
      </c>
      <c r="E12" s="1027">
        <v>30</v>
      </c>
      <c r="F12" s="1027">
        <v>144.06</v>
      </c>
      <c r="G12" s="1027"/>
      <c r="H12" s="1027">
        <f>G12+F12</f>
        <v>144.06</v>
      </c>
      <c r="I12" s="1027">
        <v>36</v>
      </c>
      <c r="J12" s="1027">
        <f>I12*E12</f>
        <v>1080</v>
      </c>
      <c r="K12" s="1027">
        <f>I12*F12</f>
        <v>5186.16</v>
      </c>
      <c r="L12" s="1027">
        <f>I12*G12</f>
        <v>0</v>
      </c>
      <c r="M12" s="1031">
        <f>L12+K12</f>
        <v>5186.16</v>
      </c>
    </row>
    <row r="13" spans="2:18" ht="18.75">
      <c r="B13" s="1030">
        <v>1.2</v>
      </c>
      <c r="C13" s="1027" t="s">
        <v>280</v>
      </c>
      <c r="D13" s="1026" t="s">
        <v>598</v>
      </c>
      <c r="E13" s="1027">
        <v>32</v>
      </c>
      <c r="F13" s="1027">
        <v>163.26</v>
      </c>
      <c r="G13" s="1027"/>
      <c r="H13" s="1027">
        <f>G13+F13</f>
        <v>163.26</v>
      </c>
      <c r="I13" s="1027">
        <v>40</v>
      </c>
      <c r="J13" s="1027">
        <f>I13*E13</f>
        <v>1280</v>
      </c>
      <c r="K13" s="1027">
        <f>I13*F13</f>
        <v>6530.4</v>
      </c>
      <c r="L13" s="1027">
        <f t="shared" ref="L13:L29" si="0">I13*G13</f>
        <v>0</v>
      </c>
      <c r="M13" s="1031">
        <f>L13+K13</f>
        <v>6530.4</v>
      </c>
    </row>
    <row r="14" spans="2:18" ht="18.75">
      <c r="B14" s="1030">
        <v>1.3</v>
      </c>
      <c r="C14" s="1027" t="s">
        <v>414</v>
      </c>
      <c r="D14" s="1026" t="s">
        <v>598</v>
      </c>
      <c r="E14" s="1027">
        <v>14</v>
      </c>
      <c r="F14" s="1027">
        <v>64.37</v>
      </c>
      <c r="G14" s="1027"/>
      <c r="H14" s="1027">
        <f>G14+F14</f>
        <v>64.37</v>
      </c>
      <c r="I14" s="1027">
        <v>100</v>
      </c>
      <c r="J14" s="1027">
        <f>I14*E14</f>
        <v>1400</v>
      </c>
      <c r="K14" s="1027">
        <f>I14*F14</f>
        <v>6437</v>
      </c>
      <c r="L14" s="1027">
        <f t="shared" si="0"/>
        <v>0</v>
      </c>
      <c r="M14" s="1031">
        <f>L14+K14</f>
        <v>6437</v>
      </c>
    </row>
    <row r="15" spans="2:18" ht="18.75">
      <c r="B15" s="1030">
        <v>1.5</v>
      </c>
      <c r="C15" s="1028" t="s">
        <v>327</v>
      </c>
      <c r="D15" s="1026" t="s">
        <v>598</v>
      </c>
      <c r="E15" s="1027">
        <v>62</v>
      </c>
      <c r="F15" s="1027">
        <v>206.48</v>
      </c>
      <c r="G15" s="1027"/>
      <c r="H15" s="1027">
        <f>G15+F15</f>
        <v>206.48</v>
      </c>
      <c r="I15" s="1027">
        <v>70</v>
      </c>
      <c r="J15" s="1027">
        <f>I15*E15</f>
        <v>4340</v>
      </c>
      <c r="K15" s="1027">
        <f>I15*F15</f>
        <v>14453.6</v>
      </c>
      <c r="L15" s="1027">
        <f t="shared" si="0"/>
        <v>0</v>
      </c>
      <c r="M15" s="1031">
        <f>L15+K15</f>
        <v>14453.6</v>
      </c>
    </row>
    <row r="16" spans="2:18" ht="18.75">
      <c r="B16" s="1039">
        <v>1.6</v>
      </c>
      <c r="C16" s="1040" t="s">
        <v>284</v>
      </c>
      <c r="D16" s="1041" t="s">
        <v>600</v>
      </c>
      <c r="E16" s="1042">
        <v>16</v>
      </c>
      <c r="F16" s="1042">
        <v>24</v>
      </c>
      <c r="G16" s="1042"/>
      <c r="H16" s="1042">
        <f>G16+F16</f>
        <v>24</v>
      </c>
      <c r="I16" s="1042">
        <v>65</v>
      </c>
      <c r="J16" s="1042">
        <f>I16*E16</f>
        <v>1040</v>
      </c>
      <c r="K16" s="1042">
        <f>I16*F16</f>
        <v>1560</v>
      </c>
      <c r="L16" s="1042">
        <f t="shared" si="0"/>
        <v>0</v>
      </c>
      <c r="M16" s="1043">
        <f>L16+K16</f>
        <v>1560</v>
      </c>
    </row>
    <row r="17" spans="2:13">
      <c r="B17" s="2139" t="s">
        <v>46</v>
      </c>
      <c r="C17" s="2139"/>
      <c r="D17" s="2139"/>
      <c r="E17" s="2139"/>
      <c r="F17" s="2139"/>
      <c r="G17" s="2139"/>
      <c r="H17" s="2139"/>
      <c r="I17" s="2139"/>
      <c r="J17" s="1057">
        <f>SUM(J12:J16)</f>
        <v>9140</v>
      </c>
      <c r="K17" s="1057">
        <f>SUM(K12:K16)</f>
        <v>34167.160000000003</v>
      </c>
      <c r="L17" s="1057">
        <f>SUM(L12:L16)</f>
        <v>0</v>
      </c>
      <c r="M17" s="1057">
        <f>SUM(M12:M16)</f>
        <v>34167.160000000003</v>
      </c>
    </row>
    <row r="18" spans="2:13">
      <c r="B18" s="1034"/>
      <c r="C18" s="1105" t="s">
        <v>285</v>
      </c>
      <c r="D18" s="1111"/>
      <c r="E18" s="1111"/>
      <c r="F18" s="1036"/>
      <c r="G18" s="1036"/>
      <c r="H18" s="1036"/>
      <c r="I18" s="1111"/>
      <c r="J18" s="1036"/>
      <c r="K18" s="1036"/>
      <c r="L18" s="1036"/>
      <c r="M18" s="1037"/>
    </row>
    <row r="19" spans="2:13" ht="18.75">
      <c r="B19" s="1135">
        <v>2.1</v>
      </c>
      <c r="C19" s="1134" t="s">
        <v>415</v>
      </c>
      <c r="D19" s="1027" t="s">
        <v>600</v>
      </c>
      <c r="E19" s="1027">
        <v>16</v>
      </c>
      <c r="F19" s="1027">
        <v>20.010000000000002</v>
      </c>
      <c r="G19" s="1125"/>
      <c r="H19" s="1027">
        <f t="shared" ref="H19:H29" si="1">G19+F19</f>
        <v>20.010000000000002</v>
      </c>
      <c r="I19" s="1125">
        <v>100</v>
      </c>
      <c r="J19" s="1027">
        <f t="shared" ref="J19:J29" si="2">I19*E19</f>
        <v>1600</v>
      </c>
      <c r="K19" s="1125">
        <f t="shared" ref="K19:K26" si="3">I19*F19</f>
        <v>2001</v>
      </c>
      <c r="L19" s="1027">
        <f t="shared" si="0"/>
        <v>0</v>
      </c>
      <c r="M19" s="1031">
        <f t="shared" ref="M19:M29" si="4">L19+K19</f>
        <v>2001</v>
      </c>
    </row>
    <row r="20" spans="2:13">
      <c r="B20" s="1030">
        <v>2.2000000000000002</v>
      </c>
      <c r="C20" s="1104" t="s">
        <v>416</v>
      </c>
      <c r="D20" s="1109"/>
      <c r="E20" s="1027"/>
      <c r="F20" s="1027"/>
      <c r="G20" s="1109"/>
      <c r="H20" s="1027"/>
      <c r="I20" s="1109"/>
      <c r="J20" s="1027"/>
      <c r="K20" s="1125"/>
      <c r="L20" s="1027"/>
      <c r="M20" s="1031"/>
    </row>
    <row r="21" spans="2:13" ht="18.75">
      <c r="B21" s="1030"/>
      <c r="C21" s="1027" t="s">
        <v>290</v>
      </c>
      <c r="D21" s="1026" t="s">
        <v>600</v>
      </c>
      <c r="E21" s="1027">
        <v>14</v>
      </c>
      <c r="F21" s="1027">
        <v>20.75</v>
      </c>
      <c r="G21" s="1026"/>
      <c r="H21" s="1027">
        <f t="shared" si="1"/>
        <v>20.75</v>
      </c>
      <c r="I21" s="1027">
        <v>260</v>
      </c>
      <c r="J21" s="1027">
        <f t="shared" si="2"/>
        <v>3640</v>
      </c>
      <c r="K21" s="1125">
        <f t="shared" si="3"/>
        <v>5395</v>
      </c>
      <c r="L21" s="1027">
        <f t="shared" si="0"/>
        <v>0</v>
      </c>
      <c r="M21" s="1031">
        <f t="shared" si="4"/>
        <v>5395</v>
      </c>
    </row>
    <row r="22" spans="2:13" ht="18.75">
      <c r="B22" s="1030"/>
      <c r="C22" s="1028" t="s">
        <v>294</v>
      </c>
      <c r="D22" s="1026" t="s">
        <v>600</v>
      </c>
      <c r="E22" s="1027">
        <v>10</v>
      </c>
      <c r="F22" s="1027">
        <v>13.88</v>
      </c>
      <c r="G22" s="1026"/>
      <c r="H22" s="1027">
        <f t="shared" si="1"/>
        <v>13.88</v>
      </c>
      <c r="I22" s="1027">
        <v>120</v>
      </c>
      <c r="J22" s="1027">
        <f t="shared" si="2"/>
        <v>1200</v>
      </c>
      <c r="K22" s="1125">
        <f t="shared" si="3"/>
        <v>1665.6</v>
      </c>
      <c r="L22" s="1027">
        <f t="shared" si="0"/>
        <v>0</v>
      </c>
      <c r="M22" s="1031">
        <f t="shared" si="4"/>
        <v>1665.6</v>
      </c>
    </row>
    <row r="23" spans="2:13">
      <c r="B23" s="1030">
        <v>2.4</v>
      </c>
      <c r="C23" s="1028" t="s">
        <v>338</v>
      </c>
      <c r="D23" s="1026"/>
      <c r="E23" s="1027"/>
      <c r="F23" s="1027"/>
      <c r="G23" s="1026"/>
      <c r="H23" s="1027"/>
      <c r="I23" s="1027"/>
      <c r="J23" s="1027"/>
      <c r="K23" s="1125"/>
      <c r="L23" s="1027"/>
      <c r="M23" s="1031"/>
    </row>
    <row r="24" spans="2:13">
      <c r="B24" s="1030"/>
      <c r="C24" s="1028" t="s">
        <v>298</v>
      </c>
      <c r="D24" s="1026" t="s">
        <v>75</v>
      </c>
      <c r="E24" s="1027">
        <v>106</v>
      </c>
      <c r="F24" s="1027">
        <v>122.62</v>
      </c>
      <c r="G24" s="1026"/>
      <c r="H24" s="1027">
        <f t="shared" si="1"/>
        <v>122.62</v>
      </c>
      <c r="I24" s="1027">
        <v>38</v>
      </c>
      <c r="J24" s="1027">
        <f t="shared" si="2"/>
        <v>4028</v>
      </c>
      <c r="K24" s="1125">
        <f t="shared" si="3"/>
        <v>4659.5600000000004</v>
      </c>
      <c r="L24" s="1027">
        <f t="shared" si="0"/>
        <v>0</v>
      </c>
      <c r="M24" s="1031">
        <f t="shared" si="4"/>
        <v>4659.5600000000004</v>
      </c>
    </row>
    <row r="25" spans="2:13">
      <c r="B25" s="1030"/>
      <c r="C25" s="1028" t="s">
        <v>299</v>
      </c>
      <c r="D25" s="1026" t="s">
        <v>75</v>
      </c>
      <c r="E25" s="1027">
        <v>212</v>
      </c>
      <c r="F25" s="1027">
        <v>162.80000000000001</v>
      </c>
      <c r="G25" s="1027"/>
      <c r="H25" s="1027">
        <f t="shared" si="1"/>
        <v>162.80000000000001</v>
      </c>
      <c r="I25" s="1027">
        <v>38</v>
      </c>
      <c r="J25" s="1027">
        <f t="shared" si="2"/>
        <v>8056</v>
      </c>
      <c r="K25" s="1125">
        <f t="shared" si="3"/>
        <v>6186.4</v>
      </c>
      <c r="L25" s="1027">
        <f t="shared" si="0"/>
        <v>0</v>
      </c>
      <c r="M25" s="1031">
        <f t="shared" si="4"/>
        <v>6186.4</v>
      </c>
    </row>
    <row r="26" spans="2:13" hidden="1">
      <c r="B26" s="1039"/>
      <c r="C26" s="1040" t="s">
        <v>300</v>
      </c>
      <c r="D26" s="1041" t="s">
        <v>75</v>
      </c>
      <c r="E26" s="1042">
        <v>24</v>
      </c>
      <c r="F26" s="1042">
        <v>0</v>
      </c>
      <c r="G26" s="1042"/>
      <c r="H26" s="1042">
        <f t="shared" si="1"/>
        <v>0</v>
      </c>
      <c r="I26" s="1042">
        <v>38</v>
      </c>
      <c r="J26" s="1042">
        <f t="shared" si="2"/>
        <v>912</v>
      </c>
      <c r="K26" s="1133">
        <f t="shared" si="3"/>
        <v>0</v>
      </c>
      <c r="L26" s="1042">
        <f t="shared" si="0"/>
        <v>0</v>
      </c>
      <c r="M26" s="1043">
        <f t="shared" si="4"/>
        <v>0</v>
      </c>
    </row>
    <row r="27" spans="2:13">
      <c r="B27" s="2139" t="s">
        <v>46</v>
      </c>
      <c r="C27" s="2139"/>
      <c r="D27" s="2139"/>
      <c r="E27" s="2139"/>
      <c r="F27" s="2139"/>
      <c r="G27" s="2139"/>
      <c r="H27" s="2139"/>
      <c r="I27" s="2139"/>
      <c r="J27" s="1057">
        <f>SUM(J19:J26)</f>
        <v>19436</v>
      </c>
      <c r="K27" s="1057">
        <f>SUM(K19:K26)</f>
        <v>19907.560000000001</v>
      </c>
      <c r="L27" s="1057">
        <f>SUM(L19:L26)</f>
        <v>0</v>
      </c>
      <c r="M27" s="1057">
        <f>SUM(M19:M26)</f>
        <v>19907.560000000001</v>
      </c>
    </row>
    <row r="28" spans="2:13">
      <c r="B28" s="1034"/>
      <c r="C28" s="1105" t="s">
        <v>596</v>
      </c>
      <c r="D28" s="1035"/>
      <c r="E28" s="1036"/>
      <c r="F28" s="1036">
        <v>0</v>
      </c>
      <c r="G28" s="1036"/>
      <c r="H28" s="1036">
        <f t="shared" si="1"/>
        <v>0</v>
      </c>
      <c r="I28" s="1036"/>
      <c r="J28" s="1036">
        <f t="shared" si="2"/>
        <v>0</v>
      </c>
      <c r="K28" s="1036"/>
      <c r="L28" s="1036">
        <f t="shared" si="0"/>
        <v>0</v>
      </c>
      <c r="M28" s="1037">
        <f t="shared" si="4"/>
        <v>0</v>
      </c>
    </row>
    <row r="29" spans="2:13" ht="18.75">
      <c r="B29" s="1039">
        <v>3.1</v>
      </c>
      <c r="C29" s="1042" t="s">
        <v>302</v>
      </c>
      <c r="D29" s="1041" t="s">
        <v>598</v>
      </c>
      <c r="E29" s="1042">
        <v>19</v>
      </c>
      <c r="F29" s="1042">
        <v>83.59</v>
      </c>
      <c r="G29" s="1042"/>
      <c r="H29" s="1042">
        <f t="shared" si="1"/>
        <v>83.59</v>
      </c>
      <c r="I29" s="1042">
        <v>1000</v>
      </c>
      <c r="J29" s="1042">
        <f t="shared" si="2"/>
        <v>19000</v>
      </c>
      <c r="K29" s="1042">
        <f>I29*F29</f>
        <v>83590</v>
      </c>
      <c r="L29" s="1042">
        <f t="shared" si="0"/>
        <v>0</v>
      </c>
      <c r="M29" s="1043">
        <f t="shared" si="4"/>
        <v>83590</v>
      </c>
    </row>
    <row r="30" spans="2:13">
      <c r="B30" s="2139" t="s">
        <v>46</v>
      </c>
      <c r="C30" s="2139"/>
      <c r="D30" s="2139"/>
      <c r="E30" s="2139"/>
      <c r="F30" s="2139"/>
      <c r="G30" s="2139"/>
      <c r="H30" s="2139"/>
      <c r="I30" s="2139"/>
      <c r="J30" s="1057">
        <f>SUM(J29)</f>
        <v>19000</v>
      </c>
      <c r="K30" s="1057">
        <f>SUM(K29)</f>
        <v>83590</v>
      </c>
      <c r="L30" s="1057">
        <f>SUM(L29)</f>
        <v>0</v>
      </c>
      <c r="M30" s="1057">
        <f>SUM(M29)</f>
        <v>83590</v>
      </c>
    </row>
  </sheetData>
  <mergeCells count="17">
    <mergeCell ref="D8:D9"/>
    <mergeCell ref="E8:E9"/>
    <mergeCell ref="B17:I17"/>
    <mergeCell ref="B27:I27"/>
    <mergeCell ref="B30:I30"/>
    <mergeCell ref="B1:R1"/>
    <mergeCell ref="B2:C2"/>
    <mergeCell ref="B3:C3"/>
    <mergeCell ref="B4:C4"/>
    <mergeCell ref="B5:C5"/>
    <mergeCell ref="B6:M6"/>
    <mergeCell ref="F8:H8"/>
    <mergeCell ref="I8:I9"/>
    <mergeCell ref="J8:J9"/>
    <mergeCell ref="K8:M8"/>
    <mergeCell ref="B8:B9"/>
    <mergeCell ref="C8:C9"/>
  </mergeCells>
  <printOptions horizontalCentered="1" verticalCentered="1"/>
  <pageMargins left="0.25" right="0.25" top="0.5" bottom="0.5" header="0.55000000000000004" footer="0.5"/>
  <pageSetup paperSize="9" scale="69" orientation="landscape" r:id="rId1"/>
  <headerFooter>
    <oddHeader>Page &amp;P of &amp;N</oddHeader>
    <oddFooter>&amp;LContractor: - &amp;USelam D.
Office Engineer&amp;CConsultant: - ______________&amp;RClient: - _________________-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25" zoomScaleSheetLayoutView="100" workbookViewId="0">
      <selection activeCell="G38" sqref="G38"/>
    </sheetView>
  </sheetViews>
  <sheetFormatPr defaultRowHeight="12.75"/>
  <cols>
    <col min="1" max="1" width="5.7109375" style="256" customWidth="1"/>
    <col min="2" max="3" width="9.140625" style="256"/>
    <col min="4" max="4" width="33.5703125" style="269" customWidth="1"/>
    <col min="5" max="5" width="6.5703125" style="256" customWidth="1"/>
    <col min="6" max="7" width="9.140625" style="256"/>
    <col min="8" max="8" width="35.5703125" style="256" customWidth="1"/>
    <col min="9" max="16384" width="9.140625" style="256"/>
  </cols>
  <sheetData>
    <row r="1" spans="1:8" s="144" customFormat="1" ht="27.75">
      <c r="A1" s="2133" t="s">
        <v>315</v>
      </c>
      <c r="B1" s="2133"/>
      <c r="C1" s="2133"/>
      <c r="D1" s="2133"/>
      <c r="E1" s="2133"/>
      <c r="F1" s="2133"/>
      <c r="G1" s="2133"/>
      <c r="H1" s="2133"/>
    </row>
    <row r="2" spans="1:8" s="144" customFormat="1" ht="15.75">
      <c r="A2" s="2049" t="s">
        <v>194</v>
      </c>
      <c r="B2" s="2049"/>
      <c r="C2" s="2049"/>
      <c r="D2" s="2049"/>
      <c r="E2" s="199"/>
      <c r="F2" s="200"/>
      <c r="G2" s="201"/>
      <c r="H2" s="199"/>
    </row>
    <row r="3" spans="1:8" s="144" customFormat="1" ht="15.75">
      <c r="A3" s="2049" t="s">
        <v>195</v>
      </c>
      <c r="B3" s="2049"/>
      <c r="C3" s="2049"/>
      <c r="D3" s="2049"/>
      <c r="E3" s="202"/>
      <c r="F3" s="202"/>
      <c r="G3" s="2063"/>
      <c r="H3" s="2063"/>
    </row>
    <row r="4" spans="1:8" s="144" customFormat="1" ht="15.75">
      <c r="A4" s="2049" t="s">
        <v>196</v>
      </c>
      <c r="B4" s="2049"/>
      <c r="C4" s="2049"/>
      <c r="D4" s="2049"/>
      <c r="E4" s="202"/>
      <c r="F4" s="202"/>
      <c r="G4" s="237" t="s">
        <v>251</v>
      </c>
      <c r="H4" s="219"/>
    </row>
    <row r="5" spans="1:8" s="144" customFormat="1" ht="15.75">
      <c r="A5" s="2049" t="s">
        <v>197</v>
      </c>
      <c r="B5" s="2049"/>
      <c r="C5" s="2049"/>
      <c r="D5" s="2049"/>
      <c r="E5" s="202"/>
      <c r="F5" s="202"/>
      <c r="G5" s="237" t="s">
        <v>5</v>
      </c>
      <c r="H5" s="219"/>
    </row>
    <row r="6" spans="1:8" s="144" customFormat="1" ht="15.75">
      <c r="A6" s="2049" t="s">
        <v>70</v>
      </c>
      <c r="B6" s="2049"/>
      <c r="C6" s="2049"/>
      <c r="D6" s="2049"/>
      <c r="E6" s="202"/>
      <c r="F6" s="202"/>
      <c r="G6" s="202"/>
      <c r="H6" s="199"/>
    </row>
    <row r="7" spans="1:8" s="144" customFormat="1" ht="16.5" thickBot="1">
      <c r="A7" s="208"/>
      <c r="B7" s="203"/>
      <c r="C7" s="204"/>
      <c r="D7" s="203"/>
      <c r="E7" s="203"/>
      <c r="F7" s="203"/>
      <c r="G7" s="203"/>
      <c r="H7" s="204"/>
    </row>
    <row r="8" spans="1:8" s="144" customFormat="1" ht="21.75" customHeight="1" thickTop="1">
      <c r="A8" s="164" t="s">
        <v>174</v>
      </c>
      <c r="B8" s="165" t="s">
        <v>175</v>
      </c>
      <c r="C8" s="165" t="s">
        <v>176</v>
      </c>
      <c r="D8" s="166" t="s">
        <v>7</v>
      </c>
      <c r="E8" s="198" t="s">
        <v>174</v>
      </c>
      <c r="F8" s="165" t="s">
        <v>175</v>
      </c>
      <c r="G8" s="165" t="s">
        <v>176</v>
      </c>
      <c r="H8" s="167" t="s">
        <v>7</v>
      </c>
    </row>
    <row r="9" spans="1:8" ht="21.75" customHeight="1">
      <c r="A9" s="303"/>
      <c r="B9" s="257"/>
      <c r="C9" s="257"/>
      <c r="D9" s="315" t="s">
        <v>252</v>
      </c>
      <c r="E9" s="316"/>
      <c r="F9" s="316"/>
      <c r="G9" s="320">
        <f>C41</f>
        <v>34.94</v>
      </c>
      <c r="H9" s="256" t="s">
        <v>316</v>
      </c>
    </row>
    <row r="10" spans="1:8" ht="21.75" customHeight="1">
      <c r="A10" s="303">
        <v>1</v>
      </c>
      <c r="B10" s="257">
        <v>6.18</v>
      </c>
      <c r="C10" s="258"/>
      <c r="D10" s="260" t="s">
        <v>253</v>
      </c>
      <c r="E10" s="257"/>
      <c r="F10" s="258"/>
      <c r="G10" s="257"/>
      <c r="H10" s="304" t="s">
        <v>254</v>
      </c>
    </row>
    <row r="11" spans="1:8" ht="34.5" customHeight="1">
      <c r="A11" s="303"/>
      <c r="B11" s="257">
        <v>5.18</v>
      </c>
      <c r="C11" s="257"/>
      <c r="D11" s="261" t="s">
        <v>255</v>
      </c>
      <c r="E11" s="257">
        <v>1</v>
      </c>
      <c r="F11" s="258">
        <v>4</v>
      </c>
      <c r="G11" s="257"/>
      <c r="H11" s="305" t="s">
        <v>256</v>
      </c>
    </row>
    <row r="12" spans="1:8" ht="21.75" customHeight="1">
      <c r="A12" s="303"/>
      <c r="B12" s="257">
        <v>1.5</v>
      </c>
      <c r="C12" s="262">
        <f>A10*B10*B11*B12</f>
        <v>48.02</v>
      </c>
      <c r="D12" s="263" t="s">
        <v>226</v>
      </c>
      <c r="E12" s="257"/>
      <c r="F12" s="258">
        <v>3</v>
      </c>
      <c r="G12" s="257">
        <f>E11*F11*F12</f>
        <v>12</v>
      </c>
      <c r="H12" s="306"/>
    </row>
    <row r="13" spans="1:8" ht="34.5" customHeight="1">
      <c r="A13" s="303">
        <v>1</v>
      </c>
      <c r="B13" s="257">
        <v>6.18</v>
      </c>
      <c r="C13" s="257"/>
      <c r="D13" s="263" t="s">
        <v>257</v>
      </c>
      <c r="E13" s="257">
        <v>2</v>
      </c>
      <c r="F13" s="258">
        <v>5.18</v>
      </c>
      <c r="G13" s="257"/>
      <c r="H13" s="306"/>
    </row>
    <row r="14" spans="1:8" ht="21.75" customHeight="1">
      <c r="A14" s="303"/>
      <c r="B14" s="257">
        <v>5.18</v>
      </c>
      <c r="C14" s="257"/>
      <c r="D14" s="264"/>
      <c r="E14" s="257"/>
      <c r="F14" s="258">
        <v>0.1</v>
      </c>
      <c r="G14" s="258">
        <f>E13*F13*F14</f>
        <v>1.04</v>
      </c>
      <c r="H14" s="306"/>
    </row>
    <row r="15" spans="1:8" ht="21.75" customHeight="1">
      <c r="A15" s="303"/>
      <c r="B15" s="257">
        <f>4.05-1.5</f>
        <v>2.5499999999999998</v>
      </c>
      <c r="C15" s="262">
        <f>A13*B13*B14*B15</f>
        <v>81.63</v>
      </c>
      <c r="D15" s="263" t="s">
        <v>226</v>
      </c>
      <c r="E15" s="257">
        <v>2</v>
      </c>
      <c r="F15" s="258">
        <v>4.18</v>
      </c>
      <c r="G15" s="257"/>
      <c r="H15" s="306"/>
    </row>
    <row r="16" spans="1:8" ht="21.75" customHeight="1">
      <c r="A16" s="303">
        <v>2</v>
      </c>
      <c r="B16" s="257">
        <v>7.36</v>
      </c>
      <c r="C16" s="257"/>
      <c r="D16" s="264" t="s">
        <v>258</v>
      </c>
      <c r="E16" s="257"/>
      <c r="F16" s="258">
        <v>0.1</v>
      </c>
      <c r="G16" s="258">
        <f>E15*F15*F16</f>
        <v>0.84</v>
      </c>
      <c r="H16" s="306"/>
    </row>
    <row r="17" spans="1:8" ht="21.75" customHeight="1">
      <c r="A17" s="303"/>
      <c r="B17" s="257">
        <v>0.59</v>
      </c>
      <c r="C17" s="257"/>
      <c r="D17" s="259" t="s">
        <v>259</v>
      </c>
      <c r="E17" s="257"/>
      <c r="F17" s="258"/>
      <c r="G17" s="262">
        <f>SUM(G12:G16)</f>
        <v>13.88</v>
      </c>
      <c r="H17" s="306"/>
    </row>
    <row r="18" spans="1:8" ht="21.75" customHeight="1">
      <c r="A18" s="303"/>
      <c r="B18" s="257">
        <v>4.05</v>
      </c>
      <c r="C18" s="258">
        <f>A16*B16*B17*B18</f>
        <v>35.17</v>
      </c>
      <c r="D18" s="259" t="s">
        <v>260</v>
      </c>
      <c r="E18" s="257">
        <v>4</v>
      </c>
      <c r="F18" s="258">
        <v>0.5</v>
      </c>
      <c r="G18" s="258"/>
      <c r="H18" s="305" t="s">
        <v>261</v>
      </c>
    </row>
    <row r="19" spans="1:8" ht="21.75" customHeight="1">
      <c r="A19" s="303">
        <v>2</v>
      </c>
      <c r="B19" s="257">
        <v>5.18</v>
      </c>
      <c r="C19" s="258"/>
      <c r="D19" s="259" t="s">
        <v>262</v>
      </c>
      <c r="E19" s="257"/>
      <c r="F19" s="258">
        <v>0.5</v>
      </c>
      <c r="G19" s="262">
        <f>E18*F18*F19</f>
        <v>1</v>
      </c>
      <c r="H19" s="306"/>
    </row>
    <row r="20" spans="1:8" ht="21.75" customHeight="1">
      <c r="A20" s="303"/>
      <c r="B20" s="257">
        <v>0.59</v>
      </c>
      <c r="C20" s="258"/>
      <c r="D20" s="257"/>
      <c r="E20" s="257">
        <v>4</v>
      </c>
      <c r="F20" s="258">
        <v>0.6</v>
      </c>
      <c r="G20" s="258"/>
      <c r="H20" s="305" t="s">
        <v>263</v>
      </c>
    </row>
    <row r="21" spans="1:8" ht="21.75" customHeight="1">
      <c r="A21" s="303"/>
      <c r="B21" s="257">
        <v>4.05</v>
      </c>
      <c r="C21" s="258">
        <f>A19*B19*B20*B21</f>
        <v>24.76</v>
      </c>
      <c r="D21" s="257"/>
      <c r="E21" s="257"/>
      <c r="F21" s="258">
        <v>0.1</v>
      </c>
      <c r="G21" s="262">
        <f>E20*F20*F21</f>
        <v>0.24</v>
      </c>
      <c r="H21" s="306"/>
    </row>
    <row r="22" spans="1:8" ht="21.75" customHeight="1">
      <c r="A22" s="303"/>
      <c r="B22" s="257"/>
      <c r="C22" s="262">
        <f>SUM(C18:C21)</f>
        <v>59.93</v>
      </c>
      <c r="D22" s="259" t="s">
        <v>226</v>
      </c>
      <c r="E22" s="257"/>
      <c r="F22" s="258"/>
      <c r="G22" s="257"/>
      <c r="H22" s="304" t="s">
        <v>264</v>
      </c>
    </row>
    <row r="23" spans="1:8" ht="30.75" customHeight="1">
      <c r="A23" s="303"/>
      <c r="B23" s="257"/>
      <c r="C23" s="262"/>
      <c r="D23" s="328" t="s">
        <v>265</v>
      </c>
      <c r="E23" s="316"/>
      <c r="F23" s="316"/>
      <c r="G23" s="316"/>
      <c r="H23" s="177" t="s">
        <v>216</v>
      </c>
    </row>
    <row r="24" spans="1:8" ht="21.75" customHeight="1">
      <c r="A24" s="303"/>
      <c r="B24" s="257"/>
      <c r="C24" s="257"/>
      <c r="D24" s="265" t="s">
        <v>266</v>
      </c>
      <c r="E24" s="316"/>
      <c r="F24" s="316"/>
      <c r="G24" s="318">
        <v>122.62</v>
      </c>
      <c r="H24" s="177" t="s">
        <v>245</v>
      </c>
    </row>
    <row r="25" spans="1:8" ht="34.5" customHeight="1">
      <c r="A25" s="303"/>
      <c r="B25" s="257"/>
      <c r="C25" s="257"/>
      <c r="D25" s="327" t="s">
        <v>267</v>
      </c>
      <c r="E25" s="316"/>
      <c r="F25" s="316"/>
      <c r="G25" s="318"/>
      <c r="H25" s="178" t="s">
        <v>75</v>
      </c>
    </row>
    <row r="26" spans="1:8" ht="21.75" customHeight="1">
      <c r="A26" s="303"/>
      <c r="B26" s="257"/>
      <c r="C26" s="262">
        <f>C12+C15</f>
        <v>129.65</v>
      </c>
      <c r="D26" s="257"/>
      <c r="E26" s="316"/>
      <c r="F26" s="316"/>
      <c r="G26" s="318">
        <v>162.80000000000001</v>
      </c>
      <c r="H26" s="177" t="s">
        <v>268</v>
      </c>
    </row>
    <row r="27" spans="1:8" ht="21.75" customHeight="1">
      <c r="A27" s="303"/>
      <c r="B27" s="257"/>
      <c r="C27" s="257"/>
      <c r="D27" s="260" t="s">
        <v>269</v>
      </c>
      <c r="E27" s="316"/>
      <c r="F27" s="316"/>
      <c r="G27" s="316"/>
      <c r="H27" s="178" t="s">
        <v>75</v>
      </c>
    </row>
    <row r="28" spans="1:8" ht="21.75" customHeight="1">
      <c r="A28" s="303">
        <v>1</v>
      </c>
      <c r="B28" s="258">
        <v>4</v>
      </c>
      <c r="C28" s="257"/>
      <c r="D28" s="257"/>
      <c r="E28" s="316"/>
      <c r="F28" s="316"/>
      <c r="G28" s="316"/>
      <c r="H28" s="317"/>
    </row>
    <row r="29" spans="1:8" ht="21.75" customHeight="1">
      <c r="A29" s="303"/>
      <c r="B29" s="258">
        <v>3</v>
      </c>
      <c r="C29" s="260">
        <f>A28*B28*B29</f>
        <v>12</v>
      </c>
      <c r="D29" s="259" t="s">
        <v>199</v>
      </c>
      <c r="E29" s="316"/>
      <c r="F29" s="316"/>
      <c r="G29" s="316"/>
      <c r="H29" s="317"/>
    </row>
    <row r="30" spans="1:8" ht="21.75" customHeight="1">
      <c r="A30" s="303"/>
      <c r="B30" s="258"/>
      <c r="C30" s="257"/>
      <c r="D30" s="257"/>
      <c r="E30" s="316"/>
      <c r="F30" s="316"/>
      <c r="G30" s="316"/>
      <c r="H30" s="317"/>
    </row>
    <row r="31" spans="1:8" ht="21.75" customHeight="1">
      <c r="A31" s="303">
        <v>2</v>
      </c>
      <c r="B31" s="258">
        <v>5.18</v>
      </c>
      <c r="C31" s="257"/>
      <c r="D31" s="260" t="s">
        <v>270</v>
      </c>
      <c r="E31" s="257"/>
      <c r="F31" s="258"/>
      <c r="G31" s="257"/>
      <c r="H31" s="307" t="s">
        <v>271</v>
      </c>
    </row>
    <row r="32" spans="1:8" ht="21.75" customHeight="1">
      <c r="A32" s="303"/>
      <c r="B32" s="258">
        <v>1.0900000000000001</v>
      </c>
      <c r="C32" s="258">
        <f>A31*B31*B32</f>
        <v>11.29</v>
      </c>
      <c r="D32" s="259" t="s">
        <v>199</v>
      </c>
      <c r="E32" s="257">
        <v>2</v>
      </c>
      <c r="F32" s="258">
        <v>5.59</v>
      </c>
      <c r="G32" s="257"/>
      <c r="H32" s="304" t="s">
        <v>272</v>
      </c>
    </row>
    <row r="33" spans="1:8" ht="21.75" customHeight="1">
      <c r="A33" s="303">
        <v>2</v>
      </c>
      <c r="B33" s="258">
        <v>4</v>
      </c>
      <c r="C33" s="257"/>
      <c r="D33" s="257"/>
      <c r="E33" s="257"/>
      <c r="F33" s="258">
        <v>4.05</v>
      </c>
      <c r="G33" s="257"/>
      <c r="H33" s="305" t="s">
        <v>273</v>
      </c>
    </row>
    <row r="34" spans="1:8" ht="21.75" customHeight="1">
      <c r="A34" s="303"/>
      <c r="B34" s="258">
        <v>1.0900000000000001</v>
      </c>
      <c r="C34" s="257">
        <f>A33*B33*B34</f>
        <v>8.7200000000000006</v>
      </c>
      <c r="D34" s="259" t="s">
        <v>199</v>
      </c>
      <c r="E34" s="257"/>
      <c r="F34" s="258">
        <v>4.05</v>
      </c>
      <c r="G34" s="258">
        <f>E32*F32*F33*F34</f>
        <v>183.38</v>
      </c>
      <c r="H34" s="306"/>
    </row>
    <row r="35" spans="1:8" ht="21.75" customHeight="1">
      <c r="A35" s="303"/>
      <c r="B35" s="258"/>
      <c r="C35" s="262">
        <f>SUM(C32:C34)</f>
        <v>20.010000000000002</v>
      </c>
      <c r="E35" s="257">
        <v>2</v>
      </c>
      <c r="F35" s="258">
        <v>3</v>
      </c>
      <c r="G35" s="258"/>
      <c r="H35" s="306"/>
    </row>
    <row r="36" spans="1:8" ht="21.75" customHeight="1">
      <c r="A36" s="303">
        <v>1</v>
      </c>
      <c r="B36" s="258">
        <v>4.18</v>
      </c>
      <c r="C36" s="257"/>
      <c r="D36" s="266" t="s">
        <v>274</v>
      </c>
      <c r="E36" s="257"/>
      <c r="F36" s="258">
        <v>4.05</v>
      </c>
      <c r="G36" s="258"/>
      <c r="H36" s="306"/>
    </row>
    <row r="37" spans="1:8" ht="21.75" customHeight="1">
      <c r="A37" s="303"/>
      <c r="B37" s="258">
        <v>3.18</v>
      </c>
      <c r="C37" s="257"/>
      <c r="D37" s="259" t="s">
        <v>256</v>
      </c>
      <c r="E37" s="257"/>
      <c r="F37" s="258">
        <v>4.05</v>
      </c>
      <c r="G37" s="258">
        <f>E35*F35*F36*F37</f>
        <v>98.42</v>
      </c>
      <c r="H37" s="306"/>
    </row>
    <row r="38" spans="1:8" ht="21.75" customHeight="1">
      <c r="A38" s="303"/>
      <c r="B38" s="258"/>
      <c r="C38" s="267">
        <f>A36*B36*B37</f>
        <v>13.29</v>
      </c>
      <c r="D38" s="259" t="s">
        <v>275</v>
      </c>
      <c r="E38" s="257"/>
      <c r="F38" s="258"/>
      <c r="G38" s="262">
        <f>SUM(G34:G37)</f>
        <v>281.8</v>
      </c>
      <c r="H38" s="319"/>
    </row>
    <row r="39" spans="1:8" ht="21.75" customHeight="1">
      <c r="A39" s="303">
        <v>1</v>
      </c>
      <c r="B39" s="258">
        <v>4.18</v>
      </c>
      <c r="C39" s="258"/>
      <c r="D39" s="257"/>
      <c r="E39" s="257"/>
      <c r="F39" s="258"/>
      <c r="G39" s="257"/>
      <c r="H39" s="304"/>
    </row>
    <row r="40" spans="1:8" ht="21.75" customHeight="1">
      <c r="A40" s="303"/>
      <c r="B40" s="258">
        <v>5.18</v>
      </c>
      <c r="C40" s="258">
        <f>A39*B39*B40</f>
        <v>21.65</v>
      </c>
      <c r="D40" s="257"/>
      <c r="E40" s="257"/>
      <c r="F40" s="258"/>
      <c r="G40" s="259"/>
      <c r="H40" s="305"/>
    </row>
    <row r="41" spans="1:8" ht="21.75" customHeight="1">
      <c r="A41" s="303"/>
      <c r="B41" s="258"/>
      <c r="C41" s="262">
        <f>SUM(C38:C40)</f>
        <v>34.94</v>
      </c>
      <c r="D41" s="259"/>
      <c r="E41" s="257"/>
      <c r="F41" s="258"/>
      <c r="G41" s="259"/>
      <c r="H41" s="308"/>
    </row>
    <row r="42" spans="1:8" ht="21.75" customHeight="1">
      <c r="A42" s="303">
        <v>4</v>
      </c>
      <c r="B42" s="258">
        <v>0.5</v>
      </c>
      <c r="C42" s="257"/>
      <c r="D42" s="259" t="s">
        <v>261</v>
      </c>
      <c r="E42" s="257"/>
      <c r="F42" s="258"/>
      <c r="G42" s="260"/>
      <c r="H42" s="306"/>
    </row>
    <row r="43" spans="1:8" ht="21.75" customHeight="1" thickBot="1">
      <c r="A43" s="309"/>
      <c r="B43" s="310">
        <v>0.5</v>
      </c>
      <c r="C43" s="311">
        <f>A42*B42*B43</f>
        <v>1</v>
      </c>
      <c r="D43" s="312"/>
      <c r="E43" s="313"/>
      <c r="F43" s="313"/>
      <c r="G43" s="313"/>
      <c r="H43" s="314"/>
    </row>
    <row r="44" spans="1:8" ht="13.5" thickTop="1">
      <c r="A44" s="269"/>
      <c r="B44" s="270"/>
      <c r="C44" s="269"/>
      <c r="D44" s="271"/>
    </row>
    <row r="45" spans="1:8">
      <c r="A45" s="269"/>
      <c r="B45" s="270"/>
      <c r="C45" s="269"/>
      <c r="D45" s="272"/>
    </row>
    <row r="46" spans="1:8">
      <c r="A46" s="269"/>
      <c r="B46" s="270"/>
      <c r="C46" s="269"/>
      <c r="D46" s="271"/>
    </row>
    <row r="47" spans="1:8">
      <c r="A47" s="269"/>
      <c r="B47" s="270"/>
      <c r="C47" s="269"/>
    </row>
    <row r="48" spans="1:8">
      <c r="A48" s="269"/>
      <c r="B48" s="270"/>
      <c r="C48" s="269"/>
    </row>
    <row r="49" spans="1:4">
      <c r="A49" s="269"/>
      <c r="B49" s="270"/>
      <c r="C49" s="270"/>
    </row>
    <row r="50" spans="1:4">
      <c r="A50" s="269"/>
      <c r="B50" s="270"/>
      <c r="C50" s="269"/>
    </row>
    <row r="51" spans="1:4">
      <c r="A51" s="269"/>
      <c r="B51" s="270"/>
      <c r="C51" s="270"/>
    </row>
    <row r="52" spans="1:4">
      <c r="A52" s="269"/>
      <c r="B52" s="270"/>
      <c r="C52" s="273"/>
    </row>
    <row r="53" spans="1:4">
      <c r="A53" s="269"/>
      <c r="B53" s="270"/>
      <c r="C53" s="270"/>
      <c r="D53" s="271"/>
    </row>
    <row r="54" spans="1:4">
      <c r="A54" s="269"/>
      <c r="B54" s="270"/>
      <c r="C54" s="273"/>
    </row>
    <row r="55" spans="1:4">
      <c r="A55" s="269"/>
      <c r="B55" s="270"/>
      <c r="C55" s="270"/>
      <c r="D55" s="271"/>
    </row>
    <row r="56" spans="1:4">
      <c r="A56" s="269"/>
      <c r="B56" s="270"/>
      <c r="C56" s="273"/>
    </row>
    <row r="57" spans="1:4">
      <c r="A57" s="269"/>
      <c r="B57" s="270"/>
      <c r="C57" s="269"/>
      <c r="D57" s="272"/>
    </row>
    <row r="58" spans="1:4">
      <c r="A58" s="269"/>
      <c r="B58" s="270"/>
      <c r="C58" s="269"/>
      <c r="D58" s="274"/>
    </row>
    <row r="59" spans="1:4">
      <c r="A59" s="269"/>
      <c r="B59" s="270"/>
      <c r="C59" s="269"/>
      <c r="D59" s="272"/>
    </row>
    <row r="60" spans="1:4">
      <c r="A60" s="269"/>
      <c r="B60" s="270"/>
      <c r="C60" s="269"/>
      <c r="D60" s="271"/>
    </row>
    <row r="61" spans="1:4">
      <c r="A61" s="269"/>
      <c r="B61" s="270"/>
      <c r="C61" s="270"/>
    </row>
    <row r="62" spans="1:4">
      <c r="A62" s="269"/>
      <c r="B62" s="270"/>
      <c r="C62" s="270"/>
    </row>
    <row r="63" spans="1:4">
      <c r="A63" s="269"/>
      <c r="B63" s="270"/>
      <c r="C63" s="270"/>
    </row>
    <row r="64" spans="1:4">
      <c r="A64" s="269"/>
      <c r="B64" s="270"/>
      <c r="C64" s="270"/>
    </row>
    <row r="65" spans="1:8" ht="15.75">
      <c r="A65" s="269"/>
      <c r="B65" s="270"/>
      <c r="C65" s="273"/>
      <c r="D65" s="268"/>
    </row>
    <row r="66" spans="1:8">
      <c r="A66" s="269"/>
      <c r="B66" s="270"/>
      <c r="C66" s="269"/>
      <c r="D66" s="272"/>
    </row>
    <row r="67" spans="1:8">
      <c r="A67" s="269"/>
      <c r="B67" s="270"/>
      <c r="C67" s="271"/>
      <c r="D67" s="271"/>
    </row>
    <row r="68" spans="1:8">
      <c r="A68" s="269"/>
      <c r="B68" s="270"/>
      <c r="C68" s="271"/>
      <c r="D68" s="275"/>
    </row>
    <row r="69" spans="1:8" s="269" customFormat="1">
      <c r="B69" s="270"/>
      <c r="C69" s="272"/>
      <c r="E69" s="256"/>
      <c r="F69" s="256"/>
      <c r="G69" s="256"/>
      <c r="H69" s="256"/>
    </row>
  </sheetData>
  <mergeCells count="7">
    <mergeCell ref="A6:D6"/>
    <mergeCell ref="A1:H1"/>
    <mergeCell ref="A2:D2"/>
    <mergeCell ref="A3:D3"/>
    <mergeCell ref="G3:H3"/>
    <mergeCell ref="A4:D4"/>
    <mergeCell ref="A5:D5"/>
  </mergeCells>
  <printOptions horizontalCentered="1" verticalCentered="1"/>
  <pageMargins left="0.7" right="0" top="0" bottom="0.75" header="0.3" footer="0.3"/>
  <pageSetup paperSize="9" scale="70" orientation="portrait" r:id="rId1"/>
  <headerFooter>
    <oddFooter>&amp;LPrepared By&amp;RChecked By</oddFooter>
  </headerFooter>
  <rowBreaks count="1" manualBreakCount="1">
    <brk id="43" max="16383" man="1"/>
  </rowBreak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56"/>
  <sheetViews>
    <sheetView zoomScale="82" zoomScaleSheetLayoutView="82" workbookViewId="0">
      <selection activeCell="J12" sqref="J12"/>
    </sheetView>
  </sheetViews>
  <sheetFormatPr defaultRowHeight="15"/>
  <cols>
    <col min="1" max="1" width="26" style="243" customWidth="1"/>
    <col min="2" max="2" width="9.140625" style="243"/>
    <col min="3" max="11" width="11.28515625" style="243" customWidth="1"/>
    <col min="12" max="12" width="14.5703125" style="243" customWidth="1"/>
    <col min="13" max="16384" width="9.140625" style="243"/>
  </cols>
  <sheetData>
    <row r="1" spans="1:13" ht="21.75">
      <c r="A1" s="220"/>
      <c r="B1" s="220"/>
      <c r="C1" s="220"/>
      <c r="D1" s="2153" t="s">
        <v>182</v>
      </c>
      <c r="E1" s="2153"/>
      <c r="F1" s="2153"/>
      <c r="G1" s="2153"/>
      <c r="H1" s="2153"/>
      <c r="I1" s="2153"/>
      <c r="J1" s="220"/>
      <c r="K1" s="220"/>
      <c r="L1" s="168"/>
    </row>
    <row r="2" spans="1:13" ht="17.25">
      <c r="A2" s="2154" t="s">
        <v>217</v>
      </c>
      <c r="B2" s="2154"/>
      <c r="C2" s="2154"/>
      <c r="D2" s="2154"/>
      <c r="E2" s="220"/>
      <c r="F2" s="220"/>
      <c r="G2" s="220"/>
      <c r="H2" s="220"/>
      <c r="I2" s="220"/>
      <c r="J2" s="2155" t="s">
        <v>317</v>
      </c>
      <c r="K2" s="2155"/>
      <c r="L2" s="220"/>
    </row>
    <row r="3" spans="1:13" ht="17.25">
      <c r="A3" s="2154" t="s">
        <v>218</v>
      </c>
      <c r="B3" s="2154"/>
      <c r="C3" s="2154"/>
      <c r="D3" s="2154"/>
      <c r="E3" s="220"/>
      <c r="F3" s="220"/>
      <c r="G3" s="220"/>
      <c r="H3" s="220"/>
      <c r="I3" s="220"/>
      <c r="J3" s="220" t="s">
        <v>183</v>
      </c>
      <c r="K3" s="220"/>
      <c r="L3" s="220"/>
    </row>
    <row r="4" spans="1:13" ht="18.75" customHeight="1">
      <c r="A4" s="2154" t="s">
        <v>219</v>
      </c>
      <c r="B4" s="2154"/>
      <c r="C4" s="2154"/>
      <c r="D4" s="2154"/>
      <c r="E4" s="220"/>
      <c r="F4" s="220"/>
      <c r="G4" s="220"/>
      <c r="H4" s="220"/>
      <c r="I4" s="220"/>
      <c r="J4" s="220" t="s">
        <v>220</v>
      </c>
      <c r="L4" s="220"/>
    </row>
    <row r="5" spans="1:13" ht="18" thickBot="1">
      <c r="A5" s="220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168"/>
      <c r="M5" s="154"/>
    </row>
    <row r="6" spans="1:13" ht="21.75" customHeight="1" thickTop="1">
      <c r="A6" s="2156" t="s">
        <v>12</v>
      </c>
      <c r="B6" s="2158" t="s">
        <v>184</v>
      </c>
      <c r="C6" s="2160" t="s">
        <v>221</v>
      </c>
      <c r="D6" s="2162" t="s">
        <v>185</v>
      </c>
      <c r="E6" s="2162" t="s">
        <v>186</v>
      </c>
      <c r="F6" s="2162" t="s">
        <v>187</v>
      </c>
      <c r="G6" s="2162" t="s">
        <v>188</v>
      </c>
      <c r="H6" s="2162"/>
      <c r="I6" s="2162"/>
      <c r="J6" s="2162"/>
      <c r="K6" s="2162"/>
      <c r="L6" s="2142" t="s">
        <v>19</v>
      </c>
      <c r="M6" s="155"/>
    </row>
    <row r="7" spans="1:13" ht="21.75" customHeight="1" thickBot="1">
      <c r="A7" s="2157"/>
      <c r="B7" s="2159"/>
      <c r="C7" s="2161"/>
      <c r="D7" s="2163"/>
      <c r="E7" s="2163"/>
      <c r="F7" s="2163"/>
      <c r="G7" s="179">
        <v>6</v>
      </c>
      <c r="H7" s="224">
        <v>8</v>
      </c>
      <c r="I7" s="224">
        <v>10</v>
      </c>
      <c r="J7" s="224">
        <v>12</v>
      </c>
      <c r="K7" s="224">
        <v>14</v>
      </c>
      <c r="L7" s="2143"/>
      <c r="M7" s="155"/>
    </row>
    <row r="8" spans="1:13" ht="18" thickTop="1">
      <c r="A8" s="180"/>
      <c r="B8" s="181"/>
      <c r="C8" s="240"/>
      <c r="D8" s="240"/>
      <c r="E8" s="240"/>
      <c r="F8" s="240"/>
      <c r="G8" s="182"/>
      <c r="H8" s="182"/>
      <c r="I8" s="182"/>
      <c r="J8" s="182"/>
      <c r="K8" s="182"/>
      <c r="L8" s="183"/>
      <c r="M8" s="247"/>
    </row>
    <row r="9" spans="1:13" ht="21.75">
      <c r="A9" s="241" t="s">
        <v>249</v>
      </c>
      <c r="B9" s="242"/>
      <c r="C9" s="254"/>
      <c r="D9" s="254"/>
      <c r="E9" s="254"/>
      <c r="F9" s="254"/>
      <c r="G9" s="235"/>
      <c r="H9" s="185" t="str">
        <f t="shared" ref="H9:H42" si="0">IF(C9=8,D9*E9*F9,"""")</f>
        <v>"</v>
      </c>
      <c r="I9" s="185" t="str">
        <f t="shared" ref="I9:I42" si="1">IF(C9=10,D9*E9*F9,"""")</f>
        <v>"</v>
      </c>
      <c r="J9" s="185" t="str">
        <f t="shared" ref="J9:J42" si="2">IF(C9=12,D9*E9*F9,"""")</f>
        <v>"</v>
      </c>
      <c r="K9" s="185" t="str">
        <f t="shared" ref="K9:K50" si="3">IF(C9=14,D9*E9*F9,"""")</f>
        <v>"</v>
      </c>
      <c r="L9" s="183"/>
    </row>
    <row r="10" spans="1:13" ht="19.5">
      <c r="A10" s="255" t="s">
        <v>190</v>
      </c>
      <c r="B10" s="242"/>
      <c r="C10" s="254">
        <v>8</v>
      </c>
      <c r="D10" s="254">
        <v>1.3</v>
      </c>
      <c r="E10" s="254">
        <v>21</v>
      </c>
      <c r="F10" s="254">
        <v>1</v>
      </c>
      <c r="G10" s="239"/>
      <c r="H10" s="185">
        <f t="shared" si="0"/>
        <v>27.3</v>
      </c>
      <c r="I10" s="185" t="str">
        <f t="shared" si="1"/>
        <v>"</v>
      </c>
      <c r="J10" s="185" t="str">
        <f t="shared" si="2"/>
        <v>"</v>
      </c>
      <c r="K10" s="185" t="str">
        <f t="shared" si="3"/>
        <v>"</v>
      </c>
      <c r="L10" s="183"/>
    </row>
    <row r="11" spans="1:13" ht="19.5">
      <c r="A11" s="255"/>
      <c r="B11" s="242"/>
      <c r="C11" s="254">
        <v>8</v>
      </c>
      <c r="D11" s="254">
        <v>1.3</v>
      </c>
      <c r="E11" s="254">
        <v>19</v>
      </c>
      <c r="F11" s="254">
        <v>1</v>
      </c>
      <c r="G11" s="131"/>
      <c r="H11" s="185">
        <f t="shared" si="0"/>
        <v>24.7</v>
      </c>
      <c r="I11" s="185" t="str">
        <f t="shared" si="1"/>
        <v>"</v>
      </c>
      <c r="J11" s="185" t="str">
        <f t="shared" si="2"/>
        <v>"</v>
      </c>
      <c r="K11" s="185" t="str">
        <f t="shared" si="3"/>
        <v>"</v>
      </c>
      <c r="L11" s="183"/>
    </row>
    <row r="12" spans="1:13" ht="19.5">
      <c r="A12" s="255"/>
      <c r="B12" s="242"/>
      <c r="C12" s="254">
        <v>8</v>
      </c>
      <c r="D12" s="254">
        <v>1.3</v>
      </c>
      <c r="E12" s="254">
        <v>6</v>
      </c>
      <c r="F12" s="254">
        <v>1</v>
      </c>
      <c r="G12" s="131"/>
      <c r="H12" s="185">
        <f t="shared" si="0"/>
        <v>7.8</v>
      </c>
      <c r="I12" s="185" t="str">
        <f t="shared" si="1"/>
        <v>"</v>
      </c>
      <c r="J12" s="185" t="str">
        <f t="shared" si="2"/>
        <v>"</v>
      </c>
      <c r="K12" s="185" t="str">
        <f t="shared" si="3"/>
        <v>"</v>
      </c>
      <c r="L12" s="188"/>
    </row>
    <row r="13" spans="1:13" ht="19.5">
      <c r="A13" s="255"/>
      <c r="B13" s="242"/>
      <c r="C13" s="254">
        <v>8</v>
      </c>
      <c r="D13" s="254">
        <v>1.65</v>
      </c>
      <c r="E13" s="254">
        <v>13</v>
      </c>
      <c r="F13" s="254">
        <v>2</v>
      </c>
      <c r="G13" s="185" t="str">
        <f>IF(C13=6,D13*E13*F13,"""")</f>
        <v>"</v>
      </c>
      <c r="H13" s="185">
        <f t="shared" si="0"/>
        <v>42.9</v>
      </c>
      <c r="I13" s="185" t="str">
        <f t="shared" si="1"/>
        <v>"</v>
      </c>
      <c r="J13" s="185" t="str">
        <f t="shared" si="2"/>
        <v>"</v>
      </c>
      <c r="K13" s="185" t="str">
        <f t="shared" si="3"/>
        <v>"</v>
      </c>
      <c r="L13" s="188"/>
    </row>
    <row r="14" spans="1:13" ht="19.5">
      <c r="A14" s="255"/>
      <c r="B14" s="242"/>
      <c r="C14" s="254">
        <v>8</v>
      </c>
      <c r="D14" s="254">
        <v>3.45</v>
      </c>
      <c r="E14" s="254">
        <v>9</v>
      </c>
      <c r="F14" s="254">
        <v>1</v>
      </c>
      <c r="G14" s="185" t="str">
        <f>IF(C14=6,D14*E14*F14,"""")</f>
        <v>"</v>
      </c>
      <c r="H14" s="185">
        <f t="shared" si="0"/>
        <v>31.05</v>
      </c>
      <c r="I14" s="185" t="str">
        <f t="shared" si="1"/>
        <v>"</v>
      </c>
      <c r="J14" s="185" t="str">
        <f t="shared" si="2"/>
        <v>"</v>
      </c>
      <c r="K14" s="185" t="str">
        <f t="shared" si="3"/>
        <v>"</v>
      </c>
      <c r="L14" s="188"/>
    </row>
    <row r="15" spans="1:13" ht="19.5">
      <c r="A15" s="255"/>
      <c r="B15" s="242"/>
      <c r="C15" s="254">
        <v>8</v>
      </c>
      <c r="D15" s="254">
        <v>0.96499999999999997</v>
      </c>
      <c r="E15" s="254">
        <v>9</v>
      </c>
      <c r="F15" s="254">
        <v>1</v>
      </c>
      <c r="G15" s="185" t="str">
        <f>IF(C15=6,D15*E15*F15,"""")</f>
        <v>"</v>
      </c>
      <c r="H15" s="185">
        <f t="shared" si="0"/>
        <v>8.6850000000000005</v>
      </c>
      <c r="I15" s="185" t="str">
        <f t="shared" si="1"/>
        <v>"</v>
      </c>
      <c r="J15" s="185" t="str">
        <f t="shared" si="2"/>
        <v>"</v>
      </c>
      <c r="K15" s="185" t="str">
        <f t="shared" si="3"/>
        <v>"</v>
      </c>
      <c r="L15" s="188"/>
    </row>
    <row r="16" spans="1:13" ht="19.5">
      <c r="A16" s="255"/>
      <c r="B16" s="242"/>
      <c r="C16" s="254">
        <v>10</v>
      </c>
      <c r="D16" s="254">
        <v>5.15</v>
      </c>
      <c r="E16" s="254">
        <v>16</v>
      </c>
      <c r="F16" s="254">
        <v>1</v>
      </c>
      <c r="G16" s="185" t="str">
        <f t="shared" ref="G16:G24" si="4">IF(C16=6,D16*E16*F16,"""")</f>
        <v>"</v>
      </c>
      <c r="H16" s="185" t="str">
        <f t="shared" si="0"/>
        <v>"</v>
      </c>
      <c r="I16" s="185">
        <f t="shared" si="1"/>
        <v>82.4</v>
      </c>
      <c r="J16" s="185" t="str">
        <f t="shared" si="2"/>
        <v>"</v>
      </c>
      <c r="K16" s="185" t="str">
        <f t="shared" si="3"/>
        <v>"</v>
      </c>
      <c r="L16" s="188"/>
    </row>
    <row r="17" spans="1:12" ht="19.5">
      <c r="A17" s="255"/>
      <c r="B17" s="242"/>
      <c r="C17" s="254">
        <v>10</v>
      </c>
      <c r="D17" s="254">
        <v>3.65</v>
      </c>
      <c r="E17" s="254">
        <v>10</v>
      </c>
      <c r="F17" s="254">
        <v>1</v>
      </c>
      <c r="G17" s="185" t="str">
        <f t="shared" si="4"/>
        <v>"</v>
      </c>
      <c r="H17" s="185" t="str">
        <f t="shared" si="0"/>
        <v>"</v>
      </c>
      <c r="I17" s="185">
        <f t="shared" si="1"/>
        <v>36.5</v>
      </c>
      <c r="J17" s="185" t="str">
        <f t="shared" si="2"/>
        <v>"</v>
      </c>
      <c r="K17" s="185" t="str">
        <f t="shared" si="3"/>
        <v>"</v>
      </c>
      <c r="L17" s="188"/>
    </row>
    <row r="18" spans="1:12" ht="19.5">
      <c r="A18" s="255"/>
      <c r="B18" s="242"/>
      <c r="C18" s="254">
        <v>10</v>
      </c>
      <c r="D18" s="254">
        <v>1.1499999999999999</v>
      </c>
      <c r="E18" s="254">
        <v>10</v>
      </c>
      <c r="F18" s="254">
        <v>1</v>
      </c>
      <c r="G18" s="185" t="str">
        <f t="shared" si="4"/>
        <v>"</v>
      </c>
      <c r="H18" s="185" t="str">
        <f t="shared" si="0"/>
        <v>"</v>
      </c>
      <c r="I18" s="185">
        <f t="shared" si="1"/>
        <v>11.5</v>
      </c>
      <c r="J18" s="185" t="str">
        <f t="shared" si="2"/>
        <v>"</v>
      </c>
      <c r="K18" s="185" t="str">
        <f t="shared" si="3"/>
        <v>"</v>
      </c>
      <c r="L18" s="188"/>
    </row>
    <row r="19" spans="1:12" ht="19.5">
      <c r="A19" s="255"/>
      <c r="B19" s="242"/>
      <c r="C19" s="254">
        <v>10</v>
      </c>
      <c r="D19" s="254">
        <v>4.1500000000000004</v>
      </c>
      <c r="E19" s="254">
        <v>23</v>
      </c>
      <c r="F19" s="254">
        <v>1</v>
      </c>
      <c r="G19" s="185" t="str">
        <f t="shared" si="4"/>
        <v>"</v>
      </c>
      <c r="H19" s="185" t="str">
        <f t="shared" si="0"/>
        <v>"</v>
      </c>
      <c r="I19" s="185">
        <f t="shared" si="1"/>
        <v>95.45</v>
      </c>
      <c r="J19" s="185" t="str">
        <f t="shared" si="2"/>
        <v>"</v>
      </c>
      <c r="K19" s="185" t="str">
        <f t="shared" si="3"/>
        <v>"</v>
      </c>
      <c r="L19" s="188"/>
    </row>
    <row r="20" spans="1:12" ht="19.5">
      <c r="A20" s="255"/>
      <c r="B20" s="242"/>
      <c r="C20" s="254">
        <v>10</v>
      </c>
      <c r="D20" s="254">
        <v>2.65</v>
      </c>
      <c r="E20" s="254">
        <v>10</v>
      </c>
      <c r="F20" s="254">
        <v>1</v>
      </c>
      <c r="G20" s="185" t="str">
        <f t="shared" si="4"/>
        <v>"</v>
      </c>
      <c r="H20" s="185" t="str">
        <f t="shared" si="0"/>
        <v>"</v>
      </c>
      <c r="I20" s="185">
        <f t="shared" si="1"/>
        <v>26.5</v>
      </c>
      <c r="J20" s="185" t="str">
        <f t="shared" si="2"/>
        <v>"</v>
      </c>
      <c r="K20" s="185" t="str">
        <f t="shared" si="3"/>
        <v>"</v>
      </c>
      <c r="L20" s="188"/>
    </row>
    <row r="21" spans="1:12" ht="19.5">
      <c r="A21" s="255"/>
      <c r="B21" s="242"/>
      <c r="C21" s="254">
        <v>10</v>
      </c>
      <c r="D21" s="254">
        <v>1.1499999999999999</v>
      </c>
      <c r="E21" s="254">
        <v>10</v>
      </c>
      <c r="F21" s="254">
        <v>1</v>
      </c>
      <c r="G21" s="185" t="str">
        <f t="shared" si="4"/>
        <v>"</v>
      </c>
      <c r="H21" s="185" t="str">
        <f t="shared" si="0"/>
        <v>"</v>
      </c>
      <c r="I21" s="185">
        <f t="shared" si="1"/>
        <v>11.5</v>
      </c>
      <c r="J21" s="185" t="str">
        <f t="shared" si="2"/>
        <v>"</v>
      </c>
      <c r="K21" s="185" t="str">
        <f t="shared" si="3"/>
        <v>"</v>
      </c>
      <c r="L21" s="188"/>
    </row>
    <row r="22" spans="1:12" ht="20.25">
      <c r="A22" s="326"/>
      <c r="B22" s="242"/>
      <c r="C22" s="254"/>
      <c r="D22" s="254"/>
      <c r="E22" s="254"/>
      <c r="F22" s="254"/>
      <c r="G22" s="185" t="str">
        <f t="shared" si="4"/>
        <v>"</v>
      </c>
      <c r="H22" s="185" t="str">
        <f t="shared" si="0"/>
        <v>"</v>
      </c>
      <c r="I22" s="185" t="str">
        <f t="shared" si="1"/>
        <v>"</v>
      </c>
      <c r="J22" s="185" t="str">
        <f t="shared" si="2"/>
        <v>"</v>
      </c>
      <c r="K22" s="185" t="str">
        <f t="shared" si="3"/>
        <v>"</v>
      </c>
      <c r="L22" s="183"/>
    </row>
    <row r="23" spans="1:12" ht="19.5">
      <c r="A23" s="255" t="s">
        <v>250</v>
      </c>
      <c r="B23" s="242"/>
      <c r="C23" s="131">
        <v>8</v>
      </c>
      <c r="D23" s="254">
        <v>4</v>
      </c>
      <c r="E23" s="254">
        <v>21</v>
      </c>
      <c r="F23" s="254">
        <v>1</v>
      </c>
      <c r="G23" s="185" t="str">
        <f t="shared" si="4"/>
        <v>"</v>
      </c>
      <c r="H23" s="185">
        <f t="shared" si="0"/>
        <v>84</v>
      </c>
      <c r="I23" s="185" t="str">
        <f t="shared" si="1"/>
        <v>"</v>
      </c>
      <c r="J23" s="185" t="str">
        <f t="shared" si="2"/>
        <v>"</v>
      </c>
      <c r="K23" s="185" t="str">
        <f t="shared" si="3"/>
        <v>"</v>
      </c>
      <c r="L23" s="183"/>
    </row>
    <row r="24" spans="1:12" ht="19.5">
      <c r="A24" s="255"/>
      <c r="B24" s="242"/>
      <c r="C24" s="131">
        <v>8</v>
      </c>
      <c r="D24" s="254">
        <v>4</v>
      </c>
      <c r="E24" s="254">
        <v>21</v>
      </c>
      <c r="F24" s="254">
        <v>1</v>
      </c>
      <c r="G24" s="185" t="str">
        <f t="shared" si="4"/>
        <v>"</v>
      </c>
      <c r="H24" s="185">
        <f t="shared" si="0"/>
        <v>84</v>
      </c>
      <c r="I24" s="185" t="str">
        <f t="shared" si="1"/>
        <v>"</v>
      </c>
      <c r="J24" s="185" t="str">
        <f t="shared" si="2"/>
        <v>"</v>
      </c>
      <c r="K24" s="185" t="str">
        <f t="shared" si="3"/>
        <v>"</v>
      </c>
      <c r="L24" s="183"/>
    </row>
    <row r="25" spans="1:12" ht="20.25" thickBot="1">
      <c r="A25" s="186"/>
      <c r="B25" s="184"/>
      <c r="C25" s="187"/>
      <c r="D25" s="187"/>
      <c r="E25" s="187"/>
      <c r="F25" s="187"/>
      <c r="G25" s="185" t="str">
        <f>IF(C25=6,D25*E25*F25,"""")</f>
        <v>"</v>
      </c>
      <c r="H25" s="185" t="str">
        <f t="shared" si="0"/>
        <v>"</v>
      </c>
      <c r="I25" s="185" t="str">
        <f t="shared" si="1"/>
        <v>"</v>
      </c>
      <c r="J25" s="185" t="str">
        <f t="shared" si="2"/>
        <v>"</v>
      </c>
      <c r="K25" s="185" t="str">
        <f t="shared" si="3"/>
        <v>"</v>
      </c>
      <c r="L25" s="183"/>
    </row>
    <row r="26" spans="1:12" ht="20.25" thickTop="1">
      <c r="A26" s="186"/>
      <c r="B26" s="184"/>
      <c r="C26" s="187"/>
      <c r="D26" s="2144" t="s">
        <v>20</v>
      </c>
      <c r="E26" s="2145"/>
      <c r="F26" s="2146"/>
      <c r="G26" s="172">
        <f>SUM(G8:G25)</f>
        <v>0</v>
      </c>
      <c r="H26" s="172">
        <f>SUM(H8:H25)</f>
        <v>310.435</v>
      </c>
      <c r="I26" s="172">
        <f>SUM(I8:I25)</f>
        <v>263.85000000000002</v>
      </c>
      <c r="J26" s="172">
        <f>SUM(J8:J25)</f>
        <v>0</v>
      </c>
      <c r="K26" s="172">
        <f>SUM(K8:K25)</f>
        <v>0</v>
      </c>
      <c r="L26" s="173"/>
    </row>
    <row r="27" spans="1:12" ht="19.5">
      <c r="A27" s="186"/>
      <c r="B27" s="184"/>
      <c r="C27" s="187"/>
      <c r="D27" s="2147" t="s">
        <v>21</v>
      </c>
      <c r="E27" s="2148"/>
      <c r="F27" s="2149"/>
      <c r="G27" s="152">
        <v>0.222</v>
      </c>
      <c r="H27" s="152">
        <v>0.39500000000000002</v>
      </c>
      <c r="I27" s="152">
        <v>0.61699999999999999</v>
      </c>
      <c r="J27" s="152">
        <v>0.88800000000000001</v>
      </c>
      <c r="K27" s="152">
        <v>1.2090000000000001</v>
      </c>
      <c r="L27" s="150"/>
    </row>
    <row r="28" spans="1:12" ht="20.25" thickBot="1">
      <c r="A28" s="213"/>
      <c r="B28" s="214"/>
      <c r="C28" s="215"/>
      <c r="D28" s="2150" t="s">
        <v>22</v>
      </c>
      <c r="E28" s="2151"/>
      <c r="F28" s="2152"/>
      <c r="G28" s="153">
        <f>G26*G27</f>
        <v>0</v>
      </c>
      <c r="H28" s="153">
        <f>H26*H27</f>
        <v>122.621825</v>
      </c>
      <c r="I28" s="153">
        <f>I26*I27</f>
        <v>162.79544999999999</v>
      </c>
      <c r="J28" s="153">
        <f>J26*J27</f>
        <v>0</v>
      </c>
      <c r="K28" s="153">
        <f>K26*K27</f>
        <v>0</v>
      </c>
      <c r="L28" s="151"/>
    </row>
    <row r="29" spans="1:12" ht="20.25" thickTop="1">
      <c r="A29" s="321"/>
      <c r="B29" s="322"/>
      <c r="C29" s="323"/>
      <c r="D29" s="323"/>
      <c r="E29" s="323"/>
      <c r="F29" s="323"/>
      <c r="G29" s="324"/>
      <c r="H29" s="324"/>
      <c r="I29" s="324"/>
      <c r="J29" s="324"/>
      <c r="K29" s="324"/>
      <c r="L29" s="325"/>
    </row>
    <row r="30" spans="1:12" ht="19.5">
      <c r="A30" s="156"/>
      <c r="B30" s="162"/>
      <c r="C30" s="158"/>
      <c r="D30" s="158"/>
      <c r="E30" s="158"/>
      <c r="F30" s="158"/>
      <c r="G30" s="185" t="str">
        <f t="shared" ref="G30:G42" si="5">IF(C30=6,D30*E30*F30,"""")</f>
        <v>"</v>
      </c>
      <c r="H30" s="185" t="str">
        <f>IF(C30=8,D30*E30*F30,"""")</f>
        <v>"</v>
      </c>
      <c r="I30" s="185" t="str">
        <f>IF(C30=10,D30*E30*F30,"""")</f>
        <v>"</v>
      </c>
      <c r="J30" s="185" t="str">
        <f>IF(C30=12,D30*E30*F30,"""")</f>
        <v>"</v>
      </c>
      <c r="K30" s="185" t="str">
        <f>IF(C30=14,D30*E30*F30,"""")</f>
        <v>"</v>
      </c>
      <c r="L30" s="183"/>
    </row>
    <row r="31" spans="1:12" ht="19.5">
      <c r="A31" s="156"/>
      <c r="B31" s="162"/>
      <c r="C31" s="158"/>
      <c r="D31" s="158"/>
      <c r="E31" s="158"/>
      <c r="F31" s="158"/>
      <c r="G31" s="185" t="str">
        <f t="shared" si="5"/>
        <v>"</v>
      </c>
      <c r="H31" s="185" t="str">
        <f t="shared" si="0"/>
        <v>"</v>
      </c>
      <c r="I31" s="185" t="str">
        <f t="shared" si="1"/>
        <v>"</v>
      </c>
      <c r="J31" s="185" t="str">
        <f t="shared" si="2"/>
        <v>"</v>
      </c>
      <c r="K31" s="185" t="str">
        <f t="shared" si="3"/>
        <v>"</v>
      </c>
      <c r="L31" s="188"/>
    </row>
    <row r="32" spans="1:12" ht="19.5">
      <c r="A32" s="186"/>
      <c r="B32" s="184"/>
      <c r="C32" s="185"/>
      <c r="D32" s="185"/>
      <c r="E32" s="185"/>
      <c r="F32" s="185"/>
      <c r="G32" s="185" t="str">
        <f t="shared" si="5"/>
        <v>"</v>
      </c>
      <c r="H32" s="185" t="str">
        <f t="shared" si="0"/>
        <v>"</v>
      </c>
      <c r="I32" s="185" t="str">
        <f t="shared" si="1"/>
        <v>"</v>
      </c>
      <c r="J32" s="185" t="str">
        <f t="shared" si="2"/>
        <v>"</v>
      </c>
      <c r="K32" s="185" t="str">
        <f t="shared" si="3"/>
        <v>"</v>
      </c>
      <c r="L32" s="183"/>
    </row>
    <row r="33" spans="1:13" ht="19.5">
      <c r="A33" s="186"/>
      <c r="B33" s="184"/>
      <c r="C33" s="185"/>
      <c r="D33" s="187"/>
      <c r="E33" s="185"/>
      <c r="F33" s="185"/>
      <c r="G33" s="185" t="str">
        <f t="shared" si="5"/>
        <v>"</v>
      </c>
      <c r="H33" s="185" t="str">
        <f t="shared" si="0"/>
        <v>"</v>
      </c>
      <c r="I33" s="185" t="str">
        <f t="shared" si="1"/>
        <v>"</v>
      </c>
      <c r="J33" s="185" t="str">
        <f t="shared" si="2"/>
        <v>"</v>
      </c>
      <c r="K33" s="185" t="str">
        <f t="shared" si="3"/>
        <v>"</v>
      </c>
      <c r="L33" s="183"/>
    </row>
    <row r="34" spans="1:13" ht="19.5">
      <c r="A34" s="156"/>
      <c r="B34" s="160"/>
      <c r="C34" s="185"/>
      <c r="D34" s="187"/>
      <c r="E34" s="185"/>
      <c r="F34" s="185"/>
      <c r="G34" s="185" t="str">
        <f t="shared" si="5"/>
        <v>"</v>
      </c>
      <c r="H34" s="185" t="str">
        <f t="shared" si="0"/>
        <v>"</v>
      </c>
      <c r="I34" s="185" t="str">
        <f t="shared" si="1"/>
        <v>"</v>
      </c>
      <c r="J34" s="185" t="str">
        <f t="shared" si="2"/>
        <v>"</v>
      </c>
      <c r="K34" s="185" t="str">
        <f t="shared" si="3"/>
        <v>"</v>
      </c>
      <c r="L34" s="183"/>
    </row>
    <row r="35" spans="1:13" ht="19.5">
      <c r="A35" s="156"/>
      <c r="B35" s="160"/>
      <c r="C35" s="185"/>
      <c r="D35" s="187"/>
      <c r="E35" s="185"/>
      <c r="F35" s="185"/>
      <c r="G35" s="185" t="str">
        <f t="shared" si="5"/>
        <v>"</v>
      </c>
      <c r="H35" s="185" t="str">
        <f t="shared" si="0"/>
        <v>"</v>
      </c>
      <c r="I35" s="185" t="str">
        <f t="shared" si="1"/>
        <v>"</v>
      </c>
      <c r="J35" s="185" t="str">
        <f t="shared" si="2"/>
        <v>"</v>
      </c>
      <c r="K35" s="185" t="str">
        <f t="shared" si="3"/>
        <v>"</v>
      </c>
      <c r="L35" s="183"/>
    </row>
    <row r="36" spans="1:13" ht="19.5">
      <c r="A36" s="156"/>
      <c r="B36" s="162"/>
      <c r="C36" s="185"/>
      <c r="D36" s="187"/>
      <c r="E36" s="185"/>
      <c r="F36" s="185"/>
      <c r="G36" s="182" t="str">
        <f t="shared" si="5"/>
        <v>"</v>
      </c>
      <c r="H36" s="182" t="str">
        <f t="shared" si="0"/>
        <v>"</v>
      </c>
      <c r="I36" s="182" t="str">
        <f t="shared" si="1"/>
        <v>"</v>
      </c>
      <c r="J36" s="182" t="str">
        <f t="shared" si="2"/>
        <v>"</v>
      </c>
      <c r="K36" s="182" t="str">
        <f t="shared" si="3"/>
        <v>"</v>
      </c>
      <c r="L36" s="188"/>
    </row>
    <row r="37" spans="1:13" ht="19.5">
      <c r="A37" s="156"/>
      <c r="B37" s="162"/>
      <c r="C37" s="185"/>
      <c r="D37" s="187"/>
      <c r="E37" s="185"/>
      <c r="F37" s="185"/>
      <c r="G37" s="182" t="str">
        <f t="shared" si="5"/>
        <v>"</v>
      </c>
      <c r="H37" s="182" t="str">
        <f t="shared" si="0"/>
        <v>"</v>
      </c>
      <c r="I37" s="182" t="str">
        <f t="shared" si="1"/>
        <v>"</v>
      </c>
      <c r="J37" s="182" t="str">
        <f t="shared" si="2"/>
        <v>"</v>
      </c>
      <c r="K37" s="182" t="str">
        <f t="shared" si="3"/>
        <v>"</v>
      </c>
      <c r="L37" s="183"/>
    </row>
    <row r="38" spans="1:13" ht="17.25">
      <c r="A38" s="156"/>
      <c r="B38" s="162"/>
      <c r="C38" s="158"/>
      <c r="D38" s="158"/>
      <c r="E38" s="158"/>
      <c r="F38" s="158"/>
      <c r="G38" s="182" t="str">
        <f t="shared" si="5"/>
        <v>"</v>
      </c>
      <c r="H38" s="182" t="str">
        <f t="shared" si="0"/>
        <v>"</v>
      </c>
      <c r="I38" s="182" t="str">
        <f t="shared" si="1"/>
        <v>"</v>
      </c>
      <c r="J38" s="182" t="str">
        <f t="shared" si="2"/>
        <v>"</v>
      </c>
      <c r="K38" s="182" t="str">
        <f t="shared" si="3"/>
        <v>"</v>
      </c>
      <c r="L38" s="183"/>
    </row>
    <row r="39" spans="1:13" ht="17.25">
      <c r="A39" s="161"/>
      <c r="B39" s="163"/>
      <c r="C39" s="158"/>
      <c r="D39" s="157"/>
      <c r="E39" s="157"/>
      <c r="F39" s="157"/>
      <c r="G39" s="182" t="str">
        <f t="shared" si="5"/>
        <v>"</v>
      </c>
      <c r="H39" s="182" t="str">
        <f t="shared" si="0"/>
        <v>"</v>
      </c>
      <c r="I39" s="182" t="str">
        <f t="shared" si="1"/>
        <v>"</v>
      </c>
      <c r="J39" s="182" t="str">
        <f t="shared" si="2"/>
        <v>"</v>
      </c>
      <c r="K39" s="182" t="str">
        <f t="shared" si="3"/>
        <v>"</v>
      </c>
      <c r="L39" s="183"/>
    </row>
    <row r="40" spans="1:13" ht="17.25">
      <c r="A40" s="161"/>
      <c r="B40" s="159"/>
      <c r="C40" s="158"/>
      <c r="D40" s="157"/>
      <c r="E40" s="157"/>
      <c r="F40" s="157"/>
      <c r="G40" s="182" t="str">
        <f t="shared" si="5"/>
        <v>"</v>
      </c>
      <c r="H40" s="182" t="str">
        <f t="shared" si="0"/>
        <v>"</v>
      </c>
      <c r="I40" s="182" t="str">
        <f t="shared" si="1"/>
        <v>"</v>
      </c>
      <c r="J40" s="182" t="str">
        <f t="shared" si="2"/>
        <v>"</v>
      </c>
      <c r="K40" s="182" t="str">
        <f t="shared" si="3"/>
        <v>"</v>
      </c>
      <c r="L40" s="188"/>
    </row>
    <row r="41" spans="1:13" ht="17.25">
      <c r="A41" s="161"/>
      <c r="B41" s="159"/>
      <c r="C41" s="158"/>
      <c r="D41" s="157"/>
      <c r="E41" s="157"/>
      <c r="F41" s="157"/>
      <c r="G41" s="182" t="str">
        <f t="shared" si="5"/>
        <v>"</v>
      </c>
      <c r="H41" s="182" t="str">
        <f t="shared" si="0"/>
        <v>"</v>
      </c>
      <c r="I41" s="182" t="str">
        <f t="shared" si="1"/>
        <v>"</v>
      </c>
      <c r="J41" s="182" t="str">
        <f t="shared" si="2"/>
        <v>"</v>
      </c>
      <c r="K41" s="182" t="str">
        <f t="shared" si="3"/>
        <v>"</v>
      </c>
      <c r="L41" s="183"/>
    </row>
    <row r="42" spans="1:13" ht="17.25">
      <c r="A42" s="156"/>
      <c r="B42" s="159"/>
      <c r="C42" s="157"/>
      <c r="D42" s="157"/>
      <c r="E42" s="157"/>
      <c r="F42" s="157"/>
      <c r="G42" s="182" t="str">
        <f t="shared" si="5"/>
        <v>"</v>
      </c>
      <c r="H42" s="182" t="str">
        <f t="shared" si="0"/>
        <v>"</v>
      </c>
      <c r="I42" s="182" t="str">
        <f t="shared" si="1"/>
        <v>"</v>
      </c>
      <c r="J42" s="182" t="str">
        <f t="shared" si="2"/>
        <v>"</v>
      </c>
      <c r="K42" s="182" t="str">
        <f t="shared" si="3"/>
        <v>"</v>
      </c>
      <c r="L42" s="183"/>
    </row>
    <row r="43" spans="1:13" ht="17.25">
      <c r="A43" s="186"/>
      <c r="B43" s="189"/>
      <c r="C43" s="158"/>
      <c r="D43" s="158"/>
      <c r="E43" s="158"/>
      <c r="F43" s="158"/>
      <c r="G43" s="182" t="str">
        <f>IF(C43=6,#REF!*E43*F43,"""")</f>
        <v>"</v>
      </c>
      <c r="H43" s="182" t="str">
        <f>IF(C43=8,D43*E43*F43,"""")</f>
        <v>"</v>
      </c>
      <c r="I43" s="182" t="str">
        <f>IF(C43=10,#REF!*E43*F43,"""")</f>
        <v>"</v>
      </c>
      <c r="J43" s="182" t="str">
        <f>IF(C43=12,D43*E43*F43,"""")</f>
        <v>"</v>
      </c>
      <c r="K43" s="182" t="str">
        <f t="shared" si="3"/>
        <v>"</v>
      </c>
      <c r="L43" s="183"/>
      <c r="M43" s="247"/>
    </row>
    <row r="44" spans="1:13" ht="17.25">
      <c r="A44" s="186"/>
      <c r="B44" s="189"/>
      <c r="C44" s="158"/>
      <c r="D44" s="158"/>
      <c r="E44" s="158"/>
      <c r="F44" s="158"/>
      <c r="G44" s="182" t="str">
        <f>IF(C44=6,#REF!*E44*F44,"""")</f>
        <v>"</v>
      </c>
      <c r="H44" s="182" t="str">
        <f t="shared" ref="H44:H52" si="6">IF(C44=8,D44*E44*F44,"""")</f>
        <v>"</v>
      </c>
      <c r="I44" s="182" t="str">
        <f>IF(C44=10,#REF!*E44*F44,"""")</f>
        <v>"</v>
      </c>
      <c r="J44" s="182" t="str">
        <f t="shared" ref="J44:J52" si="7">IF(C44=12,D44*E44*F44,"""")</f>
        <v>"</v>
      </c>
      <c r="K44" s="182" t="str">
        <f t="shared" si="3"/>
        <v>"</v>
      </c>
      <c r="L44" s="183"/>
      <c r="M44" s="247"/>
    </row>
    <row r="45" spans="1:13" ht="17.25">
      <c r="A45" s="186"/>
      <c r="B45" s="189"/>
      <c r="C45" s="158"/>
      <c r="D45" s="158"/>
      <c r="E45" s="158"/>
      <c r="F45" s="158"/>
      <c r="G45" s="182" t="str">
        <f>IF(C45=6,#REF!*E45*F45,"""")</f>
        <v>"</v>
      </c>
      <c r="H45" s="182" t="str">
        <f t="shared" si="6"/>
        <v>"</v>
      </c>
      <c r="I45" s="182" t="str">
        <f>IF(C45=10,#REF!*E45*F45,"""")</f>
        <v>"</v>
      </c>
      <c r="J45" s="182" t="str">
        <f t="shared" si="7"/>
        <v>"</v>
      </c>
      <c r="K45" s="182" t="str">
        <f t="shared" si="3"/>
        <v>"</v>
      </c>
      <c r="L45" s="183"/>
      <c r="M45" s="247"/>
    </row>
    <row r="46" spans="1:13" ht="17.25">
      <c r="A46" s="186"/>
      <c r="B46" s="189"/>
      <c r="C46" s="158"/>
      <c r="D46" s="157"/>
      <c r="E46" s="157"/>
      <c r="F46" s="157"/>
      <c r="G46" s="182" t="str">
        <f>IF(C46=6,#REF!*E46*F46,"""")</f>
        <v>"</v>
      </c>
      <c r="H46" s="182" t="str">
        <f t="shared" si="6"/>
        <v>"</v>
      </c>
      <c r="I46" s="182" t="str">
        <f>IF(C46=10,#REF!*E46*F46,"""")</f>
        <v>"</v>
      </c>
      <c r="J46" s="182" t="str">
        <f t="shared" si="7"/>
        <v>"</v>
      </c>
      <c r="K46" s="182" t="str">
        <f t="shared" si="3"/>
        <v>"</v>
      </c>
      <c r="L46" s="183"/>
      <c r="M46" s="247"/>
    </row>
    <row r="47" spans="1:13" ht="17.25">
      <c r="A47" s="186"/>
      <c r="B47" s="189"/>
      <c r="C47" s="158"/>
      <c r="D47" s="157"/>
      <c r="E47" s="157"/>
      <c r="F47" s="157"/>
      <c r="G47" s="182" t="str">
        <f>IF(C47=6,#REF!*E47*F47,"""")</f>
        <v>"</v>
      </c>
      <c r="H47" s="182" t="str">
        <f t="shared" si="6"/>
        <v>"</v>
      </c>
      <c r="I47" s="182" t="str">
        <f>IF(C47=10,#REF!*E47*F47,"""")</f>
        <v>"</v>
      </c>
      <c r="J47" s="182" t="str">
        <f t="shared" si="7"/>
        <v>"</v>
      </c>
      <c r="K47" s="182" t="str">
        <f t="shared" si="3"/>
        <v>"</v>
      </c>
      <c r="L47" s="183"/>
      <c r="M47" s="247"/>
    </row>
    <row r="48" spans="1:13" ht="17.25">
      <c r="A48" s="186"/>
      <c r="B48" s="189"/>
      <c r="C48" s="158"/>
      <c r="D48" s="157"/>
      <c r="E48" s="157"/>
      <c r="F48" s="157"/>
      <c r="G48" s="182" t="str">
        <f>IF(C48=6,#REF!*E48*F48,"""")</f>
        <v>"</v>
      </c>
      <c r="H48" s="182" t="str">
        <f t="shared" si="6"/>
        <v>"</v>
      </c>
      <c r="I48" s="182" t="str">
        <f>IF(C48=10,#REF!*E48*F48,"""")</f>
        <v>"</v>
      </c>
      <c r="J48" s="182" t="str">
        <f t="shared" si="7"/>
        <v>"</v>
      </c>
      <c r="K48" s="182" t="str">
        <f t="shared" si="3"/>
        <v>"</v>
      </c>
      <c r="L48" s="183"/>
      <c r="M48" s="247"/>
    </row>
    <row r="49" spans="1:13" ht="17.25">
      <c r="A49" s="186"/>
      <c r="B49" s="189"/>
      <c r="C49" s="190"/>
      <c r="D49" s="190"/>
      <c r="E49" s="190"/>
      <c r="F49" s="190"/>
      <c r="G49" s="182" t="str">
        <f>IF(C49=6,#REF!*E49*F49,"""")</f>
        <v>"</v>
      </c>
      <c r="H49" s="182" t="str">
        <f t="shared" si="6"/>
        <v>"</v>
      </c>
      <c r="I49" s="182" t="str">
        <f>IF(C49=10,#REF!*E49*F49,"""")</f>
        <v>"</v>
      </c>
      <c r="J49" s="182" t="str">
        <f t="shared" si="7"/>
        <v>"</v>
      </c>
      <c r="K49" s="182" t="str">
        <f t="shared" si="3"/>
        <v>"</v>
      </c>
      <c r="L49" s="183"/>
      <c r="M49" s="247"/>
    </row>
    <row r="50" spans="1:13" ht="17.25">
      <c r="A50" s="186"/>
      <c r="B50" s="189"/>
      <c r="C50" s="190"/>
      <c r="D50" s="190"/>
      <c r="E50" s="190"/>
      <c r="F50" s="190"/>
      <c r="G50" s="182" t="str">
        <f>IF(C50=6,#REF!*E50*F50,"""")</f>
        <v>"</v>
      </c>
      <c r="H50" s="182" t="str">
        <f t="shared" si="6"/>
        <v>"</v>
      </c>
      <c r="I50" s="182" t="str">
        <f>IF(C50=10,#REF!*E50*F50,"""")</f>
        <v>"</v>
      </c>
      <c r="J50" s="182" t="str">
        <f t="shared" si="7"/>
        <v>"</v>
      </c>
      <c r="K50" s="182" t="str">
        <f t="shared" si="3"/>
        <v>"</v>
      </c>
      <c r="L50" s="183"/>
      <c r="M50" s="247"/>
    </row>
    <row r="51" spans="1:13" ht="17.25">
      <c r="A51" s="186"/>
      <c r="B51" s="189"/>
      <c r="C51" s="190"/>
      <c r="D51" s="190"/>
      <c r="E51" s="190"/>
      <c r="F51" s="190"/>
      <c r="G51" s="182" t="str">
        <f>IF(C51=6,#REF!*E51*F51,"""")</f>
        <v>"</v>
      </c>
      <c r="H51" s="182" t="str">
        <f t="shared" si="6"/>
        <v>"</v>
      </c>
      <c r="I51" s="182" t="str">
        <f>IF(C51=10,#REF!*E51*F51,"""")</f>
        <v>"</v>
      </c>
      <c r="J51" s="182" t="str">
        <f t="shared" si="7"/>
        <v>"</v>
      </c>
      <c r="K51" s="182" t="str">
        <f>IF(C51=14,#REF!*E51*F51,"""")</f>
        <v>"</v>
      </c>
      <c r="L51" s="183"/>
      <c r="M51" s="247"/>
    </row>
    <row r="52" spans="1:13" ht="18" thickBot="1">
      <c r="A52" s="191"/>
      <c r="B52" s="192"/>
      <c r="C52" s="193"/>
      <c r="D52" s="194"/>
      <c r="E52" s="194"/>
      <c r="F52" s="194"/>
      <c r="G52" s="194" t="str">
        <f>IF(C52=6,#REF!*E52*F52,"""")</f>
        <v>"</v>
      </c>
      <c r="H52" s="194" t="str">
        <f t="shared" si="6"/>
        <v>"</v>
      </c>
      <c r="I52" s="194"/>
      <c r="J52" s="194" t="str">
        <f t="shared" si="7"/>
        <v>"</v>
      </c>
      <c r="K52" s="194" t="str">
        <f>IF(C52=14,#REF!*E52*F52,"""")</f>
        <v>"</v>
      </c>
      <c r="L52" s="195"/>
    </row>
    <row r="53" spans="1:13" ht="18" thickTop="1">
      <c r="A53" s="169"/>
      <c r="B53" s="170"/>
      <c r="C53" s="171"/>
      <c r="D53" s="2144" t="s">
        <v>20</v>
      </c>
      <c r="E53" s="2145"/>
      <c r="F53" s="2146"/>
      <c r="G53" s="172">
        <f>SUM(G29:G52)</f>
        <v>0</v>
      </c>
      <c r="H53" s="172">
        <f>SUM(H29:H52)</f>
        <v>0</v>
      </c>
      <c r="I53" s="172">
        <f>SUM(I29:I52)</f>
        <v>0</v>
      </c>
      <c r="J53" s="172">
        <f>SUM(J29:J52)</f>
        <v>0</v>
      </c>
      <c r="K53" s="172">
        <f>SUM(K29:K52)</f>
        <v>0</v>
      </c>
      <c r="L53" s="173"/>
    </row>
    <row r="54" spans="1:13" ht="17.25">
      <c r="A54" s="169"/>
      <c r="B54" s="170"/>
      <c r="C54" s="171"/>
      <c r="D54" s="2147" t="s">
        <v>21</v>
      </c>
      <c r="E54" s="2148"/>
      <c r="F54" s="2149"/>
      <c r="G54" s="152">
        <v>0.222</v>
      </c>
      <c r="H54" s="152">
        <v>0.39500000000000002</v>
      </c>
      <c r="I54" s="152">
        <v>0.61699999999999999</v>
      </c>
      <c r="J54" s="152">
        <v>0.88800000000000001</v>
      </c>
      <c r="K54" s="152">
        <v>1.2090000000000001</v>
      </c>
      <c r="L54" s="150"/>
    </row>
    <row r="55" spans="1:13" ht="18" thickBot="1">
      <c r="A55" s="174"/>
      <c r="B55" s="175"/>
      <c r="C55" s="176"/>
      <c r="D55" s="2150" t="s">
        <v>22</v>
      </c>
      <c r="E55" s="2151"/>
      <c r="F55" s="2152"/>
      <c r="G55" s="153">
        <f>G53*G54</f>
        <v>0</v>
      </c>
      <c r="H55" s="153">
        <f>H53*H54</f>
        <v>0</v>
      </c>
      <c r="I55" s="153">
        <f>I53*I54</f>
        <v>0</v>
      </c>
      <c r="J55" s="153">
        <f>J53*J54</f>
        <v>0</v>
      </c>
      <c r="K55" s="153">
        <f>K53*K54</f>
        <v>0</v>
      </c>
      <c r="L55" s="151"/>
    </row>
    <row r="56" spans="1:13" ht="15.75" thickTop="1"/>
  </sheetData>
  <mergeCells count="19">
    <mergeCell ref="D53:F53"/>
    <mergeCell ref="D54:F54"/>
    <mergeCell ref="D55:F55"/>
    <mergeCell ref="F6:F7"/>
    <mergeCell ref="G6:K6"/>
    <mergeCell ref="L6:L7"/>
    <mergeCell ref="D26:F26"/>
    <mergeCell ref="D27:F27"/>
    <mergeCell ref="D28:F28"/>
    <mergeCell ref="D1:I1"/>
    <mergeCell ref="A2:D2"/>
    <mergeCell ref="J2:K2"/>
    <mergeCell ref="A3:D3"/>
    <mergeCell ref="A4:D4"/>
    <mergeCell ref="A6:A7"/>
    <mergeCell ref="B6:B7"/>
    <mergeCell ref="C6:C7"/>
    <mergeCell ref="D6:D7"/>
    <mergeCell ref="E6:E7"/>
  </mergeCells>
  <printOptions horizontalCentered="1" verticalCentered="1"/>
  <pageMargins left="0.7" right="0.7" top="0.75" bottom="0.75" header="0.3" footer="0.3"/>
  <pageSetup paperSize="9" scale="74" orientation="landscape" r:id="rId1"/>
  <headerFooter>
    <oddFooter>&amp;LPrepared By_________________________&amp;CChecked By__________________________&amp;RApproved By_________________________</oddFooter>
  </headerFooter>
  <rowBreaks count="1" manualBreakCount="1">
    <brk id="28" max="16383" man="1"/>
  </rowBreak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1"/>
  <sheetViews>
    <sheetView topLeftCell="A31" workbookViewId="0">
      <selection activeCell="J22" sqref="J22"/>
    </sheetView>
  </sheetViews>
  <sheetFormatPr defaultRowHeight="15"/>
  <cols>
    <col min="1" max="1" width="9.140625" style="247"/>
    <col min="2" max="2" width="59.140625" style="247" customWidth="1"/>
    <col min="3" max="3" width="9.140625" style="247"/>
    <col min="4" max="5" width="12" style="247" customWidth="1"/>
    <col min="6" max="6" width="10.140625" style="247" customWidth="1"/>
    <col min="7" max="7" width="12.7109375" style="247" customWidth="1"/>
    <col min="8" max="8" width="10.42578125" style="247" bestFit="1" customWidth="1"/>
    <col min="9" max="16384" width="9.140625" style="247"/>
  </cols>
  <sheetData>
    <row r="1" spans="1:12" s="145" customFormat="1" ht="34.5" customHeight="1">
      <c r="A1" s="2164" t="s">
        <v>178</v>
      </c>
      <c r="B1" s="2164"/>
      <c r="C1" s="2164"/>
      <c r="D1" s="2164"/>
      <c r="E1" s="2164"/>
      <c r="F1" s="2164"/>
      <c r="G1" s="2164"/>
      <c r="H1" s="2164"/>
      <c r="I1" s="2164"/>
      <c r="J1" s="2164"/>
      <c r="K1" s="2164"/>
      <c r="L1" s="2164"/>
    </row>
    <row r="2" spans="1:12" s="145" customFormat="1" ht="15.75">
      <c r="A2" s="217" t="s">
        <v>179</v>
      </c>
      <c r="B2" s="217"/>
      <c r="I2" s="146"/>
    </row>
    <row r="3" spans="1:12" s="145" customFormat="1" ht="15.75">
      <c r="A3" s="217" t="s">
        <v>156</v>
      </c>
      <c r="B3" s="217"/>
      <c r="C3" s="147"/>
      <c r="D3" s="147"/>
      <c r="E3" s="147"/>
      <c r="I3" s="147"/>
    </row>
    <row r="4" spans="1:12" s="145" customFormat="1" ht="16.5">
      <c r="A4" s="217" t="s">
        <v>157</v>
      </c>
      <c r="B4" s="217"/>
      <c r="C4" s="148"/>
      <c r="D4" s="148"/>
      <c r="E4" s="148"/>
      <c r="I4" s="148"/>
    </row>
    <row r="5" spans="1:12" s="145" customFormat="1" ht="15.75" customHeight="1">
      <c r="A5" s="217" t="s">
        <v>158</v>
      </c>
      <c r="B5" s="217"/>
      <c r="C5" s="149"/>
      <c r="D5" s="149"/>
      <c r="E5" s="149"/>
      <c r="I5" s="149"/>
    </row>
    <row r="6" spans="1:12" s="145" customFormat="1" ht="29.25" customHeight="1" thickBot="1">
      <c r="A6" s="2165" t="s">
        <v>276</v>
      </c>
      <c r="B6" s="2165"/>
      <c r="C6" s="2165"/>
      <c r="D6" s="2165"/>
      <c r="E6" s="2165"/>
      <c r="F6" s="2165"/>
      <c r="G6" s="2165"/>
      <c r="H6" s="2165"/>
      <c r="I6" s="2165"/>
      <c r="J6" s="2165"/>
      <c r="K6" s="2165"/>
      <c r="L6" s="2165"/>
    </row>
    <row r="7" spans="1:12" s="145" customFormat="1" ht="33.75" customHeight="1" thickTop="1">
      <c r="A7" s="197" t="s">
        <v>95</v>
      </c>
      <c r="B7" s="236" t="s">
        <v>94</v>
      </c>
      <c r="C7" s="236" t="s">
        <v>93</v>
      </c>
      <c r="D7" s="236" t="s">
        <v>153</v>
      </c>
      <c r="E7" s="236"/>
      <c r="F7" s="2166" t="s">
        <v>177</v>
      </c>
      <c r="G7" s="2166"/>
      <c r="H7" s="2166"/>
      <c r="I7" s="218"/>
      <c r="J7" s="2166" t="s">
        <v>49</v>
      </c>
      <c r="K7" s="2166"/>
      <c r="L7" s="2167"/>
    </row>
    <row r="8" spans="1:12" s="145" customFormat="1" ht="20.25" customHeight="1">
      <c r="A8" s="226"/>
      <c r="B8" s="238" t="s">
        <v>277</v>
      </c>
      <c r="C8" s="238"/>
      <c r="D8" s="238"/>
      <c r="E8" s="238"/>
      <c r="F8" s="238" t="s">
        <v>242</v>
      </c>
      <c r="G8" s="238" t="s">
        <v>243</v>
      </c>
      <c r="H8" s="238" t="s">
        <v>198</v>
      </c>
      <c r="I8" s="196" t="s">
        <v>92</v>
      </c>
      <c r="J8" s="196" t="s">
        <v>154</v>
      </c>
      <c r="K8" s="216" t="s">
        <v>155</v>
      </c>
      <c r="L8" s="227" t="s">
        <v>71</v>
      </c>
    </row>
    <row r="9" spans="1:12" ht="16.5">
      <c r="A9" s="276"/>
      <c r="B9" s="209" t="s">
        <v>278</v>
      </c>
      <c r="C9" s="209"/>
      <c r="D9" s="253"/>
      <c r="E9" s="253"/>
      <c r="F9" s="209"/>
      <c r="G9" s="238"/>
      <c r="H9" s="232"/>
      <c r="I9" s="209"/>
      <c r="J9" s="253"/>
      <c r="K9" s="253"/>
      <c r="L9" s="229"/>
    </row>
    <row r="10" spans="1:12" ht="16.5">
      <c r="A10" s="276">
        <v>1.1000000000000001</v>
      </c>
      <c r="B10" s="277" t="s">
        <v>279</v>
      </c>
      <c r="C10" s="245" t="s">
        <v>83</v>
      </c>
      <c r="D10" s="232">
        <v>30</v>
      </c>
      <c r="E10" s="232">
        <f t="shared" ref="E10:E15" si="0">D10*I10</f>
        <v>1080</v>
      </c>
      <c r="F10" s="253"/>
      <c r="G10" s="253"/>
      <c r="H10" s="232">
        <f>G10+F10</f>
        <v>0</v>
      </c>
      <c r="I10" s="228">
        <v>36</v>
      </c>
      <c r="J10" s="253"/>
      <c r="K10" s="210">
        <f>I10*G10</f>
        <v>0</v>
      </c>
      <c r="L10" s="229">
        <f>I10*H10</f>
        <v>0</v>
      </c>
    </row>
    <row r="11" spans="1:12" ht="16.5">
      <c r="A11" s="276">
        <v>1.2</v>
      </c>
      <c r="B11" s="277" t="s">
        <v>280</v>
      </c>
      <c r="C11" s="245" t="s">
        <v>83</v>
      </c>
      <c r="D11" s="232">
        <v>32</v>
      </c>
      <c r="E11" s="232">
        <f t="shared" si="0"/>
        <v>1280</v>
      </c>
      <c r="F11" s="253"/>
      <c r="G11" s="253"/>
      <c r="H11" s="232">
        <f t="shared" ref="H11:H50" si="1">G11+F11</f>
        <v>0</v>
      </c>
      <c r="I11" s="228">
        <v>40</v>
      </c>
      <c r="J11" s="253"/>
      <c r="K11" s="253"/>
      <c r="L11" s="229"/>
    </row>
    <row r="12" spans="1:12" ht="16.5">
      <c r="A12" s="276">
        <v>1.3</v>
      </c>
      <c r="B12" s="277" t="s">
        <v>281</v>
      </c>
      <c r="C12" s="245" t="s">
        <v>83</v>
      </c>
      <c r="D12" s="232">
        <v>14</v>
      </c>
      <c r="E12" s="232">
        <f t="shared" si="0"/>
        <v>1400</v>
      </c>
      <c r="F12" s="253"/>
      <c r="G12" s="253"/>
      <c r="H12" s="232">
        <f t="shared" si="1"/>
        <v>0</v>
      </c>
      <c r="I12" s="228">
        <v>100</v>
      </c>
      <c r="J12" s="253"/>
      <c r="K12" s="253"/>
      <c r="L12" s="229"/>
    </row>
    <row r="13" spans="1:12" ht="18" customHeight="1">
      <c r="A13" s="231">
        <v>1.4</v>
      </c>
      <c r="B13" s="230" t="s">
        <v>282</v>
      </c>
      <c r="C13" s="245" t="s">
        <v>73</v>
      </c>
      <c r="D13" s="222">
        <v>9</v>
      </c>
      <c r="E13" s="232">
        <f t="shared" si="0"/>
        <v>900</v>
      </c>
      <c r="F13" s="253"/>
      <c r="G13" s="253"/>
      <c r="H13" s="232">
        <f t="shared" si="1"/>
        <v>0</v>
      </c>
      <c r="I13" s="222">
        <v>100</v>
      </c>
      <c r="J13" s="253"/>
      <c r="K13" s="253"/>
      <c r="L13" s="229"/>
    </row>
    <row r="14" spans="1:12" ht="27.75">
      <c r="A14" s="231">
        <v>1.5</v>
      </c>
      <c r="B14" s="230" t="s">
        <v>283</v>
      </c>
      <c r="C14" s="245" t="s">
        <v>83</v>
      </c>
      <c r="D14" s="222">
        <v>62</v>
      </c>
      <c r="E14" s="232">
        <f t="shared" si="0"/>
        <v>4340</v>
      </c>
      <c r="F14" s="253"/>
      <c r="G14" s="253"/>
      <c r="H14" s="232">
        <f t="shared" si="1"/>
        <v>0</v>
      </c>
      <c r="I14" s="222">
        <v>70</v>
      </c>
      <c r="J14" s="253"/>
      <c r="K14" s="253"/>
      <c r="L14" s="229"/>
    </row>
    <row r="15" spans="1:12" ht="17.25" thickBot="1">
      <c r="A15" s="221">
        <v>1.6</v>
      </c>
      <c r="B15" s="290" t="s">
        <v>284</v>
      </c>
      <c r="C15" s="249" t="s">
        <v>73</v>
      </c>
      <c r="D15" s="223">
        <v>16</v>
      </c>
      <c r="E15" s="291">
        <f t="shared" si="0"/>
        <v>1040</v>
      </c>
      <c r="F15" s="251"/>
      <c r="G15" s="251"/>
      <c r="H15" s="291">
        <f t="shared" si="1"/>
        <v>0</v>
      </c>
      <c r="I15" s="223">
        <v>65</v>
      </c>
      <c r="J15" s="251"/>
      <c r="K15" s="251"/>
      <c r="L15" s="292"/>
    </row>
    <row r="16" spans="1:12" ht="18" thickTop="1" thickBot="1">
      <c r="A16" s="205"/>
      <c r="B16" s="297" t="s">
        <v>46</v>
      </c>
      <c r="C16" s="225"/>
      <c r="D16" s="206"/>
      <c r="E16" s="298">
        <f>SUM(E10:E15)</f>
        <v>10040</v>
      </c>
      <c r="F16" s="207"/>
      <c r="G16" s="207"/>
      <c r="H16" s="212"/>
      <c r="I16" s="206"/>
      <c r="J16" s="207"/>
      <c r="K16" s="300">
        <f>SUM(K10:K15)</f>
        <v>0</v>
      </c>
      <c r="L16" s="299">
        <f>SUM(L10:L15)</f>
        <v>0</v>
      </c>
    </row>
    <row r="17" spans="1:12" ht="17.25" thickTop="1">
      <c r="A17" s="233"/>
      <c r="B17" s="293" t="s">
        <v>285</v>
      </c>
      <c r="C17" s="294"/>
      <c r="D17" s="294"/>
      <c r="E17" s="294"/>
      <c r="F17" s="252"/>
      <c r="G17" s="252"/>
      <c r="H17" s="295">
        <f t="shared" si="1"/>
        <v>0</v>
      </c>
      <c r="I17" s="294"/>
      <c r="J17" s="252"/>
      <c r="K17" s="252"/>
      <c r="L17" s="296"/>
    </row>
    <row r="18" spans="1:12" ht="30">
      <c r="A18" s="231">
        <v>2.1</v>
      </c>
      <c r="B18" s="280" t="s">
        <v>286</v>
      </c>
      <c r="C18" s="245" t="s">
        <v>73</v>
      </c>
      <c r="D18" s="279">
        <v>16</v>
      </c>
      <c r="E18" s="279">
        <f t="shared" ref="E18:E32" si="2">D18*I18</f>
        <v>1600</v>
      </c>
      <c r="F18" s="253"/>
      <c r="G18" s="253"/>
      <c r="H18" s="232">
        <f t="shared" si="1"/>
        <v>0</v>
      </c>
      <c r="I18" s="281">
        <v>100</v>
      </c>
      <c r="J18" s="253"/>
      <c r="K18" s="253"/>
      <c r="L18" s="229"/>
    </row>
    <row r="19" spans="1:12" ht="16.5">
      <c r="A19" s="231">
        <v>2.2000000000000002</v>
      </c>
      <c r="B19" s="277" t="s">
        <v>287</v>
      </c>
      <c r="C19" s="245"/>
      <c r="D19" s="282"/>
      <c r="E19" s="282">
        <f t="shared" si="2"/>
        <v>0</v>
      </c>
      <c r="F19" s="253"/>
      <c r="G19" s="253"/>
      <c r="H19" s="232">
        <f t="shared" si="1"/>
        <v>0</v>
      </c>
      <c r="I19" s="222"/>
      <c r="J19" s="253"/>
      <c r="K19" s="253"/>
      <c r="L19" s="229"/>
    </row>
    <row r="20" spans="1:12" ht="16.5">
      <c r="A20" s="231"/>
      <c r="B20" s="277" t="s">
        <v>288</v>
      </c>
      <c r="C20" s="245"/>
      <c r="D20" s="282"/>
      <c r="E20" s="282">
        <f t="shared" si="2"/>
        <v>0</v>
      </c>
      <c r="F20" s="253"/>
      <c r="G20" s="253"/>
      <c r="H20" s="232">
        <f t="shared" si="1"/>
        <v>0</v>
      </c>
      <c r="I20" s="222"/>
      <c r="J20" s="253"/>
      <c r="K20" s="253"/>
      <c r="L20" s="229"/>
    </row>
    <row r="21" spans="1:12" ht="16.5">
      <c r="A21" s="231"/>
      <c r="B21" s="277" t="s">
        <v>289</v>
      </c>
      <c r="C21" s="245"/>
      <c r="D21" s="282"/>
      <c r="E21" s="282">
        <f t="shared" si="2"/>
        <v>0</v>
      </c>
      <c r="F21" s="253"/>
      <c r="G21" s="253"/>
      <c r="H21" s="232">
        <f t="shared" si="1"/>
        <v>0</v>
      </c>
      <c r="I21" s="222"/>
      <c r="J21" s="253"/>
      <c r="K21" s="253"/>
      <c r="L21" s="229"/>
    </row>
    <row r="22" spans="1:12" ht="16.5">
      <c r="A22" s="231"/>
      <c r="B22" s="277" t="s">
        <v>290</v>
      </c>
      <c r="C22" s="245" t="s">
        <v>73</v>
      </c>
      <c r="D22" s="282">
        <v>14</v>
      </c>
      <c r="E22" s="282">
        <f t="shared" si="2"/>
        <v>3640</v>
      </c>
      <c r="F22" s="253"/>
      <c r="G22" s="253"/>
      <c r="H22" s="232">
        <f t="shared" si="1"/>
        <v>0</v>
      </c>
      <c r="I22" s="222">
        <v>260</v>
      </c>
      <c r="J22" s="253"/>
      <c r="K22" s="253"/>
      <c r="L22" s="229"/>
    </row>
    <row r="23" spans="1:12" ht="16.5">
      <c r="A23" s="231"/>
      <c r="B23" s="277" t="s">
        <v>291</v>
      </c>
      <c r="C23" s="245" t="s">
        <v>73</v>
      </c>
      <c r="D23" s="222">
        <v>5</v>
      </c>
      <c r="E23" s="222">
        <f t="shared" si="2"/>
        <v>1300</v>
      </c>
      <c r="F23" s="253"/>
      <c r="G23" s="253"/>
      <c r="H23" s="232">
        <f t="shared" si="1"/>
        <v>0</v>
      </c>
      <c r="I23" s="222">
        <v>260</v>
      </c>
      <c r="J23" s="253"/>
      <c r="K23" s="253"/>
      <c r="L23" s="229"/>
    </row>
    <row r="24" spans="1:12" ht="16.5">
      <c r="A24" s="231"/>
      <c r="B24" s="277" t="s">
        <v>292</v>
      </c>
      <c r="C24" s="245" t="s">
        <v>72</v>
      </c>
      <c r="D24" s="222">
        <v>3</v>
      </c>
      <c r="E24" s="222">
        <f t="shared" si="2"/>
        <v>900</v>
      </c>
      <c r="F24" s="253"/>
      <c r="G24" s="253"/>
      <c r="H24" s="232">
        <f t="shared" si="1"/>
        <v>0</v>
      </c>
      <c r="I24" s="222">
        <v>300</v>
      </c>
      <c r="J24" s="253"/>
      <c r="K24" s="253"/>
      <c r="L24" s="229"/>
    </row>
    <row r="25" spans="1:12" ht="16.5">
      <c r="A25" s="231">
        <v>2.2999999999999998</v>
      </c>
      <c r="B25" s="277" t="s">
        <v>293</v>
      </c>
      <c r="C25" s="245"/>
      <c r="D25" s="222"/>
      <c r="E25" s="222">
        <f t="shared" si="2"/>
        <v>0</v>
      </c>
      <c r="F25" s="253"/>
      <c r="G25" s="253"/>
      <c r="H25" s="232">
        <f t="shared" si="1"/>
        <v>0</v>
      </c>
      <c r="I25" s="222"/>
      <c r="J25" s="253"/>
      <c r="K25" s="253"/>
      <c r="L25" s="229"/>
    </row>
    <row r="26" spans="1:12" ht="16.5">
      <c r="A26" s="231"/>
      <c r="B26" s="277" t="s">
        <v>294</v>
      </c>
      <c r="C26" s="245" t="s">
        <v>73</v>
      </c>
      <c r="D26" s="222">
        <v>10</v>
      </c>
      <c r="E26" s="222">
        <f t="shared" si="2"/>
        <v>1200</v>
      </c>
      <c r="F26" s="253"/>
      <c r="G26" s="253"/>
      <c r="H26" s="232">
        <f t="shared" si="1"/>
        <v>0</v>
      </c>
      <c r="I26" s="222">
        <v>120</v>
      </c>
      <c r="J26" s="253"/>
      <c r="K26" s="253"/>
      <c r="L26" s="229"/>
    </row>
    <row r="27" spans="1:12" ht="17.25" customHeight="1">
      <c r="A27" s="231"/>
      <c r="B27" s="277" t="s">
        <v>295</v>
      </c>
      <c r="C27" s="245" t="s">
        <v>73</v>
      </c>
      <c r="D27" s="222">
        <v>10</v>
      </c>
      <c r="E27" s="222">
        <f t="shared" si="2"/>
        <v>1200</v>
      </c>
      <c r="F27" s="253"/>
      <c r="G27" s="253"/>
      <c r="H27" s="232">
        <f t="shared" si="1"/>
        <v>0</v>
      </c>
      <c r="I27" s="222">
        <v>120</v>
      </c>
      <c r="J27" s="253"/>
      <c r="K27" s="253"/>
      <c r="L27" s="229"/>
    </row>
    <row r="28" spans="1:12" ht="16.5">
      <c r="A28" s="231"/>
      <c r="B28" s="277" t="s">
        <v>296</v>
      </c>
      <c r="C28" s="245" t="s">
        <v>73</v>
      </c>
      <c r="D28" s="222">
        <v>2</v>
      </c>
      <c r="E28" s="222">
        <f t="shared" si="2"/>
        <v>240</v>
      </c>
      <c r="F28" s="253"/>
      <c r="G28" s="253"/>
      <c r="H28" s="232">
        <f t="shared" si="1"/>
        <v>0</v>
      </c>
      <c r="I28" s="222">
        <v>120</v>
      </c>
      <c r="J28" s="253"/>
      <c r="K28" s="253"/>
      <c r="L28" s="229"/>
    </row>
    <row r="29" spans="1:12" ht="23.25" customHeight="1">
      <c r="A29" s="231">
        <v>2.4</v>
      </c>
      <c r="B29" s="283" t="s">
        <v>297</v>
      </c>
      <c r="C29" s="245"/>
      <c r="D29" s="222"/>
      <c r="E29" s="222">
        <f t="shared" si="2"/>
        <v>0</v>
      </c>
      <c r="F29" s="253"/>
      <c r="G29" s="253"/>
      <c r="H29" s="232">
        <f t="shared" si="1"/>
        <v>0</v>
      </c>
      <c r="I29" s="222"/>
      <c r="J29" s="253"/>
      <c r="K29" s="253"/>
      <c r="L29" s="229"/>
    </row>
    <row r="30" spans="1:12" ht="16.5">
      <c r="A30" s="231"/>
      <c r="B30" s="244" t="s">
        <v>298</v>
      </c>
      <c r="C30" s="245" t="s">
        <v>75</v>
      </c>
      <c r="D30" s="222">
        <v>106</v>
      </c>
      <c r="E30" s="222">
        <f t="shared" si="2"/>
        <v>4028</v>
      </c>
      <c r="F30" s="253"/>
      <c r="G30" s="253"/>
      <c r="H30" s="232">
        <f t="shared" si="1"/>
        <v>0</v>
      </c>
      <c r="I30" s="222">
        <v>38</v>
      </c>
      <c r="J30" s="253"/>
      <c r="K30" s="253"/>
      <c r="L30" s="229"/>
    </row>
    <row r="31" spans="1:12" ht="16.5">
      <c r="A31" s="231"/>
      <c r="B31" s="244" t="s">
        <v>299</v>
      </c>
      <c r="C31" s="245" t="s">
        <v>75</v>
      </c>
      <c r="D31" s="222">
        <v>212</v>
      </c>
      <c r="E31" s="222">
        <f t="shared" si="2"/>
        <v>8056</v>
      </c>
      <c r="F31" s="253"/>
      <c r="G31" s="253"/>
      <c r="H31" s="232">
        <f t="shared" si="1"/>
        <v>0</v>
      </c>
      <c r="I31" s="222">
        <v>38</v>
      </c>
      <c r="J31" s="253"/>
      <c r="K31" s="253"/>
      <c r="L31" s="229"/>
    </row>
    <row r="32" spans="1:12" ht="17.25" thickBot="1">
      <c r="A32" s="221"/>
      <c r="B32" s="250" t="s">
        <v>300</v>
      </c>
      <c r="C32" s="249" t="s">
        <v>75</v>
      </c>
      <c r="D32" s="223">
        <v>24</v>
      </c>
      <c r="E32" s="223">
        <f t="shared" si="2"/>
        <v>912</v>
      </c>
      <c r="F32" s="251"/>
      <c r="G32" s="251"/>
      <c r="H32" s="291">
        <f t="shared" si="1"/>
        <v>0</v>
      </c>
      <c r="I32" s="223">
        <v>38</v>
      </c>
      <c r="J32" s="251"/>
      <c r="K32" s="251"/>
      <c r="L32" s="292"/>
    </row>
    <row r="33" spans="1:12" ht="18" thickTop="1" thickBot="1">
      <c r="A33" s="205"/>
      <c r="B33" s="297" t="s">
        <v>46</v>
      </c>
      <c r="C33" s="225"/>
      <c r="D33" s="206"/>
      <c r="E33" s="298">
        <f>SUM(E18:E32)</f>
        <v>23076</v>
      </c>
      <c r="F33" s="207"/>
      <c r="G33" s="207"/>
      <c r="H33" s="212">
        <f t="shared" si="1"/>
        <v>0</v>
      </c>
      <c r="I33" s="206"/>
      <c r="J33" s="207"/>
      <c r="K33" s="207"/>
      <c r="L33" s="299">
        <f>SUM(L18:L32)</f>
        <v>0</v>
      </c>
    </row>
    <row r="34" spans="1:12" ht="17.25" thickTop="1">
      <c r="A34" s="233">
        <v>3</v>
      </c>
      <c r="B34" s="293" t="s">
        <v>301</v>
      </c>
      <c r="C34" s="301"/>
      <c r="D34" s="302"/>
      <c r="E34" s="302"/>
      <c r="F34" s="252"/>
      <c r="G34" s="252"/>
      <c r="H34" s="295">
        <f t="shared" si="1"/>
        <v>0</v>
      </c>
      <c r="I34" s="302"/>
      <c r="J34" s="252"/>
      <c r="K34" s="252"/>
      <c r="L34" s="296"/>
    </row>
    <row r="35" spans="1:12" ht="16.5">
      <c r="A35" s="231">
        <v>3.1</v>
      </c>
      <c r="B35" s="248" t="s">
        <v>302</v>
      </c>
      <c r="C35" s="245" t="s">
        <v>83</v>
      </c>
      <c r="D35" s="222">
        <v>19</v>
      </c>
      <c r="E35" s="222">
        <f>D35*I35</f>
        <v>19000</v>
      </c>
      <c r="F35" s="253"/>
      <c r="G35" s="253"/>
      <c r="H35" s="232">
        <f t="shared" si="1"/>
        <v>0</v>
      </c>
      <c r="I35" s="222">
        <v>1000</v>
      </c>
      <c r="J35" s="253"/>
      <c r="K35" s="253"/>
      <c r="L35" s="229"/>
    </row>
    <row r="36" spans="1:12" ht="16.5">
      <c r="A36" s="231"/>
      <c r="B36" s="248" t="s">
        <v>303</v>
      </c>
      <c r="C36" s="245"/>
      <c r="D36" s="244"/>
      <c r="E36" s="244"/>
      <c r="F36" s="253"/>
      <c r="G36" s="253"/>
      <c r="H36" s="232">
        <f t="shared" si="1"/>
        <v>0</v>
      </c>
      <c r="I36" s="244"/>
      <c r="J36" s="253"/>
      <c r="K36" s="253"/>
      <c r="L36" s="229"/>
    </row>
    <row r="37" spans="1:12" ht="16.5">
      <c r="A37" s="231"/>
      <c r="B37" s="248" t="s">
        <v>304</v>
      </c>
      <c r="C37" s="245"/>
      <c r="D37" s="244"/>
      <c r="E37" s="244"/>
      <c r="F37" s="253"/>
      <c r="G37" s="253"/>
      <c r="H37" s="232">
        <f t="shared" si="1"/>
        <v>0</v>
      </c>
      <c r="I37" s="244"/>
      <c r="J37" s="253"/>
      <c r="K37" s="253"/>
      <c r="L37" s="229"/>
    </row>
    <row r="38" spans="1:12" ht="16.5">
      <c r="A38" s="231"/>
      <c r="B38" s="278" t="s">
        <v>46</v>
      </c>
      <c r="C38" s="245"/>
      <c r="D38" s="244"/>
      <c r="E38" s="246">
        <f>SUM(E35:E37)</f>
        <v>19000</v>
      </c>
      <c r="F38" s="253"/>
      <c r="G38" s="253"/>
      <c r="H38" s="232">
        <f t="shared" si="1"/>
        <v>0</v>
      </c>
      <c r="I38" s="244"/>
      <c r="J38" s="253"/>
      <c r="K38" s="253"/>
      <c r="L38" s="229"/>
    </row>
    <row r="39" spans="1:12" ht="16.5">
      <c r="A39" s="231">
        <v>4</v>
      </c>
      <c r="B39" s="209" t="s">
        <v>305</v>
      </c>
      <c r="C39" s="245"/>
      <c r="D39" s="244"/>
      <c r="E39" s="244"/>
      <c r="F39" s="253"/>
      <c r="G39" s="253"/>
      <c r="H39" s="232">
        <f t="shared" si="1"/>
        <v>0</v>
      </c>
      <c r="I39" s="244"/>
      <c r="J39" s="253"/>
      <c r="K39" s="253"/>
      <c r="L39" s="229"/>
    </row>
    <row r="40" spans="1:12" ht="16.5">
      <c r="A40" s="231">
        <v>4.0999999999999996</v>
      </c>
      <c r="B40" s="248" t="s">
        <v>306</v>
      </c>
      <c r="C40" s="245" t="s">
        <v>215</v>
      </c>
      <c r="D40" s="222">
        <v>6</v>
      </c>
      <c r="E40" s="222">
        <f>D40*I40</f>
        <v>600</v>
      </c>
      <c r="F40" s="253"/>
      <c r="G40" s="253"/>
      <c r="H40" s="232">
        <f t="shared" si="1"/>
        <v>0</v>
      </c>
      <c r="I40" s="222">
        <v>100</v>
      </c>
      <c r="J40" s="253"/>
      <c r="K40" s="253"/>
      <c r="L40" s="229"/>
    </row>
    <row r="41" spans="1:12" ht="16.5">
      <c r="A41" s="231"/>
      <c r="B41" s="278" t="s">
        <v>46</v>
      </c>
      <c r="C41" s="245"/>
      <c r="D41" s="244"/>
      <c r="E41" s="246">
        <f>SUM(E40)</f>
        <v>600</v>
      </c>
      <c r="F41" s="253"/>
      <c r="G41" s="253"/>
      <c r="H41" s="232">
        <f t="shared" si="1"/>
        <v>0</v>
      </c>
      <c r="I41" s="244"/>
      <c r="J41" s="253"/>
      <c r="K41" s="253"/>
      <c r="L41" s="229"/>
    </row>
    <row r="42" spans="1:12" ht="16.5">
      <c r="A42" s="231">
        <v>5</v>
      </c>
      <c r="B42" s="209" t="s">
        <v>307</v>
      </c>
      <c r="C42" s="245"/>
      <c r="D42" s="244"/>
      <c r="E42" s="244"/>
      <c r="F42" s="253"/>
      <c r="G42" s="253"/>
      <c r="H42" s="232">
        <f t="shared" si="1"/>
        <v>0</v>
      </c>
      <c r="I42" s="244"/>
      <c r="J42" s="253"/>
      <c r="K42" s="253"/>
      <c r="L42" s="229"/>
    </row>
    <row r="43" spans="1:12" ht="16.5">
      <c r="A43" s="231">
        <v>5.0999999999999996</v>
      </c>
      <c r="B43" s="248" t="s">
        <v>308</v>
      </c>
      <c r="C43" s="245" t="s">
        <v>215</v>
      </c>
      <c r="D43" s="222">
        <v>50</v>
      </c>
      <c r="E43" s="222">
        <f>D43*I43</f>
        <v>2500</v>
      </c>
      <c r="F43" s="253"/>
      <c r="G43" s="253"/>
      <c r="H43" s="232">
        <f t="shared" si="1"/>
        <v>0</v>
      </c>
      <c r="I43" s="222">
        <v>50</v>
      </c>
      <c r="J43" s="253"/>
      <c r="K43" s="253"/>
      <c r="L43" s="229"/>
    </row>
    <row r="44" spans="1:12" ht="20.25" customHeight="1">
      <c r="A44" s="234"/>
      <c r="B44" s="248" t="s">
        <v>309</v>
      </c>
      <c r="C44" s="253"/>
      <c r="D44" s="253"/>
      <c r="E44" s="253"/>
      <c r="F44" s="253"/>
      <c r="G44" s="253"/>
      <c r="H44" s="232">
        <f t="shared" si="1"/>
        <v>0</v>
      </c>
      <c r="I44" s="253"/>
      <c r="J44" s="253"/>
      <c r="K44" s="253"/>
      <c r="L44" s="229"/>
    </row>
    <row r="45" spans="1:12" ht="16.5">
      <c r="A45" s="234"/>
      <c r="B45" s="248" t="s">
        <v>310</v>
      </c>
      <c r="C45" s="253"/>
      <c r="D45" s="253"/>
      <c r="E45" s="253"/>
      <c r="F45" s="253"/>
      <c r="G45" s="253"/>
      <c r="H45" s="232">
        <f t="shared" si="1"/>
        <v>0</v>
      </c>
      <c r="I45" s="253"/>
      <c r="J45" s="253"/>
      <c r="K45" s="253"/>
      <c r="L45" s="229"/>
    </row>
    <row r="46" spans="1:12" ht="16.5">
      <c r="A46" s="234"/>
      <c r="B46" s="248" t="s">
        <v>311</v>
      </c>
      <c r="C46" s="253"/>
      <c r="D46" s="253"/>
      <c r="E46" s="253"/>
      <c r="F46" s="253"/>
      <c r="G46" s="253"/>
      <c r="H46" s="232">
        <f t="shared" si="1"/>
        <v>0</v>
      </c>
      <c r="I46" s="253"/>
      <c r="J46" s="253"/>
      <c r="K46" s="253"/>
      <c r="L46" s="229"/>
    </row>
    <row r="47" spans="1:12" ht="16.5">
      <c r="A47" s="234"/>
      <c r="B47" s="248" t="s">
        <v>312</v>
      </c>
      <c r="C47" s="253"/>
      <c r="D47" s="253"/>
      <c r="E47" s="253"/>
      <c r="F47" s="253"/>
      <c r="G47" s="253"/>
      <c r="H47" s="232">
        <f t="shared" si="1"/>
        <v>0</v>
      </c>
      <c r="I47" s="253"/>
      <c r="J47" s="253"/>
      <c r="K47" s="253"/>
      <c r="L47" s="229"/>
    </row>
    <row r="48" spans="1:12" ht="16.5">
      <c r="A48" s="234"/>
      <c r="B48" s="248" t="s">
        <v>313</v>
      </c>
      <c r="C48" s="253"/>
      <c r="D48" s="253"/>
      <c r="E48" s="253"/>
      <c r="F48" s="253"/>
      <c r="G48" s="253"/>
      <c r="H48" s="232">
        <f t="shared" si="1"/>
        <v>0</v>
      </c>
      <c r="I48" s="253"/>
      <c r="J48" s="253"/>
      <c r="K48" s="253"/>
      <c r="L48" s="229"/>
    </row>
    <row r="49" spans="1:12" ht="16.5">
      <c r="A49" s="234"/>
      <c r="B49" s="248" t="s">
        <v>314</v>
      </c>
      <c r="C49" s="253"/>
      <c r="D49" s="253"/>
      <c r="E49" s="253"/>
      <c r="F49" s="253"/>
      <c r="G49" s="253"/>
      <c r="H49" s="232">
        <f t="shared" si="1"/>
        <v>0</v>
      </c>
      <c r="I49" s="253"/>
      <c r="J49" s="253"/>
      <c r="K49" s="253"/>
      <c r="L49" s="229"/>
    </row>
    <row r="50" spans="1:12" ht="17.25" thickBot="1">
      <c r="A50" s="284"/>
      <c r="B50" s="285" t="s">
        <v>46</v>
      </c>
      <c r="C50" s="286"/>
      <c r="D50" s="287"/>
      <c r="E50" s="288">
        <f>SUM(E43:E49)</f>
        <v>2500</v>
      </c>
      <c r="F50" s="211"/>
      <c r="G50" s="211"/>
      <c r="H50" s="232">
        <f t="shared" si="1"/>
        <v>0</v>
      </c>
      <c r="I50" s="211"/>
      <c r="J50" s="211"/>
      <c r="K50" s="211"/>
      <c r="L50" s="289"/>
    </row>
    <row r="51" spans="1:12" ht="15.75" thickTop="1"/>
  </sheetData>
  <mergeCells count="4">
    <mergeCell ref="A1:L1"/>
    <mergeCell ref="A6:L6"/>
    <mergeCell ref="F7:H7"/>
    <mergeCell ref="J7:L7"/>
  </mergeCells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P612"/>
  <sheetViews>
    <sheetView view="pageBreakPreview" zoomScale="96" zoomScaleNormal="96" zoomScaleSheetLayoutView="96" workbookViewId="0">
      <selection activeCell="B7" sqref="B7:G7"/>
    </sheetView>
  </sheetViews>
  <sheetFormatPr defaultRowHeight="15"/>
  <cols>
    <col min="1" max="1" width="4" style="1210" customWidth="1"/>
    <col min="2" max="2" width="8.42578125" style="1210" bestFit="1" customWidth="1"/>
    <col min="3" max="3" width="42.85546875" style="1210" bestFit="1" customWidth="1"/>
    <col min="4" max="4" width="21.42578125" style="1210" customWidth="1"/>
    <col min="5" max="5" width="15.42578125" style="1210" bestFit="1" customWidth="1"/>
    <col min="6" max="6" width="15.140625" style="1210" customWidth="1"/>
    <col min="7" max="7" width="15.42578125" style="1210" bestFit="1" customWidth="1"/>
    <col min="8" max="8" width="3.5703125" style="1210" customWidth="1"/>
    <col min="9" max="16384" width="9.140625" style="1210"/>
  </cols>
  <sheetData>
    <row r="1" spans="2:16" s="932" customFormat="1" ht="18.75">
      <c r="C1" s="2106"/>
      <c r="D1" s="2106"/>
      <c r="E1" s="2106"/>
      <c r="F1" s="2106"/>
      <c r="G1" s="2106"/>
      <c r="H1" s="2106"/>
    </row>
    <row r="2" spans="2:16" s="932" customFormat="1" ht="18.75">
      <c r="B2" s="2073" t="s">
        <v>179</v>
      </c>
      <c r="C2" s="2073"/>
      <c r="D2" s="2073"/>
    </row>
    <row r="3" spans="2:16" s="932" customFormat="1" ht="18.75">
      <c r="B3" s="2073" t="s">
        <v>156</v>
      </c>
      <c r="C3" s="2073"/>
      <c r="D3" s="2073"/>
    </row>
    <row r="4" spans="2:16" s="932" customFormat="1" ht="18.75">
      <c r="B4" s="2073" t="s">
        <v>157</v>
      </c>
      <c r="C4" s="2073"/>
      <c r="D4" s="2073"/>
    </row>
    <row r="5" spans="2:16" s="932" customFormat="1" ht="18.75">
      <c r="B5" s="2073" t="s">
        <v>158</v>
      </c>
      <c r="C5" s="2073"/>
      <c r="D5" s="2073"/>
      <c r="E5" s="933"/>
      <c r="F5" s="933"/>
    </row>
    <row r="6" spans="2:16" s="1208" customFormat="1" ht="18.75">
      <c r="D6" s="1182"/>
      <c r="E6" s="1182"/>
      <c r="F6" s="1182"/>
      <c r="I6" s="1209"/>
    </row>
    <row r="7" spans="2:16" s="1203" customFormat="1" ht="18.75">
      <c r="B7" s="2137" t="s">
        <v>2259</v>
      </c>
      <c r="C7" s="2137"/>
      <c r="D7" s="2137"/>
      <c r="E7" s="2137"/>
      <c r="F7" s="2137"/>
      <c r="G7" s="2137"/>
    </row>
    <row r="8" spans="2:16">
      <c r="J8" s="1211"/>
      <c r="K8" s="1211"/>
      <c r="L8" s="1211"/>
      <c r="M8" s="1211"/>
      <c r="N8" s="1211"/>
      <c r="O8" s="1211"/>
      <c r="P8" s="1211"/>
    </row>
    <row r="9" spans="2:16" s="932" customFormat="1" ht="20.25" customHeight="1">
      <c r="B9" s="1967" t="s">
        <v>1348</v>
      </c>
      <c r="C9" s="1979" t="s">
        <v>1352</v>
      </c>
      <c r="D9" s="1967" t="s">
        <v>1350</v>
      </c>
      <c r="E9" s="2043" t="s">
        <v>1183</v>
      </c>
      <c r="F9" s="2044"/>
      <c r="G9" s="2045"/>
    </row>
    <row r="10" spans="2:16" s="932" customFormat="1" ht="19.5" customHeight="1">
      <c r="B10" s="1968"/>
      <c r="C10" s="1980"/>
      <c r="D10" s="1968"/>
      <c r="E10" s="1172" t="s">
        <v>154</v>
      </c>
      <c r="F10" s="1173" t="s">
        <v>155</v>
      </c>
      <c r="G10" s="1173" t="s">
        <v>1181</v>
      </c>
    </row>
    <row r="11" spans="2:16" s="932" customFormat="1" ht="18.75">
      <c r="B11" s="2080"/>
      <c r="C11" s="2081"/>
      <c r="D11" s="2081"/>
      <c r="E11" s="2081"/>
      <c r="F11" s="2081"/>
      <c r="G11" s="2082"/>
    </row>
    <row r="12" spans="2:16" s="1203" customFormat="1" ht="18.75">
      <c r="B12" s="1118"/>
      <c r="C12" s="1119" t="s">
        <v>200</v>
      </c>
      <c r="D12" s="1098"/>
      <c r="E12" s="1098"/>
      <c r="F12" s="1098"/>
      <c r="G12" s="1099"/>
    </row>
    <row r="13" spans="2:16" s="932" customFormat="1" ht="18.75">
      <c r="B13" s="2080"/>
      <c r="C13" s="2081"/>
      <c r="D13" s="2081"/>
      <c r="E13" s="2081"/>
      <c r="F13" s="2081"/>
      <c r="G13" s="2082"/>
    </row>
    <row r="14" spans="2:16" s="1061" customFormat="1" ht="18.75">
      <c r="B14" s="1120">
        <v>1</v>
      </c>
      <c r="C14" s="1098" t="s">
        <v>201</v>
      </c>
      <c r="D14" s="1098">
        <f>'Meas Ash'!J17</f>
        <v>11060</v>
      </c>
      <c r="E14" s="1098">
        <f>'Meas Ash'!K17</f>
        <v>8977.5</v>
      </c>
      <c r="F14" s="1260">
        <f>'Meas Ash'!L17</f>
        <v>0</v>
      </c>
      <c r="G14" s="1099">
        <f>F14+E14</f>
        <v>8977.5</v>
      </c>
    </row>
    <row r="15" spans="2:16" s="1061" customFormat="1" ht="18.75">
      <c r="B15" s="1120">
        <v>2</v>
      </c>
      <c r="C15" s="1098" t="s">
        <v>133</v>
      </c>
      <c r="D15" s="1098">
        <f>'Meas Ash'!J20</f>
        <v>110000</v>
      </c>
      <c r="E15" s="1098">
        <f>'Meas Ash'!K20</f>
        <v>100840</v>
      </c>
      <c r="F15" s="1098">
        <f>'Meas Ash'!L20</f>
        <v>0</v>
      </c>
      <c r="G15" s="1099">
        <f>F15+E15</f>
        <v>100840</v>
      </c>
    </row>
    <row r="16" spans="2:16" s="932" customFormat="1" ht="18.75">
      <c r="B16" s="2080"/>
      <c r="C16" s="2081"/>
      <c r="D16" s="2081"/>
      <c r="E16" s="2081"/>
      <c r="F16" s="2081"/>
      <c r="G16" s="2082"/>
    </row>
    <row r="17" spans="2:16" s="1203" customFormat="1" ht="18.75">
      <c r="B17" s="1966" t="s">
        <v>1386</v>
      </c>
      <c r="C17" s="1966"/>
      <c r="D17" s="1066">
        <f>SUM(D14:D15)</f>
        <v>121060</v>
      </c>
      <c r="E17" s="1066">
        <f>SUM(E14:E15)</f>
        <v>109817.5</v>
      </c>
      <c r="F17" s="1066">
        <f>SUM(F14:F15)</f>
        <v>0</v>
      </c>
      <c r="G17" s="1066">
        <f>SUM(G14:G15)</f>
        <v>109817.5</v>
      </c>
    </row>
    <row r="18" spans="2:16">
      <c r="B18" s="1211"/>
      <c r="C18" s="1211"/>
      <c r="D18" s="1211"/>
      <c r="E18" s="1211"/>
      <c r="F18" s="1211"/>
      <c r="G18" s="1211"/>
      <c r="H18" s="1211"/>
      <c r="I18" s="1211"/>
      <c r="J18" s="1211"/>
      <c r="K18" s="1211"/>
      <c r="L18" s="1211"/>
      <c r="M18" s="1211"/>
      <c r="N18" s="1211"/>
      <c r="O18" s="1211"/>
    </row>
    <row r="19" spans="2:16">
      <c r="B19" s="1211"/>
      <c r="C19" s="1211"/>
      <c r="D19" s="1211"/>
      <c r="E19" s="1211"/>
      <c r="F19" s="1211"/>
      <c r="G19" s="1211"/>
      <c r="H19" s="1211"/>
      <c r="I19" s="1211"/>
      <c r="J19" s="1211"/>
      <c r="K19" s="1211"/>
      <c r="L19" s="1211"/>
      <c r="M19" s="1211"/>
      <c r="N19" s="1211"/>
      <c r="O19" s="1211"/>
    </row>
    <row r="20" spans="2:16">
      <c r="B20" s="1211"/>
      <c r="C20" s="1211"/>
      <c r="D20" s="1211"/>
      <c r="E20" s="1211"/>
      <c r="F20" s="1211"/>
      <c r="G20" s="1211"/>
      <c r="H20" s="1211"/>
      <c r="I20" s="1211"/>
      <c r="J20" s="1211"/>
      <c r="K20" s="1211"/>
      <c r="L20" s="1211"/>
      <c r="M20" s="1211"/>
      <c r="N20" s="1211"/>
      <c r="O20" s="1211"/>
    </row>
    <row r="21" spans="2:16">
      <c r="B21" s="1211"/>
      <c r="C21" s="1211"/>
      <c r="D21" s="1211"/>
      <c r="E21" s="1211"/>
      <c r="F21" s="1211"/>
      <c r="G21" s="1211"/>
      <c r="H21" s="1211"/>
      <c r="I21" s="1211"/>
      <c r="J21" s="1211"/>
      <c r="K21" s="1211"/>
      <c r="L21" s="1211"/>
      <c r="M21" s="1211"/>
      <c r="N21" s="1211"/>
      <c r="O21" s="1211"/>
    </row>
    <row r="22" spans="2:16">
      <c r="B22" s="1211"/>
      <c r="C22" s="1211"/>
      <c r="D22" s="1211"/>
      <c r="E22" s="1211"/>
      <c r="F22" s="1211"/>
      <c r="G22" s="1211"/>
      <c r="H22" s="1211"/>
      <c r="I22" s="1211"/>
      <c r="J22" s="1211"/>
      <c r="K22" s="1211"/>
      <c r="L22" s="1211"/>
      <c r="M22" s="1211"/>
      <c r="N22" s="1211"/>
      <c r="O22" s="1211"/>
    </row>
    <row r="23" spans="2:16">
      <c r="B23" s="1211"/>
      <c r="C23" s="1211"/>
      <c r="D23" s="1211"/>
      <c r="E23" s="1211"/>
      <c r="F23" s="1211"/>
      <c r="G23" s="1211"/>
      <c r="H23" s="1211"/>
      <c r="I23" s="1211"/>
      <c r="J23" s="1211"/>
      <c r="K23" s="1211"/>
      <c r="L23" s="1211"/>
      <c r="M23" s="1211"/>
      <c r="N23" s="1211"/>
      <c r="O23" s="1211"/>
    </row>
    <row r="24" spans="2:16">
      <c r="B24" s="1211"/>
      <c r="C24" s="1211"/>
      <c r="D24" s="1211"/>
      <c r="E24" s="1211"/>
      <c r="F24" s="1211"/>
      <c r="G24" s="1211"/>
      <c r="H24" s="1211"/>
      <c r="I24" s="1211"/>
      <c r="J24" s="1211"/>
      <c r="K24" s="1211"/>
      <c r="L24" s="1211"/>
      <c r="M24" s="1211"/>
      <c r="N24" s="1211"/>
      <c r="O24" s="1211"/>
    </row>
    <row r="25" spans="2:16">
      <c r="B25" s="1211"/>
      <c r="C25" s="1211"/>
      <c r="D25" s="1211"/>
      <c r="E25" s="1211"/>
      <c r="F25" s="1211"/>
      <c r="G25" s="1211"/>
      <c r="H25" s="1211"/>
      <c r="I25" s="1211"/>
      <c r="J25" s="1211"/>
      <c r="K25" s="1211"/>
      <c r="L25" s="1211"/>
      <c r="M25" s="1211"/>
      <c r="N25" s="1211"/>
      <c r="O25" s="1211"/>
    </row>
    <row r="26" spans="2:16">
      <c r="C26" s="1211"/>
      <c r="D26" s="1211"/>
      <c r="E26" s="1211"/>
      <c r="F26" s="1211"/>
      <c r="G26" s="1211"/>
      <c r="H26" s="1211"/>
      <c r="I26" s="1211"/>
      <c r="J26" s="1211"/>
      <c r="K26" s="1211"/>
      <c r="L26" s="1211"/>
      <c r="M26" s="1211"/>
      <c r="N26" s="1211"/>
      <c r="O26" s="1211"/>
      <c r="P26" s="1211"/>
    </row>
    <row r="27" spans="2:16">
      <c r="C27" s="1211"/>
      <c r="D27" s="1211"/>
      <c r="E27" s="1211"/>
      <c r="F27" s="1211"/>
      <c r="G27" s="1211"/>
      <c r="H27" s="1211"/>
      <c r="I27" s="1211"/>
      <c r="J27" s="1211"/>
      <c r="K27" s="1211"/>
      <c r="L27" s="1211"/>
      <c r="M27" s="1211"/>
      <c r="N27" s="1211"/>
      <c r="O27" s="1211"/>
      <c r="P27" s="1211"/>
    </row>
    <row r="28" spans="2:16">
      <c r="C28" s="1211"/>
      <c r="D28" s="1211"/>
      <c r="E28" s="1211"/>
      <c r="F28" s="1211"/>
      <c r="G28" s="1211"/>
      <c r="H28" s="1211"/>
      <c r="I28" s="1211"/>
      <c r="J28" s="1211"/>
      <c r="K28" s="1211"/>
      <c r="L28" s="1211"/>
      <c r="M28" s="1211"/>
      <c r="N28" s="1211"/>
      <c r="O28" s="1211"/>
      <c r="P28" s="1211"/>
    </row>
    <row r="29" spans="2:16">
      <c r="C29" s="1211"/>
      <c r="D29" s="1211"/>
      <c r="E29" s="1211"/>
      <c r="F29" s="1211"/>
      <c r="G29" s="1211"/>
      <c r="H29" s="1211"/>
      <c r="I29" s="1211"/>
      <c r="J29" s="1211"/>
      <c r="K29" s="1211"/>
      <c r="L29" s="1211"/>
      <c r="M29" s="1211"/>
      <c r="N29" s="1211"/>
      <c r="O29" s="1211"/>
      <c r="P29" s="1211"/>
    </row>
    <row r="30" spans="2:16">
      <c r="C30" s="1211"/>
      <c r="D30" s="1211"/>
      <c r="E30" s="1211"/>
      <c r="F30" s="1211"/>
      <c r="G30" s="1211"/>
      <c r="H30" s="1211"/>
      <c r="I30" s="1211"/>
      <c r="J30" s="1211"/>
      <c r="K30" s="1211"/>
      <c r="L30" s="1211"/>
      <c r="M30" s="1211"/>
      <c r="N30" s="1211"/>
      <c r="O30" s="1211"/>
      <c r="P30" s="1211"/>
    </row>
    <row r="31" spans="2:16">
      <c r="C31" s="1211"/>
      <c r="D31" s="1211"/>
      <c r="E31" s="1211"/>
      <c r="F31" s="1211"/>
      <c r="G31" s="1211"/>
      <c r="H31" s="1211"/>
      <c r="I31" s="1211"/>
      <c r="J31" s="1211"/>
      <c r="K31" s="1211"/>
      <c r="L31" s="1211"/>
      <c r="M31" s="1211"/>
      <c r="N31" s="1211"/>
      <c r="O31" s="1211"/>
      <c r="P31" s="1211"/>
    </row>
    <row r="32" spans="2:16">
      <c r="C32" s="1211"/>
      <c r="D32" s="1211"/>
      <c r="E32" s="1211"/>
      <c r="F32" s="1211"/>
      <c r="G32" s="1211"/>
      <c r="H32" s="1211"/>
      <c r="I32" s="1211"/>
      <c r="J32" s="1211"/>
      <c r="K32" s="1211"/>
      <c r="L32" s="1211"/>
      <c r="M32" s="1211"/>
      <c r="N32" s="1211"/>
      <c r="O32" s="1211"/>
      <c r="P32" s="1211"/>
    </row>
    <row r="33" spans="2:16">
      <c r="C33" s="1211"/>
      <c r="D33" s="1211"/>
      <c r="E33" s="1211"/>
      <c r="F33" s="1211"/>
      <c r="G33" s="1211"/>
      <c r="H33" s="1211"/>
      <c r="I33" s="1211"/>
      <c r="J33" s="1211"/>
      <c r="K33" s="1211"/>
      <c r="L33" s="1211"/>
      <c r="M33" s="1211"/>
      <c r="N33" s="1211"/>
      <c r="O33" s="1211"/>
      <c r="P33" s="1211"/>
    </row>
    <row r="34" spans="2:16">
      <c r="C34" s="1211"/>
      <c r="D34" s="1211"/>
      <c r="E34" s="1211"/>
      <c r="F34" s="1211"/>
      <c r="G34" s="1211"/>
      <c r="H34" s="1211"/>
      <c r="I34" s="1211"/>
      <c r="J34" s="1211"/>
      <c r="K34" s="1211"/>
      <c r="L34" s="1211"/>
      <c r="M34" s="1211"/>
      <c r="N34" s="1211"/>
      <c r="O34" s="1211"/>
      <c r="P34" s="1211"/>
    </row>
    <row r="35" spans="2:16">
      <c r="C35" s="1211"/>
      <c r="D35" s="1211"/>
      <c r="E35" s="1211"/>
      <c r="F35" s="1211"/>
      <c r="G35" s="1211"/>
      <c r="H35" s="1211"/>
      <c r="I35" s="1211"/>
      <c r="J35" s="1211"/>
      <c r="K35" s="1211"/>
      <c r="L35" s="1211"/>
      <c r="M35" s="1211"/>
      <c r="N35" s="1211"/>
      <c r="O35" s="1211"/>
      <c r="P35" s="1211"/>
    </row>
    <row r="36" spans="2:16">
      <c r="C36" s="1211"/>
      <c r="D36" s="1211"/>
      <c r="E36" s="1211"/>
      <c r="F36" s="1211"/>
      <c r="G36" s="1211"/>
      <c r="H36" s="1211"/>
      <c r="I36" s="1211"/>
      <c r="J36" s="1211"/>
      <c r="K36" s="1211"/>
      <c r="L36" s="1211"/>
      <c r="M36" s="1211"/>
      <c r="N36" s="1211"/>
      <c r="O36" s="1211"/>
      <c r="P36" s="1211"/>
    </row>
    <row r="37" spans="2:16">
      <c r="C37" s="1211"/>
      <c r="D37" s="1211"/>
      <c r="E37" s="1211"/>
      <c r="F37" s="1211"/>
      <c r="G37" s="1211"/>
      <c r="H37" s="1211"/>
      <c r="I37" s="1211"/>
      <c r="J37" s="1211"/>
      <c r="K37" s="1211"/>
      <c r="L37" s="1211"/>
      <c r="M37" s="1211"/>
      <c r="N37" s="1211"/>
      <c r="O37" s="1211"/>
      <c r="P37" s="1211"/>
    </row>
    <row r="38" spans="2:16">
      <c r="C38" s="1211"/>
      <c r="D38" s="1211"/>
      <c r="E38" s="1211"/>
      <c r="F38" s="1211"/>
      <c r="G38" s="1211"/>
      <c r="H38" s="1211"/>
      <c r="I38" s="1211"/>
      <c r="J38" s="1211"/>
      <c r="K38" s="1211"/>
      <c r="L38" s="1211"/>
      <c r="M38" s="1211"/>
      <c r="N38" s="1211"/>
      <c r="O38" s="1211"/>
      <c r="P38" s="1211"/>
    </row>
    <row r="39" spans="2:16">
      <c r="C39" s="1211"/>
      <c r="D39" s="1211"/>
      <c r="E39" s="1211"/>
      <c r="F39" s="1211"/>
      <c r="G39" s="1211"/>
      <c r="H39" s="1211"/>
      <c r="I39" s="1211"/>
      <c r="J39" s="1211"/>
      <c r="K39" s="1211"/>
      <c r="L39" s="1211"/>
      <c r="M39" s="1211"/>
      <c r="N39" s="1211"/>
      <c r="O39" s="1211"/>
      <c r="P39" s="1211"/>
    </row>
    <row r="40" spans="2:16">
      <c r="C40" s="1211"/>
      <c r="D40" s="1211"/>
      <c r="E40" s="1211"/>
      <c r="F40" s="1211"/>
      <c r="G40" s="1211"/>
      <c r="H40" s="1211"/>
      <c r="I40" s="1211"/>
      <c r="J40" s="1211"/>
      <c r="K40" s="1211"/>
      <c r="L40" s="1211"/>
      <c r="M40" s="1211"/>
      <c r="N40" s="1211"/>
      <c r="O40" s="1211"/>
      <c r="P40" s="1211"/>
    </row>
    <row r="41" spans="2:16">
      <c r="B41" s="1211"/>
      <c r="C41" s="1211"/>
      <c r="D41" s="1211"/>
      <c r="E41" s="1211"/>
      <c r="F41" s="1211"/>
      <c r="G41" s="1211"/>
      <c r="H41" s="1211"/>
      <c r="I41" s="1211"/>
      <c r="J41" s="1211"/>
      <c r="K41" s="1211"/>
      <c r="L41" s="1211"/>
      <c r="M41" s="1211"/>
      <c r="N41" s="1211"/>
      <c r="O41" s="1211"/>
      <c r="P41" s="1211"/>
    </row>
    <row r="42" spans="2:16">
      <c r="B42" s="1211"/>
      <c r="C42" s="1211"/>
      <c r="D42" s="1211"/>
      <c r="E42" s="1211"/>
      <c r="F42" s="1211"/>
      <c r="G42" s="1211"/>
      <c r="H42" s="1211"/>
      <c r="I42" s="1211"/>
      <c r="J42" s="1211"/>
      <c r="K42" s="1211"/>
      <c r="L42" s="1211"/>
      <c r="M42" s="1211"/>
      <c r="N42" s="1211"/>
      <c r="O42" s="1211"/>
      <c r="P42" s="1211"/>
    </row>
    <row r="43" spans="2:16">
      <c r="B43" s="1211"/>
      <c r="C43" s="1211"/>
      <c r="D43" s="1211"/>
      <c r="E43" s="1211"/>
      <c r="F43" s="1211"/>
      <c r="G43" s="1211"/>
      <c r="H43" s="1211"/>
      <c r="I43" s="1211"/>
      <c r="J43" s="1211"/>
      <c r="K43" s="1211"/>
      <c r="L43" s="1211"/>
      <c r="M43" s="1211"/>
      <c r="N43" s="1211"/>
      <c r="O43" s="1211"/>
      <c r="P43" s="1211"/>
    </row>
    <row r="44" spans="2:16">
      <c r="B44" s="1211"/>
      <c r="C44" s="1211"/>
      <c r="D44" s="1211"/>
      <c r="E44" s="1211"/>
      <c r="F44" s="1211"/>
      <c r="G44" s="1211"/>
      <c r="H44" s="1211"/>
      <c r="I44" s="1211"/>
      <c r="J44" s="1211"/>
      <c r="K44" s="1211"/>
      <c r="L44" s="1211"/>
      <c r="M44" s="1211"/>
      <c r="N44" s="1211"/>
      <c r="O44" s="1211"/>
      <c r="P44" s="1211"/>
    </row>
    <row r="45" spans="2:16">
      <c r="B45" s="1211"/>
      <c r="C45" s="1211"/>
      <c r="D45" s="1211"/>
      <c r="E45" s="1211"/>
      <c r="F45" s="1211"/>
      <c r="G45" s="1211"/>
      <c r="H45" s="1211"/>
      <c r="I45" s="1211"/>
      <c r="J45" s="1211"/>
      <c r="K45" s="1211"/>
      <c r="L45" s="1211"/>
      <c r="M45" s="1211"/>
      <c r="N45" s="1211"/>
      <c r="O45" s="1211"/>
      <c r="P45" s="1211"/>
    </row>
    <row r="46" spans="2:16">
      <c r="B46" s="1211"/>
      <c r="C46" s="1211"/>
      <c r="D46" s="1211"/>
      <c r="E46" s="1211"/>
      <c r="F46" s="1211"/>
      <c r="G46" s="1211"/>
      <c r="H46" s="1211"/>
      <c r="I46" s="1211"/>
      <c r="J46" s="1211"/>
      <c r="K46" s="1211"/>
      <c r="L46" s="1211"/>
      <c r="M46" s="1211"/>
      <c r="N46" s="1211"/>
      <c r="O46" s="1211"/>
      <c r="P46" s="1211"/>
    </row>
    <row r="47" spans="2:16">
      <c r="B47" s="1211"/>
      <c r="C47" s="1211"/>
      <c r="D47" s="1211"/>
      <c r="E47" s="1211"/>
      <c r="F47" s="1211"/>
      <c r="G47" s="1211"/>
      <c r="H47" s="1211"/>
      <c r="I47" s="1211"/>
      <c r="J47" s="1211"/>
      <c r="K47" s="1211"/>
      <c r="L47" s="1211"/>
      <c r="M47" s="1211"/>
      <c r="N47" s="1211"/>
      <c r="O47" s="1211"/>
      <c r="P47" s="1211"/>
    </row>
    <row r="48" spans="2:16">
      <c r="B48" s="1211"/>
      <c r="C48" s="1211"/>
      <c r="D48" s="1211"/>
      <c r="E48" s="1211"/>
      <c r="F48" s="1211"/>
      <c r="G48" s="1211"/>
      <c r="H48" s="1211"/>
      <c r="I48" s="1211"/>
      <c r="J48" s="1211"/>
      <c r="K48" s="1211"/>
      <c r="L48" s="1211"/>
      <c r="M48" s="1211"/>
      <c r="N48" s="1211"/>
      <c r="O48" s="1211"/>
      <c r="P48" s="1211"/>
    </row>
    <row r="49" spans="2:16">
      <c r="B49" s="1211"/>
      <c r="C49" s="1211"/>
      <c r="D49" s="1211"/>
      <c r="E49" s="1211"/>
      <c r="F49" s="1211"/>
      <c r="G49" s="1211"/>
      <c r="H49" s="1211"/>
      <c r="I49" s="1211"/>
      <c r="J49" s="1211"/>
      <c r="K49" s="1211"/>
      <c r="L49" s="1211"/>
      <c r="M49" s="1211"/>
      <c r="N49" s="1211"/>
      <c r="O49" s="1211"/>
      <c r="P49" s="1211"/>
    </row>
    <row r="50" spans="2:16">
      <c r="B50" s="1211"/>
      <c r="C50" s="1211"/>
      <c r="D50" s="1211"/>
      <c r="E50" s="1211"/>
      <c r="F50" s="1211"/>
      <c r="G50" s="1211"/>
      <c r="H50" s="1211"/>
      <c r="I50" s="1211"/>
      <c r="J50" s="1211"/>
      <c r="K50" s="1211"/>
      <c r="L50" s="1211"/>
      <c r="M50" s="1211"/>
      <c r="N50" s="1211"/>
      <c r="O50" s="1211"/>
      <c r="P50" s="1211"/>
    </row>
    <row r="51" spans="2:16">
      <c r="B51" s="1211"/>
      <c r="C51" s="1211"/>
      <c r="D51" s="1211"/>
      <c r="E51" s="1211"/>
      <c r="F51" s="1211"/>
      <c r="G51" s="1211"/>
      <c r="H51" s="1211"/>
      <c r="I51" s="1211"/>
      <c r="J51" s="1211"/>
      <c r="K51" s="1211"/>
      <c r="L51" s="1211"/>
      <c r="M51" s="1211"/>
      <c r="N51" s="1211"/>
      <c r="O51" s="1211"/>
      <c r="P51" s="1211"/>
    </row>
    <row r="52" spans="2:16">
      <c r="B52" s="1211"/>
      <c r="C52" s="1211"/>
      <c r="D52" s="1211"/>
      <c r="E52" s="1211"/>
      <c r="F52" s="1211"/>
      <c r="G52" s="1211"/>
      <c r="H52" s="1211"/>
      <c r="I52" s="1211"/>
      <c r="J52" s="1211"/>
      <c r="K52" s="1211"/>
      <c r="L52" s="1211"/>
      <c r="M52" s="1211"/>
      <c r="N52" s="1211"/>
      <c r="O52" s="1211"/>
      <c r="P52" s="1211"/>
    </row>
    <row r="53" spans="2:16">
      <c r="B53" s="1211"/>
      <c r="C53" s="1211"/>
      <c r="D53" s="1211"/>
      <c r="E53" s="1211"/>
      <c r="F53" s="1211"/>
      <c r="G53" s="1211"/>
      <c r="H53" s="1211"/>
      <c r="I53" s="1211"/>
      <c r="J53" s="1211"/>
      <c r="K53" s="1211"/>
      <c r="L53" s="1211"/>
      <c r="M53" s="1211"/>
      <c r="N53" s="1211"/>
      <c r="O53" s="1211"/>
      <c r="P53" s="1211"/>
    </row>
    <row r="54" spans="2:16">
      <c r="B54" s="1211"/>
      <c r="C54" s="1211"/>
      <c r="D54" s="1211"/>
      <c r="E54" s="1211"/>
      <c r="F54" s="1211"/>
      <c r="G54" s="1211"/>
      <c r="H54" s="1211"/>
      <c r="I54" s="1211"/>
      <c r="J54" s="1211"/>
      <c r="K54" s="1211"/>
      <c r="L54" s="1211"/>
      <c r="M54" s="1211"/>
      <c r="N54" s="1211"/>
      <c r="O54" s="1211"/>
      <c r="P54" s="1211"/>
    </row>
    <row r="55" spans="2:16">
      <c r="B55" s="1211"/>
      <c r="C55" s="1211"/>
      <c r="D55" s="1211"/>
      <c r="E55" s="1211"/>
      <c r="F55" s="1211"/>
      <c r="G55" s="1211"/>
      <c r="H55" s="1211"/>
      <c r="I55" s="1211"/>
      <c r="J55" s="1211"/>
      <c r="K55" s="1211"/>
      <c r="L55" s="1211"/>
      <c r="M55" s="1211"/>
      <c r="N55" s="1211"/>
      <c r="O55" s="1211"/>
      <c r="P55" s="1211"/>
    </row>
    <row r="56" spans="2:16">
      <c r="B56" s="1211"/>
      <c r="C56" s="1211"/>
      <c r="D56" s="1211"/>
      <c r="E56" s="1211"/>
      <c r="F56" s="1211"/>
      <c r="G56" s="1211"/>
      <c r="H56" s="1211"/>
      <c r="I56" s="1211"/>
      <c r="J56" s="1211"/>
      <c r="K56" s="1211"/>
      <c r="L56" s="1211"/>
      <c r="M56" s="1211"/>
      <c r="N56" s="1211"/>
      <c r="O56" s="1211"/>
      <c r="P56" s="1211"/>
    </row>
    <row r="57" spans="2:16">
      <c r="B57" s="1211"/>
      <c r="C57" s="1211"/>
      <c r="D57" s="1211"/>
      <c r="E57" s="1211"/>
      <c r="F57" s="1211"/>
      <c r="G57" s="1211"/>
      <c r="H57" s="1211"/>
      <c r="I57" s="1211"/>
      <c r="J57" s="1211"/>
      <c r="K57" s="1211"/>
      <c r="L57" s="1211"/>
      <c r="M57" s="1211"/>
      <c r="N57" s="1211"/>
      <c r="O57" s="1211"/>
      <c r="P57" s="1211"/>
    </row>
    <row r="58" spans="2:16">
      <c r="B58" s="1211"/>
      <c r="C58" s="1211"/>
      <c r="D58" s="1211"/>
      <c r="E58" s="1211"/>
      <c r="F58" s="1211"/>
      <c r="G58" s="1211"/>
      <c r="H58" s="1211"/>
      <c r="I58" s="1211"/>
      <c r="J58" s="1211"/>
      <c r="K58" s="1211"/>
      <c r="L58" s="1211"/>
      <c r="M58" s="1211"/>
      <c r="N58" s="1211"/>
      <c r="O58" s="1211"/>
      <c r="P58" s="1211"/>
    </row>
    <row r="59" spans="2:16">
      <c r="B59" s="1211"/>
      <c r="C59" s="1211"/>
      <c r="D59" s="1211"/>
      <c r="E59" s="1211"/>
      <c r="F59" s="1211"/>
      <c r="G59" s="1211"/>
      <c r="H59" s="1211"/>
      <c r="I59" s="1211"/>
      <c r="J59" s="1211"/>
      <c r="K59" s="1211"/>
      <c r="L59" s="1211"/>
      <c r="M59" s="1211"/>
      <c r="N59" s="1211"/>
      <c r="O59" s="1211"/>
      <c r="P59" s="1211"/>
    </row>
    <row r="60" spans="2:16">
      <c r="B60" s="1211"/>
      <c r="C60" s="1211"/>
      <c r="D60" s="1211"/>
      <c r="E60" s="1211"/>
      <c r="F60" s="1211"/>
      <c r="G60" s="1211"/>
      <c r="H60" s="1211"/>
      <c r="I60" s="1211"/>
      <c r="J60" s="1211"/>
      <c r="K60" s="1211"/>
      <c r="L60" s="1211"/>
      <c r="M60" s="1211"/>
      <c r="N60" s="1211"/>
      <c r="O60" s="1211"/>
      <c r="P60" s="1211"/>
    </row>
    <row r="61" spans="2:16">
      <c r="B61" s="1211"/>
      <c r="C61" s="1211"/>
      <c r="D61" s="1211"/>
      <c r="E61" s="1211"/>
      <c r="F61" s="1211"/>
      <c r="G61" s="1211"/>
      <c r="H61" s="1211"/>
      <c r="I61" s="1211"/>
      <c r="J61" s="1211"/>
      <c r="K61" s="1211"/>
      <c r="L61" s="1211"/>
      <c r="M61" s="1211"/>
      <c r="N61" s="1211"/>
      <c r="O61" s="1211"/>
      <c r="P61" s="1211"/>
    </row>
    <row r="62" spans="2:16">
      <c r="B62" s="1211"/>
      <c r="C62" s="1211"/>
      <c r="D62" s="1211"/>
      <c r="E62" s="1211"/>
      <c r="F62" s="1211"/>
      <c r="G62" s="1211"/>
      <c r="H62" s="1211"/>
      <c r="I62" s="1211"/>
      <c r="J62" s="1211"/>
      <c r="K62" s="1211"/>
      <c r="L62" s="1211"/>
      <c r="M62" s="1211"/>
      <c r="N62" s="1211"/>
      <c r="O62" s="1211"/>
      <c r="P62" s="1211"/>
    </row>
    <row r="63" spans="2:16">
      <c r="B63" s="1211"/>
      <c r="C63" s="1211"/>
      <c r="D63" s="1211"/>
      <c r="E63" s="1211"/>
      <c r="F63" s="1211"/>
      <c r="G63" s="1211"/>
      <c r="H63" s="1211"/>
      <c r="I63" s="1211"/>
      <c r="J63" s="1211"/>
      <c r="K63" s="1211"/>
      <c r="L63" s="1211"/>
      <c r="M63" s="1211"/>
      <c r="N63" s="1211"/>
      <c r="O63" s="1211"/>
      <c r="P63" s="1211"/>
    </row>
    <row r="64" spans="2:16">
      <c r="B64" s="1211"/>
      <c r="C64" s="1211"/>
      <c r="D64" s="1211"/>
      <c r="E64" s="1211"/>
      <c r="F64" s="1211"/>
      <c r="G64" s="1211"/>
      <c r="H64" s="1211"/>
      <c r="I64" s="1211"/>
      <c r="J64" s="1211"/>
      <c r="K64" s="1211"/>
      <c r="L64" s="1211"/>
      <c r="M64" s="1211"/>
      <c r="N64" s="1211"/>
      <c r="O64" s="1211"/>
      <c r="P64" s="1211"/>
    </row>
    <row r="65" spans="2:16">
      <c r="B65" s="1211"/>
      <c r="C65" s="1211"/>
      <c r="D65" s="1211"/>
      <c r="E65" s="1211"/>
      <c r="F65" s="1211"/>
      <c r="G65" s="1211"/>
      <c r="H65" s="1211"/>
      <c r="I65" s="1211"/>
      <c r="J65" s="1211"/>
      <c r="K65" s="1211"/>
      <c r="L65" s="1211"/>
      <c r="M65" s="1211"/>
      <c r="N65" s="1211"/>
      <c r="O65" s="1211"/>
      <c r="P65" s="1211"/>
    </row>
    <row r="66" spans="2:16">
      <c r="B66" s="1211"/>
      <c r="C66" s="1211"/>
      <c r="D66" s="1211"/>
      <c r="E66" s="1211"/>
      <c r="F66" s="1211"/>
      <c r="G66" s="1211"/>
      <c r="H66" s="1211"/>
      <c r="I66" s="1211"/>
      <c r="J66" s="1211"/>
      <c r="K66" s="1211"/>
      <c r="L66" s="1211"/>
      <c r="M66" s="1211"/>
      <c r="N66" s="1211"/>
      <c r="O66" s="1211"/>
      <c r="P66" s="1211"/>
    </row>
    <row r="67" spans="2:16">
      <c r="B67" s="1211"/>
      <c r="C67" s="1211"/>
      <c r="D67" s="1211"/>
      <c r="E67" s="1211"/>
      <c r="F67" s="1211"/>
      <c r="G67" s="1211"/>
      <c r="H67" s="1211"/>
      <c r="I67" s="1211"/>
      <c r="J67" s="1211"/>
      <c r="K67" s="1211"/>
      <c r="L67" s="1211"/>
      <c r="M67" s="1211"/>
      <c r="N67" s="1211"/>
      <c r="O67" s="1211"/>
      <c r="P67" s="1211"/>
    </row>
    <row r="68" spans="2:16">
      <c r="B68" s="1211"/>
      <c r="C68" s="1211"/>
      <c r="D68" s="1211"/>
      <c r="E68" s="1211"/>
      <c r="F68" s="1211"/>
      <c r="G68" s="1211"/>
      <c r="H68" s="1211"/>
      <c r="I68" s="1211"/>
      <c r="J68" s="1211"/>
      <c r="K68" s="1211"/>
      <c r="L68" s="1211"/>
      <c r="M68" s="1211"/>
      <c r="N68" s="1211"/>
      <c r="O68" s="1211"/>
      <c r="P68" s="1211"/>
    </row>
    <row r="69" spans="2:16">
      <c r="B69" s="1211"/>
      <c r="C69" s="1211"/>
      <c r="D69" s="1211"/>
      <c r="E69" s="1211"/>
      <c r="F69" s="1211"/>
      <c r="G69" s="1211"/>
      <c r="H69" s="1211"/>
      <c r="I69" s="1211"/>
      <c r="J69" s="1211"/>
      <c r="K69" s="1211"/>
      <c r="L69" s="1211"/>
      <c r="M69" s="1211"/>
      <c r="N69" s="1211"/>
      <c r="O69" s="1211"/>
      <c r="P69" s="1211"/>
    </row>
    <row r="70" spans="2:16">
      <c r="B70" s="1211"/>
      <c r="C70" s="1211"/>
      <c r="D70" s="1211"/>
      <c r="E70" s="1211"/>
      <c r="F70" s="1211"/>
      <c r="G70" s="1211"/>
      <c r="H70" s="1211"/>
      <c r="I70" s="1211"/>
      <c r="J70" s="1211"/>
      <c r="K70" s="1211"/>
      <c r="L70" s="1211"/>
      <c r="M70" s="1211"/>
      <c r="N70" s="1211"/>
      <c r="O70" s="1211"/>
      <c r="P70" s="1211"/>
    </row>
    <row r="71" spans="2:16">
      <c r="B71" s="1211"/>
      <c r="C71" s="1211"/>
      <c r="D71" s="1211"/>
      <c r="E71" s="1211"/>
      <c r="F71" s="1211"/>
      <c r="G71" s="1211"/>
      <c r="H71" s="1211"/>
      <c r="I71" s="1211"/>
      <c r="J71" s="1211"/>
      <c r="K71" s="1211"/>
      <c r="L71" s="1211"/>
      <c r="M71" s="1211"/>
      <c r="N71" s="1211"/>
      <c r="O71" s="1211"/>
      <c r="P71" s="1211"/>
    </row>
    <row r="72" spans="2:16">
      <c r="B72" s="1211"/>
      <c r="C72" s="1211"/>
      <c r="D72" s="1211"/>
      <c r="E72" s="1211"/>
      <c r="F72" s="1211"/>
      <c r="G72" s="1211"/>
      <c r="H72" s="1211"/>
      <c r="I72" s="1211"/>
      <c r="J72" s="1211"/>
      <c r="K72" s="1211"/>
      <c r="L72" s="1211"/>
      <c r="M72" s="1211"/>
      <c r="N72" s="1211"/>
      <c r="O72" s="1211"/>
      <c r="P72" s="1211"/>
    </row>
    <row r="73" spans="2:16">
      <c r="B73" s="1211"/>
      <c r="C73" s="1211"/>
      <c r="D73" s="1211"/>
      <c r="E73" s="1211"/>
      <c r="F73" s="1211"/>
      <c r="G73" s="1211"/>
      <c r="H73" s="1211"/>
      <c r="I73" s="1211"/>
      <c r="J73" s="1211"/>
      <c r="K73" s="1211"/>
      <c r="L73" s="1211"/>
      <c r="M73" s="1211"/>
      <c r="N73" s="1211"/>
      <c r="O73" s="1211"/>
      <c r="P73" s="1211"/>
    </row>
    <row r="74" spans="2:16">
      <c r="B74" s="1211"/>
      <c r="C74" s="1211"/>
      <c r="D74" s="1211"/>
      <c r="E74" s="1211"/>
      <c r="F74" s="1211"/>
      <c r="G74" s="1211"/>
      <c r="H74" s="1211"/>
      <c r="I74" s="1211"/>
      <c r="J74" s="1211"/>
      <c r="K74" s="1211"/>
      <c r="L74" s="1211"/>
      <c r="M74" s="1211"/>
      <c r="N74" s="1211"/>
      <c r="O74" s="1211"/>
      <c r="P74" s="1211"/>
    </row>
    <row r="75" spans="2:16">
      <c r="B75" s="1211"/>
      <c r="C75" s="1211"/>
      <c r="D75" s="1211"/>
      <c r="E75" s="1211"/>
      <c r="F75" s="1211"/>
      <c r="G75" s="1211"/>
      <c r="H75" s="1211"/>
      <c r="I75" s="1211"/>
      <c r="J75" s="1211"/>
      <c r="K75" s="1211"/>
      <c r="L75" s="1211"/>
      <c r="M75" s="1211"/>
      <c r="N75" s="1211"/>
      <c r="O75" s="1211"/>
      <c r="P75" s="1211"/>
    </row>
    <row r="76" spans="2:16">
      <c r="B76" s="1211"/>
      <c r="C76" s="1211"/>
      <c r="D76" s="1211"/>
      <c r="E76" s="1211"/>
      <c r="F76" s="1211"/>
      <c r="G76" s="1211"/>
      <c r="H76" s="1211"/>
      <c r="I76" s="1211"/>
      <c r="J76" s="1211"/>
      <c r="K76" s="1211"/>
      <c r="L76" s="1211"/>
      <c r="M76" s="1211"/>
      <c r="N76" s="1211"/>
      <c r="O76" s="1211"/>
      <c r="P76" s="1211"/>
    </row>
    <row r="77" spans="2:16">
      <c r="B77" s="1211"/>
      <c r="C77" s="1211"/>
      <c r="D77" s="1211"/>
      <c r="E77" s="1211"/>
      <c r="F77" s="1211"/>
      <c r="G77" s="1211"/>
      <c r="H77" s="1211"/>
      <c r="I77" s="1211"/>
      <c r="J77" s="1211"/>
      <c r="K77" s="1211"/>
      <c r="L77" s="1211"/>
      <c r="M77" s="1211"/>
      <c r="N77" s="1211"/>
      <c r="O77" s="1211"/>
      <c r="P77" s="1211"/>
    </row>
    <row r="78" spans="2:16">
      <c r="B78" s="1211"/>
      <c r="C78" s="1211"/>
      <c r="D78" s="1211"/>
      <c r="E78" s="1211"/>
      <c r="F78" s="1211"/>
      <c r="G78" s="1211"/>
      <c r="H78" s="1211"/>
      <c r="I78" s="1211"/>
      <c r="J78" s="1211"/>
      <c r="K78" s="1211"/>
      <c r="L78" s="1211"/>
      <c r="M78" s="1211"/>
      <c r="N78" s="1211"/>
      <c r="O78" s="1211"/>
      <c r="P78" s="1211"/>
    </row>
    <row r="79" spans="2:16">
      <c r="B79" s="1211"/>
      <c r="C79" s="1211"/>
      <c r="D79" s="1211"/>
      <c r="E79" s="1211"/>
      <c r="F79" s="1211"/>
      <c r="G79" s="1211"/>
      <c r="H79" s="1211"/>
      <c r="I79" s="1211"/>
      <c r="J79" s="1211"/>
      <c r="K79" s="1211"/>
      <c r="L79" s="1211"/>
      <c r="M79" s="1211"/>
      <c r="N79" s="1211"/>
      <c r="O79" s="1211"/>
      <c r="P79" s="1211"/>
    </row>
    <row r="80" spans="2:16">
      <c r="B80" s="1211"/>
      <c r="C80" s="1211"/>
      <c r="D80" s="1211"/>
      <c r="E80" s="1211"/>
      <c r="F80" s="1211"/>
      <c r="G80" s="1211"/>
      <c r="H80" s="1211"/>
      <c r="I80" s="1211"/>
      <c r="J80" s="1211"/>
      <c r="K80" s="1211"/>
      <c r="L80" s="1211"/>
      <c r="M80" s="1211"/>
      <c r="N80" s="1211"/>
      <c r="O80" s="1211"/>
      <c r="P80" s="1211"/>
    </row>
    <row r="81" spans="2:16">
      <c r="B81" s="1211"/>
      <c r="C81" s="1211"/>
      <c r="D81" s="1211"/>
      <c r="E81" s="1211"/>
      <c r="F81" s="1211"/>
      <c r="G81" s="1211"/>
      <c r="H81" s="1211"/>
      <c r="I81" s="1211"/>
      <c r="J81" s="1211"/>
      <c r="K81" s="1211"/>
      <c r="L81" s="1211"/>
      <c r="M81" s="1211"/>
      <c r="N81" s="1211"/>
      <c r="O81" s="1211"/>
      <c r="P81" s="1211"/>
    </row>
    <row r="82" spans="2:16">
      <c r="B82" s="1211"/>
      <c r="C82" s="1211"/>
      <c r="D82" s="1211"/>
      <c r="E82" s="1211"/>
      <c r="F82" s="1211"/>
      <c r="G82" s="1211"/>
      <c r="H82" s="1211"/>
      <c r="I82" s="1211"/>
      <c r="J82" s="1211"/>
      <c r="K82" s="1211"/>
      <c r="L82" s="1211"/>
      <c r="M82" s="1211"/>
      <c r="N82" s="1211"/>
      <c r="O82" s="1211"/>
      <c r="P82" s="1211"/>
    </row>
    <row r="83" spans="2:16">
      <c r="B83" s="1211"/>
      <c r="C83" s="1211"/>
      <c r="D83" s="1211"/>
      <c r="E83" s="1211"/>
      <c r="F83" s="1211"/>
      <c r="G83" s="1211"/>
      <c r="H83" s="1211"/>
      <c r="I83" s="1211"/>
      <c r="J83" s="1211"/>
      <c r="K83" s="1211"/>
      <c r="L83" s="1211"/>
      <c r="M83" s="1211"/>
      <c r="N83" s="1211"/>
      <c r="O83" s="1211"/>
      <c r="P83" s="1211"/>
    </row>
    <row r="84" spans="2:16">
      <c r="B84" s="1211"/>
      <c r="C84" s="1211"/>
      <c r="D84" s="1211"/>
      <c r="E84" s="1211"/>
      <c r="F84" s="1211"/>
      <c r="G84" s="1211"/>
      <c r="H84" s="1211"/>
      <c r="I84" s="1211"/>
      <c r="J84" s="1211"/>
      <c r="K84" s="1211"/>
      <c r="L84" s="1211"/>
      <c r="M84" s="1211"/>
      <c r="N84" s="1211"/>
      <c r="O84" s="1211"/>
      <c r="P84" s="1211"/>
    </row>
    <row r="85" spans="2:16">
      <c r="B85" s="1211"/>
      <c r="C85" s="1211"/>
      <c r="D85" s="1211"/>
      <c r="E85" s="1211"/>
      <c r="F85" s="1211"/>
      <c r="G85" s="1211"/>
      <c r="H85" s="1211"/>
      <c r="I85" s="1211"/>
      <c r="J85" s="1211"/>
      <c r="K85" s="1211"/>
      <c r="L85" s="1211"/>
      <c r="M85" s="1211"/>
      <c r="N85" s="1211"/>
      <c r="O85" s="1211"/>
      <c r="P85" s="1211"/>
    </row>
    <row r="86" spans="2:16">
      <c r="B86" s="1211"/>
      <c r="C86" s="1211"/>
      <c r="D86" s="1211"/>
      <c r="E86" s="1211"/>
      <c r="F86" s="1211"/>
      <c r="G86" s="1211"/>
      <c r="H86" s="1211"/>
      <c r="I86" s="1211"/>
      <c r="J86" s="1211"/>
      <c r="K86" s="1211"/>
      <c r="L86" s="1211"/>
      <c r="M86" s="1211"/>
      <c r="N86" s="1211"/>
      <c r="O86" s="1211"/>
      <c r="P86" s="1211"/>
    </row>
    <row r="87" spans="2:16">
      <c r="B87" s="1211"/>
      <c r="C87" s="1211"/>
      <c r="D87" s="1211"/>
      <c r="E87" s="1211"/>
      <c r="F87" s="1211"/>
      <c r="G87" s="1211"/>
      <c r="H87" s="1211"/>
      <c r="I87" s="1211"/>
      <c r="J87" s="1211"/>
      <c r="K87" s="1211"/>
      <c r="L87" s="1211"/>
      <c r="M87" s="1211"/>
      <c r="N87" s="1211"/>
      <c r="O87" s="1211"/>
      <c r="P87" s="1211"/>
    </row>
    <row r="88" spans="2:16">
      <c r="B88" s="1211"/>
      <c r="C88" s="1211"/>
      <c r="D88" s="1211"/>
      <c r="E88" s="1211"/>
      <c r="F88" s="1211"/>
      <c r="G88" s="1211"/>
      <c r="H88" s="1211"/>
      <c r="I88" s="1211"/>
      <c r="J88" s="1211"/>
      <c r="K88" s="1211"/>
      <c r="L88" s="1211"/>
      <c r="M88" s="1211"/>
      <c r="N88" s="1211"/>
      <c r="O88" s="1211"/>
      <c r="P88" s="1211"/>
    </row>
    <row r="89" spans="2:16">
      <c r="B89" s="1211"/>
      <c r="C89" s="1211"/>
      <c r="D89" s="1211"/>
      <c r="E89" s="1211"/>
      <c r="F89" s="1211"/>
      <c r="G89" s="1211"/>
      <c r="H89" s="1211"/>
      <c r="I89" s="1211"/>
      <c r="J89" s="1211"/>
      <c r="K89" s="1211"/>
      <c r="L89" s="1211"/>
      <c r="M89" s="1211"/>
      <c r="N89" s="1211"/>
      <c r="O89" s="1211"/>
      <c r="P89" s="1211"/>
    </row>
    <row r="90" spans="2:16">
      <c r="B90" s="1211"/>
      <c r="C90" s="1211"/>
      <c r="D90" s="1211"/>
      <c r="E90" s="1211"/>
      <c r="F90" s="1211"/>
      <c r="G90" s="1211"/>
      <c r="H90" s="1211"/>
      <c r="I90" s="1211"/>
      <c r="J90" s="1211"/>
      <c r="K90" s="1211"/>
      <c r="L90" s="1211"/>
      <c r="M90" s="1211"/>
      <c r="N90" s="1211"/>
      <c r="O90" s="1211"/>
      <c r="P90" s="1211"/>
    </row>
    <row r="91" spans="2:16">
      <c r="B91" s="1211"/>
      <c r="C91" s="1211"/>
      <c r="D91" s="1211"/>
      <c r="E91" s="1211"/>
      <c r="F91" s="1211"/>
      <c r="G91" s="1211"/>
      <c r="H91" s="1211"/>
      <c r="I91" s="1211"/>
      <c r="J91" s="1211"/>
      <c r="K91" s="1211"/>
      <c r="L91" s="1211"/>
      <c r="M91" s="1211"/>
      <c r="N91" s="1211"/>
      <c r="O91" s="1211"/>
      <c r="P91" s="1211"/>
    </row>
    <row r="92" spans="2:16">
      <c r="B92" s="1211"/>
      <c r="C92" s="1211"/>
      <c r="D92" s="1211"/>
      <c r="E92" s="1211"/>
      <c r="F92" s="1211"/>
      <c r="G92" s="1211"/>
      <c r="H92" s="1211"/>
      <c r="I92" s="1211"/>
      <c r="J92" s="1211"/>
      <c r="K92" s="1211"/>
      <c r="L92" s="1211"/>
      <c r="M92" s="1211"/>
      <c r="N92" s="1211"/>
      <c r="O92" s="1211"/>
      <c r="P92" s="1211"/>
    </row>
    <row r="93" spans="2:16">
      <c r="B93" s="1211"/>
      <c r="C93" s="1211"/>
      <c r="D93" s="1211"/>
      <c r="E93" s="1211"/>
      <c r="F93" s="1211"/>
      <c r="G93" s="1211"/>
      <c r="H93" s="1211"/>
      <c r="I93" s="1211"/>
      <c r="J93" s="1211"/>
      <c r="K93" s="1211"/>
      <c r="L93" s="1211"/>
      <c r="M93" s="1211"/>
      <c r="N93" s="1211"/>
      <c r="O93" s="1211"/>
      <c r="P93" s="1211"/>
    </row>
    <row r="94" spans="2:16">
      <c r="B94" s="1211"/>
      <c r="C94" s="1211"/>
      <c r="D94" s="1211"/>
      <c r="E94" s="1211"/>
      <c r="F94" s="1211"/>
      <c r="G94" s="1211"/>
      <c r="H94" s="1211"/>
      <c r="I94" s="1211"/>
      <c r="J94" s="1211"/>
      <c r="K94" s="1211"/>
      <c r="L94" s="1211"/>
      <c r="M94" s="1211"/>
      <c r="N94" s="1211"/>
      <c r="O94" s="1211"/>
      <c r="P94" s="1211"/>
    </row>
    <row r="95" spans="2:16">
      <c r="B95" s="1211"/>
      <c r="C95" s="1211"/>
      <c r="D95" s="1211"/>
      <c r="E95" s="1211"/>
      <c r="F95" s="1211"/>
      <c r="G95" s="1211"/>
      <c r="H95" s="1211"/>
      <c r="I95" s="1211"/>
      <c r="J95" s="1211"/>
      <c r="K95" s="1211"/>
      <c r="L95" s="1211"/>
      <c r="M95" s="1211"/>
      <c r="N95" s="1211"/>
      <c r="O95" s="1211"/>
      <c r="P95" s="1211"/>
    </row>
    <row r="96" spans="2:16">
      <c r="B96" s="1211"/>
      <c r="C96" s="1211"/>
      <c r="D96" s="1211"/>
      <c r="E96" s="1211"/>
      <c r="F96" s="1211"/>
      <c r="G96" s="1211"/>
      <c r="H96" s="1211"/>
      <c r="I96" s="1211"/>
      <c r="J96" s="1211"/>
      <c r="K96" s="1211"/>
      <c r="L96" s="1211"/>
      <c r="M96" s="1211"/>
      <c r="N96" s="1211"/>
      <c r="O96" s="1211"/>
      <c r="P96" s="1211"/>
    </row>
    <row r="97" spans="2:16">
      <c r="B97" s="1211"/>
      <c r="C97" s="1211"/>
      <c r="D97" s="1211"/>
      <c r="E97" s="1211"/>
      <c r="F97" s="1211"/>
      <c r="G97" s="1211"/>
      <c r="H97" s="1211"/>
      <c r="I97" s="1211"/>
      <c r="J97" s="1211"/>
      <c r="K97" s="1211"/>
      <c r="L97" s="1211"/>
      <c r="M97" s="1211"/>
      <c r="N97" s="1211"/>
      <c r="O97" s="1211"/>
      <c r="P97" s="1211"/>
    </row>
    <row r="98" spans="2:16">
      <c r="B98" s="1211"/>
      <c r="C98" s="1211"/>
      <c r="D98" s="1211"/>
      <c r="E98" s="1211"/>
      <c r="F98" s="1211"/>
      <c r="G98" s="1211"/>
      <c r="H98" s="1211"/>
      <c r="I98" s="1211"/>
      <c r="J98" s="1211"/>
      <c r="K98" s="1211"/>
      <c r="L98" s="1211"/>
      <c r="M98" s="1211"/>
      <c r="N98" s="1211"/>
      <c r="O98" s="1211"/>
      <c r="P98" s="1211"/>
    </row>
    <row r="99" spans="2:16">
      <c r="B99" s="1211"/>
      <c r="C99" s="1211"/>
      <c r="D99" s="1211"/>
      <c r="E99" s="1211"/>
      <c r="F99" s="1211"/>
      <c r="G99" s="1211"/>
      <c r="H99" s="1211"/>
      <c r="I99" s="1211"/>
      <c r="J99" s="1211"/>
      <c r="K99" s="1211"/>
      <c r="L99" s="1211"/>
      <c r="M99" s="1211"/>
      <c r="N99" s="1211"/>
      <c r="O99" s="1211"/>
      <c r="P99" s="1211"/>
    </row>
    <row r="100" spans="2:16">
      <c r="B100" s="1211"/>
      <c r="C100" s="1211"/>
      <c r="D100" s="1211"/>
      <c r="E100" s="1211"/>
      <c r="F100" s="1211"/>
      <c r="G100" s="1211"/>
      <c r="H100" s="1211"/>
      <c r="I100" s="1211"/>
      <c r="J100" s="1211"/>
      <c r="K100" s="1211"/>
      <c r="L100" s="1211"/>
      <c r="M100" s="1211"/>
      <c r="N100" s="1211"/>
      <c r="O100" s="1211"/>
      <c r="P100" s="1211"/>
    </row>
    <row r="101" spans="2:16">
      <c r="B101" s="1211"/>
      <c r="C101" s="1211"/>
      <c r="D101" s="1211"/>
      <c r="E101" s="1211"/>
      <c r="F101" s="1211"/>
      <c r="G101" s="1211"/>
      <c r="H101" s="1211"/>
      <c r="I101" s="1211"/>
      <c r="J101" s="1211"/>
      <c r="K101" s="1211"/>
      <c r="L101" s="1211"/>
      <c r="M101" s="1211"/>
      <c r="N101" s="1211"/>
      <c r="O101" s="1211"/>
      <c r="P101" s="1211"/>
    </row>
    <row r="102" spans="2:16">
      <c r="B102" s="1211"/>
      <c r="C102" s="1211"/>
      <c r="D102" s="1211"/>
      <c r="E102" s="1211"/>
      <c r="F102" s="1211"/>
      <c r="G102" s="1211"/>
      <c r="H102" s="1211"/>
      <c r="I102" s="1211"/>
      <c r="J102" s="1211"/>
      <c r="K102" s="1211"/>
      <c r="L102" s="1211"/>
      <c r="M102" s="1211"/>
      <c r="N102" s="1211"/>
      <c r="O102" s="1211"/>
      <c r="P102" s="1211"/>
    </row>
    <row r="103" spans="2:16">
      <c r="B103" s="1211"/>
      <c r="C103" s="1211"/>
      <c r="D103" s="1211"/>
      <c r="E103" s="1211"/>
      <c r="F103" s="1211"/>
      <c r="G103" s="1211"/>
      <c r="H103" s="1211"/>
      <c r="I103" s="1211"/>
      <c r="J103" s="1211"/>
      <c r="K103" s="1211"/>
      <c r="L103" s="1211"/>
      <c r="M103" s="1211"/>
      <c r="N103" s="1211"/>
      <c r="O103" s="1211"/>
      <c r="P103" s="1211"/>
    </row>
    <row r="104" spans="2:16">
      <c r="B104" s="1211"/>
      <c r="C104" s="1211"/>
      <c r="D104" s="1211"/>
      <c r="E104" s="1211"/>
      <c r="F104" s="1211"/>
      <c r="G104" s="1211"/>
      <c r="H104" s="1211"/>
      <c r="I104" s="1211"/>
      <c r="J104" s="1211"/>
      <c r="K104" s="1211"/>
      <c r="L104" s="1211"/>
      <c r="M104" s="1211"/>
      <c r="N104" s="1211"/>
      <c r="O104" s="1211"/>
      <c r="P104" s="1211"/>
    </row>
    <row r="105" spans="2:16">
      <c r="B105" s="1211"/>
      <c r="C105" s="1211"/>
      <c r="D105" s="1211"/>
      <c r="E105" s="1211"/>
      <c r="F105" s="1211"/>
      <c r="G105" s="1211"/>
      <c r="H105" s="1211"/>
      <c r="I105" s="1211"/>
      <c r="J105" s="1211"/>
      <c r="K105" s="1211"/>
      <c r="L105" s="1211"/>
      <c r="M105" s="1211"/>
      <c r="N105" s="1211"/>
      <c r="O105" s="1211"/>
      <c r="P105" s="1211"/>
    </row>
    <row r="106" spans="2:16">
      <c r="B106" s="1211"/>
      <c r="C106" s="1211"/>
      <c r="D106" s="1211"/>
      <c r="E106" s="1211"/>
      <c r="F106" s="1211"/>
      <c r="G106" s="1211"/>
      <c r="H106" s="1211"/>
      <c r="I106" s="1211"/>
      <c r="J106" s="1211"/>
      <c r="K106" s="1211"/>
      <c r="L106" s="1211"/>
      <c r="M106" s="1211"/>
      <c r="N106" s="1211"/>
      <c r="O106" s="1211"/>
      <c r="P106" s="1211"/>
    </row>
    <row r="107" spans="2:16">
      <c r="B107" s="1211"/>
      <c r="C107" s="1211"/>
      <c r="D107" s="1211"/>
      <c r="E107" s="1211"/>
      <c r="F107" s="1211"/>
      <c r="G107" s="1211"/>
      <c r="H107" s="1211"/>
      <c r="I107" s="1211"/>
      <c r="J107" s="1211"/>
      <c r="K107" s="1211"/>
      <c r="L107" s="1211"/>
      <c r="M107" s="1211"/>
      <c r="N107" s="1211"/>
      <c r="O107" s="1211"/>
      <c r="P107" s="1211"/>
    </row>
    <row r="108" spans="2:16">
      <c r="B108" s="1211"/>
      <c r="C108" s="1211"/>
      <c r="D108" s="1211"/>
      <c r="E108" s="1211"/>
      <c r="F108" s="1211"/>
      <c r="G108" s="1211"/>
      <c r="H108" s="1211"/>
      <c r="I108" s="1211"/>
      <c r="J108" s="1211"/>
      <c r="K108" s="1211"/>
      <c r="L108" s="1211"/>
      <c r="M108" s="1211"/>
      <c r="N108" s="1211"/>
      <c r="O108" s="1211"/>
      <c r="P108" s="1211"/>
    </row>
    <row r="109" spans="2:16">
      <c r="B109" s="1211"/>
      <c r="C109" s="1211"/>
      <c r="D109" s="1211"/>
      <c r="E109" s="1211"/>
      <c r="F109" s="1211"/>
      <c r="G109" s="1211"/>
      <c r="H109" s="1211"/>
      <c r="I109" s="1211"/>
      <c r="J109" s="1211"/>
      <c r="K109" s="1211"/>
      <c r="L109" s="1211"/>
      <c r="M109" s="1211"/>
      <c r="N109" s="1211"/>
      <c r="O109" s="1211"/>
      <c r="P109" s="1211"/>
    </row>
    <row r="110" spans="2:16">
      <c r="B110" s="1211"/>
      <c r="C110" s="1211"/>
      <c r="D110" s="1211"/>
      <c r="E110" s="1211"/>
      <c r="F110" s="1211"/>
      <c r="G110" s="1211"/>
      <c r="H110" s="1211"/>
      <c r="I110" s="1211"/>
      <c r="J110" s="1211"/>
      <c r="K110" s="1211"/>
      <c r="L110" s="1211"/>
      <c r="M110" s="1211"/>
      <c r="N110" s="1211"/>
      <c r="O110" s="1211"/>
      <c r="P110" s="1211"/>
    </row>
    <row r="111" spans="2:16">
      <c r="B111" s="1211"/>
      <c r="C111" s="1211"/>
      <c r="D111" s="1211"/>
      <c r="E111" s="1211"/>
      <c r="F111" s="1211"/>
      <c r="G111" s="1211"/>
      <c r="H111" s="1211"/>
      <c r="I111" s="1211"/>
      <c r="J111" s="1211"/>
      <c r="K111" s="1211"/>
      <c r="L111" s="1211"/>
      <c r="M111" s="1211"/>
      <c r="N111" s="1211"/>
      <c r="O111" s="1211"/>
      <c r="P111" s="1211"/>
    </row>
    <row r="112" spans="2:16">
      <c r="B112" s="1211"/>
      <c r="C112" s="1211"/>
      <c r="D112" s="1211"/>
      <c r="E112" s="1211"/>
      <c r="F112" s="1211"/>
      <c r="G112" s="1211"/>
      <c r="H112" s="1211"/>
      <c r="I112" s="1211"/>
      <c r="J112" s="1211"/>
      <c r="K112" s="1211"/>
      <c r="L112" s="1211"/>
      <c r="M112" s="1211"/>
      <c r="N112" s="1211"/>
      <c r="O112" s="1211"/>
      <c r="P112" s="1211"/>
    </row>
    <row r="113" spans="2:16">
      <c r="B113" s="1211"/>
      <c r="C113" s="1211"/>
      <c r="D113" s="1211"/>
      <c r="E113" s="1211"/>
      <c r="F113" s="1211"/>
      <c r="G113" s="1211"/>
      <c r="H113" s="1211"/>
      <c r="I113" s="1211"/>
      <c r="J113" s="1211"/>
      <c r="K113" s="1211"/>
      <c r="L113" s="1211"/>
      <c r="M113" s="1211"/>
      <c r="N113" s="1211"/>
      <c r="O113" s="1211"/>
      <c r="P113" s="1211"/>
    </row>
    <row r="114" spans="2:16">
      <c r="B114" s="1211"/>
      <c r="C114" s="1211"/>
      <c r="D114" s="1211"/>
      <c r="E114" s="1211"/>
      <c r="F114" s="1211"/>
      <c r="G114" s="1211"/>
      <c r="H114" s="1211"/>
      <c r="I114" s="1211"/>
      <c r="J114" s="1211"/>
      <c r="K114" s="1211"/>
      <c r="L114" s="1211"/>
      <c r="M114" s="1211"/>
      <c r="N114" s="1211"/>
      <c r="O114" s="1211"/>
      <c r="P114" s="1211"/>
    </row>
    <row r="115" spans="2:16">
      <c r="B115" s="1211"/>
      <c r="C115" s="1211"/>
      <c r="D115" s="1211"/>
      <c r="E115" s="1211"/>
      <c r="F115" s="1211"/>
      <c r="G115" s="1211"/>
      <c r="H115" s="1211"/>
      <c r="I115" s="1211"/>
      <c r="J115" s="1211"/>
      <c r="K115" s="1211"/>
      <c r="L115" s="1211"/>
      <c r="M115" s="1211"/>
      <c r="N115" s="1211"/>
      <c r="O115" s="1211"/>
      <c r="P115" s="1211"/>
    </row>
    <row r="116" spans="2:16">
      <c r="B116" s="1211"/>
      <c r="C116" s="1211"/>
      <c r="D116" s="1211"/>
      <c r="E116" s="1211"/>
      <c r="F116" s="1211"/>
      <c r="G116" s="1211"/>
      <c r="H116" s="1211"/>
      <c r="I116" s="1211"/>
      <c r="J116" s="1211"/>
      <c r="K116" s="1211"/>
      <c r="L116" s="1211"/>
      <c r="M116" s="1211"/>
      <c r="N116" s="1211"/>
      <c r="O116" s="1211"/>
      <c r="P116" s="1211"/>
    </row>
    <row r="117" spans="2:16">
      <c r="B117" s="1211"/>
      <c r="C117" s="1211"/>
      <c r="D117" s="1211"/>
      <c r="E117" s="1211"/>
      <c r="F117" s="1211"/>
      <c r="G117" s="1211"/>
      <c r="H117" s="1211"/>
      <c r="I117" s="1211"/>
      <c r="J117" s="1211"/>
      <c r="K117" s="1211"/>
      <c r="L117" s="1211"/>
      <c r="M117" s="1211"/>
      <c r="N117" s="1211"/>
      <c r="O117" s="1211"/>
      <c r="P117" s="1211"/>
    </row>
    <row r="118" spans="2:16">
      <c r="B118" s="1211"/>
      <c r="C118" s="1211"/>
      <c r="D118" s="1211"/>
      <c r="E118" s="1211"/>
      <c r="F118" s="1211"/>
      <c r="G118" s="1211"/>
      <c r="H118" s="1211"/>
      <c r="I118" s="1211"/>
      <c r="J118" s="1211"/>
      <c r="K118" s="1211"/>
      <c r="L118" s="1211"/>
      <c r="M118" s="1211"/>
      <c r="N118" s="1211"/>
      <c r="O118" s="1211"/>
      <c r="P118" s="1211"/>
    </row>
    <row r="119" spans="2:16">
      <c r="B119" s="1211"/>
      <c r="C119" s="1211"/>
      <c r="D119" s="1211"/>
      <c r="E119" s="1211"/>
      <c r="F119" s="1211"/>
      <c r="G119" s="1211"/>
      <c r="H119" s="1211"/>
      <c r="I119" s="1211"/>
      <c r="J119" s="1211"/>
      <c r="K119" s="1211"/>
      <c r="L119" s="1211"/>
      <c r="M119" s="1211"/>
      <c r="N119" s="1211"/>
      <c r="O119" s="1211"/>
      <c r="P119" s="1211"/>
    </row>
    <row r="120" spans="2:16">
      <c r="B120" s="1211"/>
      <c r="C120" s="1211"/>
      <c r="D120" s="1211"/>
      <c r="E120" s="1211"/>
      <c r="F120" s="1211"/>
      <c r="G120" s="1211"/>
      <c r="H120" s="1211"/>
      <c r="I120" s="1211"/>
      <c r="J120" s="1211"/>
      <c r="K120" s="1211"/>
      <c r="L120" s="1211"/>
      <c r="M120" s="1211"/>
      <c r="N120" s="1211"/>
      <c r="O120" s="1211"/>
      <c r="P120" s="1211"/>
    </row>
    <row r="121" spans="2:16">
      <c r="B121" s="1211"/>
      <c r="C121" s="1211"/>
      <c r="D121" s="1211"/>
      <c r="E121" s="1211"/>
      <c r="F121" s="1211"/>
      <c r="G121" s="1211"/>
      <c r="H121" s="1211"/>
      <c r="I121" s="1211"/>
      <c r="J121" s="1211"/>
      <c r="K121" s="1211"/>
      <c r="L121" s="1211"/>
      <c r="M121" s="1211"/>
      <c r="N121" s="1211"/>
      <c r="O121" s="1211"/>
      <c r="P121" s="1211"/>
    </row>
    <row r="122" spans="2:16">
      <c r="B122" s="1211"/>
      <c r="C122" s="1211"/>
      <c r="D122" s="1211"/>
      <c r="E122" s="1211"/>
      <c r="F122" s="1211"/>
      <c r="G122" s="1211"/>
      <c r="H122" s="1211"/>
      <c r="I122" s="1211"/>
      <c r="J122" s="1211"/>
      <c r="K122" s="1211"/>
      <c r="L122" s="1211"/>
      <c r="M122" s="1211"/>
      <c r="N122" s="1211"/>
      <c r="O122" s="1211"/>
      <c r="P122" s="1211"/>
    </row>
    <row r="123" spans="2:16">
      <c r="B123" s="1211"/>
      <c r="C123" s="1211"/>
      <c r="D123" s="1211"/>
      <c r="E123" s="1211"/>
      <c r="F123" s="1211"/>
      <c r="G123" s="1211"/>
      <c r="H123" s="1211"/>
      <c r="I123" s="1211"/>
      <c r="J123" s="1211"/>
      <c r="K123" s="1211"/>
      <c r="L123" s="1211"/>
      <c r="M123" s="1211"/>
      <c r="N123" s="1211"/>
      <c r="O123" s="1211"/>
      <c r="P123" s="1211"/>
    </row>
    <row r="124" spans="2:16">
      <c r="B124" s="1211"/>
      <c r="C124" s="1211"/>
      <c r="D124" s="1211"/>
      <c r="E124" s="1211"/>
      <c r="F124" s="1211"/>
      <c r="G124" s="1211"/>
      <c r="H124" s="1211"/>
      <c r="I124" s="1211"/>
      <c r="J124" s="1211"/>
      <c r="K124" s="1211"/>
      <c r="L124" s="1211"/>
      <c r="M124" s="1211"/>
      <c r="N124" s="1211"/>
      <c r="O124" s="1211"/>
      <c r="P124" s="1211"/>
    </row>
    <row r="125" spans="2:16">
      <c r="B125" s="1211"/>
      <c r="C125" s="1211"/>
      <c r="D125" s="1211"/>
      <c r="E125" s="1211"/>
      <c r="F125" s="1211"/>
      <c r="G125" s="1211"/>
      <c r="H125" s="1211"/>
      <c r="I125" s="1211"/>
      <c r="J125" s="1211"/>
      <c r="K125" s="1211"/>
      <c r="L125" s="1211"/>
      <c r="M125" s="1211"/>
      <c r="N125" s="1211"/>
      <c r="O125" s="1211"/>
      <c r="P125" s="1211"/>
    </row>
    <row r="126" spans="2:16">
      <c r="B126" s="1211"/>
      <c r="C126" s="1211"/>
      <c r="D126" s="1211"/>
      <c r="E126" s="1211"/>
      <c r="F126" s="1211"/>
      <c r="G126" s="1211"/>
      <c r="H126" s="1211"/>
      <c r="I126" s="1211"/>
      <c r="J126" s="1211"/>
      <c r="K126" s="1211"/>
      <c r="L126" s="1211"/>
      <c r="M126" s="1211"/>
      <c r="N126" s="1211"/>
      <c r="O126" s="1211"/>
      <c r="P126" s="1211"/>
    </row>
    <row r="127" spans="2:16">
      <c r="B127" s="1211"/>
      <c r="C127" s="1211"/>
      <c r="D127" s="1211"/>
      <c r="E127" s="1211"/>
      <c r="F127" s="1211"/>
      <c r="G127" s="1211"/>
      <c r="H127" s="1211"/>
      <c r="I127" s="1211"/>
      <c r="J127" s="1211"/>
      <c r="K127" s="1211"/>
      <c r="L127" s="1211"/>
      <c r="M127" s="1211"/>
      <c r="N127" s="1211"/>
      <c r="O127" s="1211"/>
      <c r="P127" s="1211"/>
    </row>
    <row r="128" spans="2:16">
      <c r="B128" s="1211"/>
      <c r="C128" s="1211"/>
      <c r="D128" s="1211"/>
      <c r="E128" s="1211"/>
      <c r="F128" s="1211"/>
      <c r="G128" s="1211"/>
      <c r="H128" s="1211"/>
      <c r="I128" s="1211"/>
      <c r="J128" s="1211"/>
      <c r="K128" s="1211"/>
      <c r="L128" s="1211"/>
      <c r="M128" s="1211"/>
      <c r="N128" s="1211"/>
      <c r="O128" s="1211"/>
      <c r="P128" s="1211"/>
    </row>
    <row r="129" spans="2:16">
      <c r="B129" s="1211"/>
      <c r="C129" s="1211"/>
      <c r="D129" s="1211"/>
      <c r="E129" s="1211"/>
      <c r="F129" s="1211"/>
      <c r="G129" s="1211"/>
      <c r="H129" s="1211"/>
      <c r="I129" s="1211"/>
      <c r="J129" s="1211"/>
      <c r="K129" s="1211"/>
      <c r="L129" s="1211"/>
      <c r="M129" s="1211"/>
      <c r="N129" s="1211"/>
      <c r="O129" s="1211"/>
      <c r="P129" s="1211"/>
    </row>
    <row r="130" spans="2:16">
      <c r="B130" s="1211"/>
      <c r="C130" s="1211"/>
      <c r="D130" s="1211"/>
      <c r="E130" s="1211"/>
      <c r="F130" s="1211"/>
      <c r="G130" s="1211"/>
      <c r="H130" s="1211"/>
      <c r="I130" s="1211"/>
      <c r="J130" s="1211"/>
      <c r="K130" s="1211"/>
      <c r="L130" s="1211"/>
      <c r="M130" s="1211"/>
      <c r="N130" s="1211"/>
      <c r="O130" s="1211"/>
      <c r="P130" s="1211"/>
    </row>
    <row r="131" spans="2:16">
      <c r="B131" s="1211"/>
      <c r="C131" s="1211"/>
      <c r="D131" s="1211"/>
      <c r="E131" s="1211"/>
      <c r="F131" s="1211"/>
      <c r="G131" s="1211"/>
      <c r="H131" s="1211"/>
      <c r="I131" s="1211"/>
      <c r="J131" s="1211"/>
      <c r="K131" s="1211"/>
      <c r="L131" s="1211"/>
      <c r="M131" s="1211"/>
      <c r="N131" s="1211"/>
      <c r="O131" s="1211"/>
      <c r="P131" s="1211"/>
    </row>
    <row r="132" spans="2:16">
      <c r="B132" s="1211"/>
      <c r="C132" s="1211"/>
      <c r="D132" s="1211"/>
      <c r="E132" s="1211"/>
      <c r="F132" s="1211"/>
      <c r="G132" s="1211"/>
      <c r="H132" s="1211"/>
      <c r="I132" s="1211"/>
      <c r="J132" s="1211"/>
      <c r="K132" s="1211"/>
      <c r="L132" s="1211"/>
      <c r="M132" s="1211"/>
      <c r="N132" s="1211"/>
      <c r="O132" s="1211"/>
      <c r="P132" s="1211"/>
    </row>
    <row r="133" spans="2:16">
      <c r="B133" s="1211"/>
      <c r="C133" s="1211"/>
      <c r="D133" s="1211"/>
      <c r="E133" s="1211"/>
      <c r="F133" s="1211"/>
      <c r="G133" s="1211"/>
      <c r="H133" s="1211"/>
      <c r="I133" s="1211"/>
      <c r="J133" s="1211"/>
      <c r="K133" s="1211"/>
      <c r="L133" s="1211"/>
      <c r="M133" s="1211"/>
      <c r="N133" s="1211"/>
      <c r="O133" s="1211"/>
      <c r="P133" s="1211"/>
    </row>
    <row r="134" spans="2:16">
      <c r="B134" s="1211"/>
      <c r="C134" s="1211"/>
      <c r="D134" s="1211"/>
      <c r="E134" s="1211"/>
      <c r="F134" s="1211"/>
      <c r="G134" s="1211"/>
      <c r="H134" s="1211"/>
      <c r="I134" s="1211"/>
      <c r="J134" s="1211"/>
      <c r="K134" s="1211"/>
      <c r="L134" s="1211"/>
      <c r="M134" s="1211"/>
      <c r="N134" s="1211"/>
      <c r="O134" s="1211"/>
      <c r="P134" s="1211"/>
    </row>
    <row r="135" spans="2:16">
      <c r="B135" s="1211"/>
      <c r="C135" s="1211"/>
      <c r="D135" s="1211"/>
      <c r="E135" s="1211"/>
      <c r="F135" s="1211"/>
      <c r="G135" s="1211"/>
      <c r="H135" s="1211"/>
      <c r="I135" s="1211"/>
      <c r="J135" s="1211"/>
      <c r="K135" s="1211"/>
      <c r="L135" s="1211"/>
      <c r="M135" s="1211"/>
      <c r="N135" s="1211"/>
      <c r="O135" s="1211"/>
      <c r="P135" s="1211"/>
    </row>
    <row r="136" spans="2:16">
      <c r="B136" s="1211"/>
      <c r="C136" s="1211"/>
      <c r="D136" s="1211"/>
      <c r="E136" s="1211"/>
      <c r="F136" s="1211"/>
      <c r="G136" s="1211"/>
      <c r="H136" s="1211"/>
      <c r="I136" s="1211"/>
      <c r="J136" s="1211"/>
      <c r="K136" s="1211"/>
      <c r="L136" s="1211"/>
      <c r="M136" s="1211"/>
      <c r="N136" s="1211"/>
      <c r="O136" s="1211"/>
      <c r="P136" s="1211"/>
    </row>
    <row r="137" spans="2:16">
      <c r="B137" s="1211"/>
      <c r="C137" s="1211"/>
      <c r="D137" s="1211"/>
      <c r="E137" s="1211"/>
      <c r="F137" s="1211"/>
      <c r="G137" s="1211"/>
      <c r="H137" s="1211"/>
      <c r="I137" s="1211"/>
      <c r="J137" s="1211"/>
      <c r="K137" s="1211"/>
      <c r="L137" s="1211"/>
      <c r="M137" s="1211"/>
      <c r="N137" s="1211"/>
      <c r="O137" s="1211"/>
      <c r="P137" s="1211"/>
    </row>
    <row r="138" spans="2:16">
      <c r="B138" s="1211"/>
      <c r="C138" s="1211"/>
      <c r="D138" s="1211"/>
      <c r="E138" s="1211"/>
      <c r="F138" s="1211"/>
      <c r="G138" s="1211"/>
      <c r="H138" s="1211"/>
      <c r="I138" s="1211"/>
      <c r="J138" s="1211"/>
      <c r="K138" s="1211"/>
      <c r="L138" s="1211"/>
      <c r="M138" s="1211"/>
      <c r="N138" s="1211"/>
      <c r="O138" s="1211"/>
      <c r="P138" s="1211"/>
    </row>
    <row r="139" spans="2:16">
      <c r="B139" s="1211"/>
      <c r="C139" s="1211"/>
      <c r="D139" s="1211"/>
      <c r="E139" s="1211"/>
      <c r="F139" s="1211"/>
      <c r="G139" s="1211"/>
      <c r="H139" s="1211"/>
      <c r="I139" s="1211"/>
      <c r="J139" s="1211"/>
      <c r="K139" s="1211"/>
      <c r="L139" s="1211"/>
      <c r="M139" s="1211"/>
      <c r="N139" s="1211"/>
      <c r="O139" s="1211"/>
      <c r="P139" s="1211"/>
    </row>
    <row r="140" spans="2:16">
      <c r="B140" s="1211"/>
      <c r="C140" s="1211"/>
      <c r="D140" s="1211"/>
      <c r="E140" s="1211"/>
      <c r="F140" s="1211"/>
      <c r="G140" s="1211"/>
      <c r="H140" s="1211"/>
      <c r="I140" s="1211"/>
      <c r="J140" s="1211"/>
      <c r="K140" s="1211"/>
      <c r="L140" s="1211"/>
      <c r="M140" s="1211"/>
      <c r="N140" s="1211"/>
      <c r="O140" s="1211"/>
      <c r="P140" s="1211"/>
    </row>
    <row r="141" spans="2:16">
      <c r="B141" s="1211"/>
      <c r="C141" s="1211"/>
      <c r="D141" s="1211"/>
      <c r="E141" s="1211"/>
      <c r="F141" s="1211"/>
      <c r="G141" s="1211"/>
      <c r="H141" s="1211"/>
      <c r="I141" s="1211"/>
      <c r="J141" s="1211"/>
      <c r="K141" s="1211"/>
      <c r="L141" s="1211"/>
      <c r="M141" s="1211"/>
      <c r="N141" s="1211"/>
      <c r="O141" s="1211"/>
      <c r="P141" s="1211"/>
    </row>
    <row r="142" spans="2:16">
      <c r="B142" s="1211"/>
      <c r="C142" s="1211"/>
      <c r="D142" s="1211"/>
      <c r="E142" s="1211"/>
      <c r="F142" s="1211"/>
      <c r="G142" s="1211"/>
      <c r="H142" s="1211"/>
      <c r="I142" s="1211"/>
      <c r="J142" s="1211"/>
      <c r="K142" s="1211"/>
      <c r="L142" s="1211"/>
      <c r="M142" s="1211"/>
      <c r="N142" s="1211"/>
      <c r="O142" s="1211"/>
      <c r="P142" s="1211"/>
    </row>
    <row r="143" spans="2:16">
      <c r="B143" s="1211"/>
      <c r="C143" s="1211"/>
      <c r="D143" s="1211"/>
      <c r="E143" s="1211"/>
      <c r="F143" s="1211"/>
      <c r="G143" s="1211"/>
      <c r="H143" s="1211"/>
      <c r="I143" s="1211"/>
      <c r="J143" s="1211"/>
      <c r="K143" s="1211"/>
      <c r="L143" s="1211"/>
      <c r="M143" s="1211"/>
      <c r="N143" s="1211"/>
      <c r="O143" s="1211"/>
      <c r="P143" s="1211"/>
    </row>
    <row r="144" spans="2:16">
      <c r="B144" s="1211"/>
      <c r="C144" s="1211"/>
      <c r="D144" s="1211"/>
      <c r="E144" s="1211"/>
      <c r="F144" s="1211"/>
      <c r="G144" s="1211"/>
      <c r="H144" s="1211"/>
      <c r="I144" s="1211"/>
      <c r="J144" s="1211"/>
      <c r="K144" s="1211"/>
      <c r="L144" s="1211"/>
      <c r="M144" s="1211"/>
      <c r="N144" s="1211"/>
      <c r="O144" s="1211"/>
      <c r="P144" s="1211"/>
    </row>
    <row r="145" spans="2:16">
      <c r="B145" s="1211"/>
      <c r="C145" s="1211"/>
      <c r="D145" s="1211"/>
      <c r="E145" s="1211"/>
      <c r="F145" s="1211"/>
      <c r="G145" s="1211"/>
      <c r="H145" s="1211"/>
      <c r="I145" s="1211"/>
      <c r="J145" s="1211"/>
      <c r="K145" s="1211"/>
      <c r="L145" s="1211"/>
      <c r="M145" s="1211"/>
      <c r="N145" s="1211"/>
      <c r="O145" s="1211"/>
      <c r="P145" s="1211"/>
    </row>
    <row r="146" spans="2:16">
      <c r="B146" s="1211"/>
      <c r="C146" s="1211"/>
      <c r="D146" s="1211"/>
      <c r="E146" s="1211"/>
      <c r="F146" s="1211"/>
      <c r="G146" s="1211"/>
      <c r="H146" s="1211"/>
      <c r="I146" s="1211"/>
      <c r="J146" s="1211"/>
      <c r="K146" s="1211"/>
      <c r="L146" s="1211"/>
      <c r="M146" s="1211"/>
      <c r="N146" s="1211"/>
      <c r="O146" s="1211"/>
      <c r="P146" s="1211"/>
    </row>
    <row r="147" spans="2:16">
      <c r="B147" s="1211"/>
      <c r="C147" s="1211"/>
      <c r="D147" s="1211"/>
      <c r="E147" s="1211"/>
      <c r="F147" s="1211"/>
      <c r="G147" s="1211"/>
      <c r="H147" s="1211"/>
      <c r="I147" s="1211"/>
      <c r="J147" s="1211"/>
      <c r="K147" s="1211"/>
      <c r="L147" s="1211"/>
      <c r="M147" s="1211"/>
      <c r="N147" s="1211"/>
      <c r="O147" s="1211"/>
      <c r="P147" s="1211"/>
    </row>
    <row r="148" spans="2:16">
      <c r="B148" s="1211"/>
      <c r="C148" s="1211"/>
      <c r="D148" s="1211"/>
      <c r="E148" s="1211"/>
      <c r="F148" s="1211"/>
      <c r="G148" s="1211"/>
      <c r="H148" s="1211"/>
      <c r="I148" s="1211"/>
      <c r="J148" s="1211"/>
      <c r="K148" s="1211"/>
      <c r="L148" s="1211"/>
      <c r="M148" s="1211"/>
      <c r="N148" s="1211"/>
      <c r="O148" s="1211"/>
      <c r="P148" s="1211"/>
    </row>
    <row r="149" spans="2:16">
      <c r="B149" s="1211"/>
      <c r="C149" s="1211"/>
      <c r="D149" s="1211"/>
      <c r="E149" s="1211"/>
      <c r="F149" s="1211"/>
      <c r="G149" s="1211"/>
      <c r="H149" s="1211"/>
      <c r="I149" s="1211"/>
      <c r="J149" s="1211"/>
      <c r="K149" s="1211"/>
      <c r="L149" s="1211"/>
      <c r="M149" s="1211"/>
      <c r="N149" s="1211"/>
      <c r="O149" s="1211"/>
      <c r="P149" s="1211"/>
    </row>
    <row r="150" spans="2:16">
      <c r="B150" s="1211"/>
      <c r="C150" s="1211"/>
      <c r="D150" s="1211"/>
      <c r="E150" s="1211"/>
      <c r="F150" s="1211"/>
      <c r="G150" s="1211"/>
      <c r="H150" s="1211"/>
      <c r="I150" s="1211"/>
      <c r="J150" s="1211"/>
      <c r="K150" s="1211"/>
      <c r="L150" s="1211"/>
      <c r="M150" s="1211"/>
      <c r="N150" s="1211"/>
      <c r="O150" s="1211"/>
      <c r="P150" s="1211"/>
    </row>
    <row r="151" spans="2:16">
      <c r="B151" s="1211"/>
      <c r="C151" s="1211"/>
      <c r="D151" s="1211"/>
      <c r="E151" s="1211"/>
      <c r="F151" s="1211"/>
      <c r="G151" s="1211"/>
      <c r="H151" s="1211"/>
      <c r="I151" s="1211"/>
      <c r="J151" s="1211"/>
      <c r="K151" s="1211"/>
      <c r="L151" s="1211"/>
      <c r="M151" s="1211"/>
      <c r="N151" s="1211"/>
      <c r="O151" s="1211"/>
      <c r="P151" s="1211"/>
    </row>
    <row r="152" spans="2:16">
      <c r="B152" s="1211"/>
      <c r="C152" s="1211"/>
      <c r="D152" s="1211"/>
      <c r="E152" s="1211"/>
      <c r="F152" s="1211"/>
      <c r="G152" s="1211"/>
      <c r="H152" s="1211"/>
      <c r="I152" s="1211"/>
      <c r="J152" s="1211"/>
      <c r="K152" s="1211"/>
      <c r="L152" s="1211"/>
      <c r="M152" s="1211"/>
      <c r="N152" s="1211"/>
      <c r="O152" s="1211"/>
      <c r="P152" s="1211"/>
    </row>
    <row r="153" spans="2:16">
      <c r="B153" s="1211"/>
      <c r="C153" s="1211"/>
      <c r="D153" s="1211"/>
      <c r="E153" s="1211"/>
      <c r="F153" s="1211"/>
      <c r="G153" s="1211"/>
      <c r="H153" s="1211"/>
      <c r="I153" s="1211"/>
      <c r="J153" s="1211"/>
      <c r="K153" s="1211"/>
      <c r="L153" s="1211"/>
      <c r="M153" s="1211"/>
      <c r="N153" s="1211"/>
      <c r="O153" s="1211"/>
      <c r="P153" s="1211"/>
    </row>
    <row r="154" spans="2:16">
      <c r="B154" s="1211"/>
      <c r="C154" s="1211"/>
      <c r="D154" s="1211"/>
      <c r="E154" s="1211"/>
      <c r="F154" s="1211"/>
      <c r="G154" s="1211"/>
      <c r="H154" s="1211"/>
      <c r="I154" s="1211"/>
      <c r="J154" s="1211"/>
      <c r="K154" s="1211"/>
      <c r="L154" s="1211"/>
      <c r="M154" s="1211"/>
      <c r="N154" s="1211"/>
      <c r="O154" s="1211"/>
      <c r="P154" s="1211"/>
    </row>
    <row r="155" spans="2:16">
      <c r="B155" s="1211"/>
      <c r="C155" s="1211"/>
      <c r="D155" s="1211"/>
      <c r="E155" s="1211"/>
      <c r="F155" s="1211"/>
      <c r="G155" s="1211"/>
      <c r="H155" s="1211"/>
      <c r="I155" s="1211"/>
      <c r="J155" s="1211"/>
      <c r="K155" s="1211"/>
      <c r="L155" s="1211"/>
      <c r="M155" s="1211"/>
      <c r="N155" s="1211"/>
      <c r="O155" s="1211"/>
      <c r="P155" s="1211"/>
    </row>
    <row r="156" spans="2:16">
      <c r="B156" s="1211"/>
      <c r="C156" s="1211"/>
      <c r="D156" s="1211"/>
      <c r="E156" s="1211"/>
      <c r="F156" s="1211"/>
      <c r="G156" s="1211"/>
      <c r="H156" s="1211"/>
      <c r="I156" s="1211"/>
      <c r="J156" s="1211"/>
      <c r="K156" s="1211"/>
      <c r="L156" s="1211"/>
      <c r="M156" s="1211"/>
      <c r="N156" s="1211"/>
      <c r="O156" s="1211"/>
      <c r="P156" s="1211"/>
    </row>
    <row r="157" spans="2:16">
      <c r="B157" s="1211"/>
      <c r="C157" s="1211"/>
      <c r="D157" s="1211"/>
      <c r="E157" s="1211"/>
      <c r="F157" s="1211"/>
      <c r="G157" s="1211"/>
      <c r="H157" s="1211"/>
      <c r="I157" s="1211"/>
      <c r="J157" s="1211"/>
      <c r="K157" s="1211"/>
      <c r="L157" s="1211"/>
      <c r="M157" s="1211"/>
      <c r="N157" s="1211"/>
      <c r="O157" s="1211"/>
      <c r="P157" s="1211"/>
    </row>
    <row r="158" spans="2:16">
      <c r="B158" s="1211"/>
      <c r="C158" s="1211"/>
      <c r="D158" s="1211"/>
      <c r="E158" s="1211"/>
      <c r="F158" s="1211"/>
      <c r="G158" s="1211"/>
      <c r="H158" s="1211"/>
      <c r="I158" s="1211"/>
      <c r="J158" s="1211"/>
      <c r="K158" s="1211"/>
      <c r="L158" s="1211"/>
      <c r="M158" s="1211"/>
      <c r="N158" s="1211"/>
      <c r="O158" s="1211"/>
      <c r="P158" s="1211"/>
    </row>
    <row r="159" spans="2:16">
      <c r="B159" s="1211"/>
      <c r="C159" s="1211"/>
      <c r="D159" s="1211"/>
      <c r="E159" s="1211"/>
      <c r="F159" s="1211"/>
      <c r="G159" s="1211"/>
      <c r="H159" s="1211"/>
      <c r="I159" s="1211"/>
      <c r="J159" s="1211"/>
      <c r="K159" s="1211"/>
      <c r="L159" s="1211"/>
      <c r="M159" s="1211"/>
      <c r="N159" s="1211"/>
      <c r="O159" s="1211"/>
      <c r="P159" s="1211"/>
    </row>
    <row r="160" spans="2:16">
      <c r="B160" s="1211"/>
      <c r="C160" s="1211"/>
      <c r="D160" s="1211"/>
      <c r="E160" s="1211"/>
      <c r="F160" s="1211"/>
      <c r="G160" s="1211"/>
      <c r="H160" s="1211"/>
      <c r="I160" s="1211"/>
      <c r="J160" s="1211"/>
      <c r="K160" s="1211"/>
      <c r="L160" s="1211"/>
      <c r="M160" s="1211"/>
      <c r="N160" s="1211"/>
      <c r="O160" s="1211"/>
      <c r="P160" s="1211"/>
    </row>
    <row r="161" spans="2:16">
      <c r="B161" s="1211"/>
      <c r="C161" s="1211"/>
      <c r="D161" s="1211"/>
      <c r="E161" s="1211"/>
      <c r="F161" s="1211"/>
      <c r="G161" s="1211"/>
      <c r="H161" s="1211"/>
      <c r="I161" s="1211"/>
      <c r="J161" s="1211"/>
      <c r="K161" s="1211"/>
      <c r="L161" s="1211"/>
      <c r="M161" s="1211"/>
      <c r="N161" s="1211"/>
      <c r="O161" s="1211"/>
      <c r="P161" s="1211"/>
    </row>
    <row r="162" spans="2:16">
      <c r="B162" s="1211"/>
      <c r="C162" s="1211"/>
      <c r="D162" s="1211"/>
      <c r="E162" s="1211"/>
      <c r="F162" s="1211"/>
      <c r="G162" s="1211"/>
      <c r="H162" s="1211"/>
      <c r="I162" s="1211"/>
      <c r="J162" s="1211"/>
      <c r="K162" s="1211"/>
      <c r="L162" s="1211"/>
      <c r="M162" s="1211"/>
      <c r="N162" s="1211"/>
      <c r="O162" s="1211"/>
      <c r="P162" s="1211"/>
    </row>
    <row r="163" spans="2:16">
      <c r="B163" s="1211"/>
      <c r="C163" s="1211"/>
      <c r="D163" s="1211"/>
      <c r="E163" s="1211"/>
      <c r="F163" s="1211"/>
      <c r="G163" s="1211"/>
      <c r="H163" s="1211"/>
      <c r="I163" s="1211"/>
      <c r="J163" s="1211"/>
      <c r="K163" s="1211"/>
      <c r="L163" s="1211"/>
      <c r="M163" s="1211"/>
      <c r="N163" s="1211"/>
      <c r="O163" s="1211"/>
      <c r="P163" s="1211"/>
    </row>
    <row r="164" spans="2:16">
      <c r="B164" s="1211"/>
      <c r="C164" s="1211"/>
      <c r="D164" s="1211"/>
      <c r="E164" s="1211"/>
      <c r="F164" s="1211"/>
      <c r="G164" s="1211"/>
      <c r="H164" s="1211"/>
      <c r="I164" s="1211"/>
      <c r="J164" s="1211"/>
      <c r="K164" s="1211"/>
      <c r="L164" s="1211"/>
      <c r="M164" s="1211"/>
      <c r="N164" s="1211"/>
      <c r="O164" s="1211"/>
      <c r="P164" s="1211"/>
    </row>
    <row r="165" spans="2:16">
      <c r="B165" s="1211"/>
      <c r="C165" s="1211"/>
      <c r="D165" s="1211"/>
      <c r="E165" s="1211"/>
      <c r="F165" s="1211"/>
      <c r="G165" s="1211"/>
      <c r="H165" s="1211"/>
      <c r="I165" s="1211"/>
      <c r="J165" s="1211"/>
      <c r="K165" s="1211"/>
      <c r="L165" s="1211"/>
      <c r="M165" s="1211"/>
      <c r="N165" s="1211"/>
      <c r="O165" s="1211"/>
      <c r="P165" s="1211"/>
    </row>
    <row r="166" spans="2:16">
      <c r="B166" s="1211"/>
      <c r="C166" s="1211"/>
      <c r="D166" s="1211"/>
      <c r="E166" s="1211"/>
      <c r="F166" s="1211"/>
      <c r="G166" s="1211"/>
      <c r="H166" s="1211"/>
      <c r="I166" s="1211"/>
      <c r="J166" s="1211"/>
      <c r="K166" s="1211"/>
      <c r="L166" s="1211"/>
      <c r="M166" s="1211"/>
      <c r="N166" s="1211"/>
      <c r="O166" s="1211"/>
      <c r="P166" s="1211"/>
    </row>
    <row r="167" spans="2:16">
      <c r="B167" s="1211"/>
      <c r="C167" s="1211"/>
      <c r="D167" s="1211"/>
      <c r="E167" s="1211"/>
      <c r="F167" s="1211"/>
      <c r="G167" s="1211"/>
      <c r="H167" s="1211"/>
      <c r="I167" s="1211"/>
      <c r="J167" s="1211"/>
      <c r="K167" s="1211"/>
      <c r="L167" s="1211"/>
      <c r="M167" s="1211"/>
      <c r="N167" s="1211"/>
      <c r="O167" s="1211"/>
      <c r="P167" s="1211"/>
    </row>
    <row r="168" spans="2:16">
      <c r="B168" s="1211"/>
      <c r="C168" s="1211"/>
      <c r="D168" s="1211"/>
      <c r="E168" s="1211"/>
      <c r="F168" s="1211"/>
      <c r="G168" s="1211"/>
      <c r="H168" s="1211"/>
      <c r="I168" s="1211"/>
      <c r="J168" s="1211"/>
      <c r="K168" s="1211"/>
      <c r="L168" s="1211"/>
      <c r="M168" s="1211"/>
      <c r="N168" s="1211"/>
      <c r="O168" s="1211"/>
      <c r="P168" s="1211"/>
    </row>
    <row r="169" spans="2:16">
      <c r="B169" s="1211"/>
      <c r="C169" s="1211"/>
      <c r="D169" s="1211"/>
      <c r="E169" s="1211"/>
      <c r="F169" s="1211"/>
      <c r="G169" s="1211"/>
      <c r="H169" s="1211"/>
      <c r="I169" s="1211"/>
      <c r="J169" s="1211"/>
      <c r="K169" s="1211"/>
      <c r="L169" s="1211"/>
      <c r="M169" s="1211"/>
      <c r="N169" s="1211"/>
      <c r="O169" s="1211"/>
      <c r="P169" s="1211"/>
    </row>
    <row r="170" spans="2:16">
      <c r="B170" s="1211"/>
      <c r="C170" s="1211"/>
      <c r="D170" s="1211"/>
      <c r="E170" s="1211"/>
      <c r="F170" s="1211"/>
      <c r="G170" s="1211"/>
      <c r="H170" s="1211"/>
      <c r="I170" s="1211"/>
      <c r="J170" s="1211"/>
      <c r="K170" s="1211"/>
      <c r="L170" s="1211"/>
      <c r="M170" s="1211"/>
      <c r="N170" s="1211"/>
      <c r="O170" s="1211"/>
      <c r="P170" s="1211"/>
    </row>
    <row r="171" spans="2:16">
      <c r="B171" s="1211"/>
      <c r="C171" s="1211"/>
      <c r="D171" s="1211"/>
      <c r="E171" s="1211"/>
      <c r="F171" s="1211"/>
      <c r="G171" s="1211"/>
      <c r="H171" s="1211"/>
      <c r="I171" s="1211"/>
      <c r="J171" s="1211"/>
      <c r="K171" s="1211"/>
      <c r="L171" s="1211"/>
      <c r="M171" s="1211"/>
      <c r="N171" s="1211"/>
      <c r="O171" s="1211"/>
      <c r="P171" s="1211"/>
    </row>
    <row r="172" spans="2:16">
      <c r="B172" s="1211"/>
      <c r="C172" s="1211"/>
      <c r="D172" s="1211"/>
      <c r="E172" s="1211"/>
      <c r="F172" s="1211"/>
      <c r="G172" s="1211"/>
      <c r="H172" s="1211"/>
      <c r="I172" s="1211"/>
      <c r="J172" s="1211"/>
      <c r="K172" s="1211"/>
      <c r="L172" s="1211"/>
      <c r="M172" s="1211"/>
      <c r="N172" s="1211"/>
      <c r="O172" s="1211"/>
      <c r="P172" s="1211"/>
    </row>
    <row r="173" spans="2:16">
      <c r="B173" s="1211"/>
      <c r="C173" s="1211"/>
      <c r="D173" s="1211"/>
      <c r="E173" s="1211"/>
      <c r="F173" s="1211"/>
      <c r="G173" s="1211"/>
      <c r="H173" s="1211"/>
      <c r="I173" s="1211"/>
      <c r="J173" s="1211"/>
      <c r="K173" s="1211"/>
      <c r="L173" s="1211"/>
      <c r="M173" s="1211"/>
      <c r="N173" s="1211"/>
      <c r="O173" s="1211"/>
      <c r="P173" s="1211"/>
    </row>
    <row r="174" spans="2:16">
      <c r="B174" s="1211"/>
      <c r="C174" s="1211"/>
      <c r="D174" s="1211"/>
      <c r="E174" s="1211"/>
      <c r="F174" s="1211"/>
      <c r="G174" s="1211"/>
      <c r="H174" s="1211"/>
      <c r="I174" s="1211"/>
      <c r="J174" s="1211"/>
      <c r="K174" s="1211"/>
      <c r="L174" s="1211"/>
      <c r="M174" s="1211"/>
      <c r="N174" s="1211"/>
      <c r="O174" s="1211"/>
      <c r="P174" s="1211"/>
    </row>
    <row r="175" spans="2:16">
      <c r="B175" s="1211"/>
      <c r="C175" s="1211"/>
      <c r="D175" s="1211"/>
      <c r="E175" s="1211"/>
      <c r="F175" s="1211"/>
      <c r="G175" s="1211"/>
      <c r="H175" s="1211"/>
      <c r="I175" s="1211"/>
      <c r="J175" s="1211"/>
      <c r="K175" s="1211"/>
      <c r="L175" s="1211"/>
      <c r="M175" s="1211"/>
      <c r="N175" s="1211"/>
      <c r="O175" s="1211"/>
      <c r="P175" s="1211"/>
    </row>
    <row r="176" spans="2:16">
      <c r="B176" s="1211"/>
      <c r="C176" s="1211"/>
      <c r="D176" s="1211"/>
      <c r="E176" s="1211"/>
      <c r="F176" s="1211"/>
      <c r="G176" s="1211"/>
      <c r="H176" s="1211"/>
      <c r="I176" s="1211"/>
      <c r="J176" s="1211"/>
      <c r="K176" s="1211"/>
      <c r="L176" s="1211"/>
      <c r="M176" s="1211"/>
      <c r="N176" s="1211"/>
      <c r="O176" s="1211"/>
      <c r="P176" s="1211"/>
    </row>
    <row r="177" spans="2:16">
      <c r="B177" s="1211"/>
      <c r="C177" s="1211"/>
      <c r="D177" s="1211"/>
      <c r="E177" s="1211"/>
      <c r="F177" s="1211"/>
      <c r="G177" s="1211"/>
      <c r="H177" s="1211"/>
      <c r="I177" s="1211"/>
      <c r="J177" s="1211"/>
      <c r="K177" s="1211"/>
      <c r="L177" s="1211"/>
      <c r="M177" s="1211"/>
      <c r="N177" s="1211"/>
      <c r="O177" s="1211"/>
      <c r="P177" s="1211"/>
    </row>
    <row r="178" spans="2:16">
      <c r="B178" s="1211"/>
      <c r="C178" s="1211"/>
      <c r="D178" s="1211"/>
      <c r="E178" s="1211"/>
      <c r="F178" s="1211"/>
      <c r="G178" s="1211"/>
      <c r="H178" s="1211"/>
      <c r="I178" s="1211"/>
      <c r="J178" s="1211"/>
      <c r="K178" s="1211"/>
      <c r="L178" s="1211"/>
      <c r="M178" s="1211"/>
      <c r="N178" s="1211"/>
      <c r="O178" s="1211"/>
      <c r="P178" s="1211"/>
    </row>
    <row r="179" spans="2:16">
      <c r="B179" s="1211"/>
      <c r="C179" s="1211"/>
      <c r="D179" s="1211"/>
      <c r="E179" s="1211"/>
      <c r="F179" s="1211"/>
      <c r="G179" s="1211"/>
      <c r="H179" s="1211"/>
      <c r="I179" s="1211"/>
      <c r="J179" s="1211"/>
      <c r="K179" s="1211"/>
      <c r="L179" s="1211"/>
      <c r="M179" s="1211"/>
      <c r="N179" s="1211"/>
      <c r="O179" s="1211"/>
      <c r="P179" s="1211"/>
    </row>
    <row r="180" spans="2:16">
      <c r="B180" s="1211"/>
      <c r="C180" s="1211"/>
      <c r="D180" s="1211"/>
      <c r="E180" s="1211"/>
      <c r="F180" s="1211"/>
      <c r="G180" s="1211"/>
      <c r="H180" s="1211"/>
      <c r="I180" s="1211"/>
      <c r="J180" s="1211"/>
      <c r="K180" s="1211"/>
      <c r="L180" s="1211"/>
      <c r="M180" s="1211"/>
      <c r="N180" s="1211"/>
      <c r="O180" s="1211"/>
      <c r="P180" s="1211"/>
    </row>
    <row r="181" spans="2:16">
      <c r="B181" s="1211"/>
      <c r="C181" s="1211"/>
      <c r="D181" s="1211"/>
      <c r="E181" s="1211"/>
      <c r="F181" s="1211"/>
      <c r="G181" s="1211"/>
      <c r="H181" s="1211"/>
      <c r="I181" s="1211"/>
      <c r="J181" s="1211"/>
      <c r="K181" s="1211"/>
      <c r="L181" s="1211"/>
      <c r="M181" s="1211"/>
      <c r="N181" s="1211"/>
      <c r="O181" s="1211"/>
      <c r="P181" s="1211"/>
    </row>
    <row r="182" spans="2:16">
      <c r="B182" s="1211"/>
      <c r="C182" s="1211"/>
      <c r="D182" s="1211"/>
      <c r="E182" s="1211"/>
      <c r="F182" s="1211"/>
      <c r="G182" s="1211"/>
      <c r="H182" s="1211"/>
      <c r="I182" s="1211"/>
      <c r="J182" s="1211"/>
      <c r="K182" s="1211"/>
      <c r="L182" s="1211"/>
      <c r="M182" s="1211"/>
      <c r="N182" s="1211"/>
      <c r="O182" s="1211"/>
      <c r="P182" s="1211"/>
    </row>
    <row r="183" spans="2:16">
      <c r="B183" s="1211"/>
      <c r="C183" s="1211"/>
      <c r="D183" s="1211"/>
      <c r="E183" s="1211"/>
      <c r="F183" s="1211"/>
      <c r="G183" s="1211"/>
      <c r="H183" s="1211"/>
      <c r="I183" s="1211"/>
      <c r="J183" s="1211"/>
      <c r="K183" s="1211"/>
      <c r="L183" s="1211"/>
      <c r="M183" s="1211"/>
      <c r="N183" s="1211"/>
      <c r="O183" s="1211"/>
      <c r="P183" s="1211"/>
    </row>
    <row r="184" spans="2:16">
      <c r="B184" s="1211"/>
      <c r="C184" s="1211"/>
      <c r="D184" s="1211"/>
      <c r="E184" s="1211"/>
      <c r="F184" s="1211"/>
      <c r="G184" s="1211"/>
      <c r="H184" s="1211"/>
      <c r="I184" s="1211"/>
      <c r="J184" s="1211"/>
      <c r="K184" s="1211"/>
      <c r="L184" s="1211"/>
      <c r="M184" s="1211"/>
      <c r="N184" s="1211"/>
      <c r="O184" s="1211"/>
      <c r="P184" s="1211"/>
    </row>
    <row r="185" spans="2:16">
      <c r="B185" s="1211"/>
      <c r="C185" s="1211"/>
      <c r="D185" s="1211"/>
      <c r="E185" s="1211"/>
      <c r="F185" s="1211"/>
      <c r="G185" s="1211"/>
      <c r="H185" s="1211"/>
      <c r="I185" s="1211"/>
      <c r="J185" s="1211"/>
      <c r="K185" s="1211"/>
      <c r="L185" s="1211"/>
      <c r="M185" s="1211"/>
      <c r="N185" s="1211"/>
      <c r="O185" s="1211"/>
      <c r="P185" s="1211"/>
    </row>
    <row r="186" spans="2:16">
      <c r="B186" s="1211"/>
      <c r="C186" s="1211"/>
      <c r="D186" s="1211"/>
      <c r="E186" s="1211"/>
      <c r="F186" s="1211"/>
      <c r="G186" s="1211"/>
      <c r="H186" s="1211"/>
      <c r="I186" s="1211"/>
      <c r="J186" s="1211"/>
      <c r="K186" s="1211"/>
      <c r="L186" s="1211"/>
      <c r="M186" s="1211"/>
      <c r="N186" s="1211"/>
      <c r="O186" s="1211"/>
      <c r="P186" s="1211"/>
    </row>
    <row r="187" spans="2:16">
      <c r="B187" s="1211"/>
      <c r="C187" s="1211"/>
      <c r="D187" s="1211"/>
      <c r="E187" s="1211"/>
      <c r="F187" s="1211"/>
      <c r="G187" s="1211"/>
      <c r="H187" s="1211"/>
      <c r="I187" s="1211"/>
      <c r="J187" s="1211"/>
      <c r="K187" s="1211"/>
      <c r="L187" s="1211"/>
      <c r="M187" s="1211"/>
      <c r="N187" s="1211"/>
      <c r="O187" s="1211"/>
      <c r="P187" s="1211"/>
    </row>
    <row r="188" spans="2:16">
      <c r="B188" s="1211"/>
      <c r="C188" s="1211"/>
      <c r="D188" s="1211"/>
      <c r="E188" s="1211"/>
      <c r="F188" s="1211"/>
      <c r="G188" s="1211"/>
      <c r="H188" s="1211"/>
      <c r="I188" s="1211"/>
      <c r="J188" s="1211"/>
      <c r="K188" s="1211"/>
      <c r="L188" s="1211"/>
      <c r="M188" s="1211"/>
      <c r="N188" s="1211"/>
      <c r="O188" s="1211"/>
      <c r="P188" s="1211"/>
    </row>
    <row r="189" spans="2:16">
      <c r="B189" s="1211"/>
      <c r="C189" s="1211"/>
      <c r="D189" s="1211"/>
      <c r="E189" s="1211"/>
      <c r="F189" s="1211"/>
      <c r="G189" s="1211"/>
      <c r="H189" s="1211"/>
      <c r="I189" s="1211"/>
      <c r="J189" s="1211"/>
      <c r="K189" s="1211"/>
      <c r="L189" s="1211"/>
      <c r="M189" s="1211"/>
      <c r="N189" s="1211"/>
      <c r="O189" s="1211"/>
      <c r="P189" s="1211"/>
    </row>
    <row r="190" spans="2:16">
      <c r="B190" s="1211"/>
      <c r="C190" s="1211"/>
      <c r="D190" s="1211"/>
      <c r="E190" s="1211"/>
      <c r="F190" s="1211"/>
      <c r="G190" s="1211"/>
      <c r="H190" s="1211"/>
      <c r="I190" s="1211"/>
      <c r="J190" s="1211"/>
      <c r="K190" s="1211"/>
      <c r="L190" s="1211"/>
      <c r="M190" s="1211"/>
      <c r="N190" s="1211"/>
      <c r="O190" s="1211"/>
      <c r="P190" s="1211"/>
    </row>
    <row r="191" spans="2:16">
      <c r="B191" s="1211"/>
      <c r="C191" s="1211"/>
      <c r="D191" s="1211"/>
      <c r="E191" s="1211"/>
      <c r="F191" s="1211"/>
      <c r="G191" s="1211"/>
      <c r="H191" s="1211"/>
      <c r="I191" s="1211"/>
      <c r="J191" s="1211"/>
      <c r="K191" s="1211"/>
      <c r="L191" s="1211"/>
      <c r="M191" s="1211"/>
      <c r="N191" s="1211"/>
      <c r="O191" s="1211"/>
      <c r="P191" s="1211"/>
    </row>
    <row r="192" spans="2:16">
      <c r="B192" s="1211"/>
      <c r="C192" s="1211"/>
      <c r="D192" s="1211"/>
      <c r="E192" s="1211"/>
      <c r="F192" s="1211"/>
      <c r="G192" s="1211"/>
      <c r="H192" s="1211"/>
      <c r="I192" s="1211"/>
      <c r="J192" s="1211"/>
      <c r="K192" s="1211"/>
      <c r="L192" s="1211"/>
      <c r="M192" s="1211"/>
      <c r="N192" s="1211"/>
      <c r="O192" s="1211"/>
      <c r="P192" s="1211"/>
    </row>
    <row r="193" spans="2:16">
      <c r="B193" s="1211"/>
      <c r="C193" s="1211"/>
      <c r="D193" s="1211"/>
      <c r="E193" s="1211"/>
      <c r="F193" s="1211"/>
      <c r="G193" s="1211"/>
      <c r="H193" s="1211"/>
      <c r="I193" s="1211"/>
      <c r="J193" s="1211"/>
      <c r="K193" s="1211"/>
      <c r="L193" s="1211"/>
      <c r="M193" s="1211"/>
      <c r="N193" s="1211"/>
      <c r="O193" s="1211"/>
      <c r="P193" s="1211"/>
    </row>
    <row r="194" spans="2:16">
      <c r="B194" s="1211"/>
      <c r="C194" s="1211"/>
      <c r="D194" s="1211"/>
      <c r="E194" s="1211"/>
      <c r="F194" s="1211"/>
      <c r="G194" s="1211"/>
      <c r="H194" s="1211"/>
      <c r="I194" s="1211"/>
      <c r="J194" s="1211"/>
      <c r="K194" s="1211"/>
      <c r="L194" s="1211"/>
      <c r="M194" s="1211"/>
      <c r="N194" s="1211"/>
      <c r="O194" s="1211"/>
      <c r="P194" s="1211"/>
    </row>
    <row r="195" spans="2:16">
      <c r="B195" s="1211"/>
      <c r="C195" s="1211"/>
      <c r="D195" s="1211"/>
      <c r="E195" s="1211"/>
      <c r="F195" s="1211"/>
      <c r="G195" s="1211"/>
      <c r="H195" s="1211"/>
      <c r="I195" s="1211"/>
      <c r="J195" s="1211"/>
      <c r="K195" s="1211"/>
      <c r="L195" s="1211"/>
      <c r="M195" s="1211"/>
      <c r="N195" s="1211"/>
      <c r="O195" s="1211"/>
      <c r="P195" s="1211"/>
    </row>
    <row r="196" spans="2:16">
      <c r="B196" s="1211"/>
      <c r="C196" s="1211"/>
      <c r="D196" s="1211"/>
      <c r="E196" s="1211"/>
      <c r="F196" s="1211"/>
      <c r="G196" s="1211"/>
      <c r="H196" s="1211"/>
      <c r="I196" s="1211"/>
      <c r="J196" s="1211"/>
      <c r="K196" s="1211"/>
      <c r="L196" s="1211"/>
      <c r="M196" s="1211"/>
      <c r="N196" s="1211"/>
      <c r="O196" s="1211"/>
      <c r="P196" s="1211"/>
    </row>
    <row r="197" spans="2:16">
      <c r="B197" s="1211"/>
      <c r="C197" s="1211"/>
      <c r="D197" s="1211"/>
      <c r="E197" s="1211"/>
      <c r="F197" s="1211"/>
      <c r="G197" s="1211"/>
      <c r="H197" s="1211"/>
      <c r="I197" s="1211"/>
      <c r="J197" s="1211"/>
      <c r="K197" s="1211"/>
      <c r="L197" s="1211"/>
      <c r="M197" s="1211"/>
      <c r="N197" s="1211"/>
      <c r="O197" s="1211"/>
      <c r="P197" s="1211"/>
    </row>
    <row r="198" spans="2:16">
      <c r="B198" s="1211"/>
      <c r="C198" s="1211"/>
      <c r="D198" s="1211"/>
      <c r="E198" s="1211"/>
      <c r="F198" s="1211"/>
      <c r="G198" s="1211"/>
      <c r="H198" s="1211"/>
      <c r="I198" s="1211"/>
      <c r="J198" s="1211"/>
      <c r="K198" s="1211"/>
      <c r="L198" s="1211"/>
      <c r="M198" s="1211"/>
      <c r="N198" s="1211"/>
      <c r="O198" s="1211"/>
      <c r="P198" s="1211"/>
    </row>
    <row r="199" spans="2:16">
      <c r="B199" s="1211"/>
      <c r="C199" s="1211"/>
      <c r="D199" s="1211"/>
      <c r="E199" s="1211"/>
      <c r="F199" s="1211"/>
      <c r="G199" s="1211"/>
      <c r="H199" s="1211"/>
      <c r="I199" s="1211"/>
      <c r="J199" s="1211"/>
      <c r="K199" s="1211"/>
      <c r="L199" s="1211"/>
      <c r="M199" s="1211"/>
      <c r="N199" s="1211"/>
      <c r="O199" s="1211"/>
      <c r="P199" s="1211"/>
    </row>
    <row r="200" spans="2:16">
      <c r="B200" s="1211"/>
      <c r="C200" s="1211"/>
      <c r="D200" s="1211"/>
      <c r="E200" s="1211"/>
      <c r="F200" s="1211"/>
      <c r="G200" s="1211"/>
      <c r="H200" s="1211"/>
      <c r="I200" s="1211"/>
      <c r="J200" s="1211"/>
      <c r="K200" s="1211"/>
      <c r="L200" s="1211"/>
      <c r="M200" s="1211"/>
      <c r="N200" s="1211"/>
      <c r="O200" s="1211"/>
      <c r="P200" s="1211"/>
    </row>
    <row r="201" spans="2:16">
      <c r="B201" s="1211"/>
      <c r="C201" s="1211"/>
      <c r="D201" s="1211"/>
      <c r="E201" s="1211"/>
      <c r="F201" s="1211"/>
      <c r="G201" s="1211"/>
      <c r="H201" s="1211"/>
      <c r="I201" s="1211"/>
      <c r="J201" s="1211"/>
      <c r="K201" s="1211"/>
      <c r="L201" s="1211"/>
      <c r="M201" s="1211"/>
      <c r="N201" s="1211"/>
      <c r="O201" s="1211"/>
      <c r="P201" s="1211"/>
    </row>
    <row r="202" spans="2:16">
      <c r="B202" s="1211"/>
      <c r="C202" s="1211"/>
      <c r="D202" s="1211"/>
      <c r="E202" s="1211"/>
      <c r="F202" s="1211"/>
      <c r="G202" s="1211"/>
      <c r="H202" s="1211"/>
      <c r="I202" s="1211"/>
      <c r="J202" s="1211"/>
      <c r="K202" s="1211"/>
      <c r="L202" s="1211"/>
      <c r="M202" s="1211"/>
      <c r="N202" s="1211"/>
      <c r="O202" s="1211"/>
      <c r="P202" s="1211"/>
    </row>
    <row r="203" spans="2:16">
      <c r="B203" s="1211"/>
      <c r="C203" s="1211"/>
      <c r="D203" s="1211"/>
      <c r="E203" s="1211"/>
      <c r="F203" s="1211"/>
      <c r="G203" s="1211"/>
      <c r="H203" s="1211"/>
      <c r="I203" s="1211"/>
      <c r="J203" s="1211"/>
      <c r="K203" s="1211"/>
      <c r="L203" s="1211"/>
      <c r="M203" s="1211"/>
      <c r="N203" s="1211"/>
      <c r="O203" s="1211"/>
      <c r="P203" s="1211"/>
    </row>
    <row r="204" spans="2:16">
      <c r="B204" s="1211"/>
      <c r="C204" s="1211"/>
      <c r="D204" s="1211"/>
      <c r="E204" s="1211"/>
      <c r="F204" s="1211"/>
      <c r="G204" s="1211"/>
      <c r="H204" s="1211"/>
      <c r="I204" s="1211"/>
      <c r="J204" s="1211"/>
      <c r="K204" s="1211"/>
      <c r="L204" s="1211"/>
      <c r="M204" s="1211"/>
      <c r="N204" s="1211"/>
      <c r="O204" s="1211"/>
      <c r="P204" s="1211"/>
    </row>
    <row r="205" spans="2:16">
      <c r="B205" s="1211"/>
      <c r="C205" s="1211"/>
      <c r="D205" s="1211"/>
      <c r="E205" s="1211"/>
      <c r="F205" s="1211"/>
      <c r="G205" s="1211"/>
      <c r="H205" s="1211"/>
      <c r="I205" s="1211"/>
      <c r="J205" s="1211"/>
      <c r="K205" s="1211"/>
      <c r="L205" s="1211"/>
      <c r="M205" s="1211"/>
      <c r="N205" s="1211"/>
      <c r="O205" s="1211"/>
      <c r="P205" s="1211"/>
    </row>
    <row r="206" spans="2:16">
      <c r="B206" s="1211"/>
      <c r="C206" s="1211"/>
      <c r="D206" s="1211"/>
      <c r="E206" s="1211"/>
      <c r="F206" s="1211"/>
      <c r="G206" s="1211"/>
      <c r="H206" s="1211"/>
      <c r="I206" s="1211"/>
      <c r="J206" s="1211"/>
      <c r="K206" s="1211"/>
      <c r="L206" s="1211"/>
      <c r="M206" s="1211"/>
      <c r="N206" s="1211"/>
      <c r="O206" s="1211"/>
      <c r="P206" s="1211"/>
    </row>
    <row r="207" spans="2:16">
      <c r="B207" s="1211"/>
      <c r="C207" s="1211"/>
      <c r="D207" s="1211"/>
      <c r="E207" s="1211"/>
      <c r="F207" s="1211"/>
      <c r="G207" s="1211"/>
      <c r="H207" s="1211"/>
      <c r="I207" s="1211"/>
      <c r="J207" s="1211"/>
      <c r="K207" s="1211"/>
      <c r="L207" s="1211"/>
      <c r="M207" s="1211"/>
      <c r="N207" s="1211"/>
      <c r="O207" s="1211"/>
      <c r="P207" s="1211"/>
    </row>
    <row r="208" spans="2:16">
      <c r="B208" s="1211"/>
      <c r="C208" s="1211"/>
      <c r="D208" s="1211"/>
      <c r="E208" s="1211"/>
      <c r="F208" s="1211"/>
      <c r="G208" s="1211"/>
      <c r="H208" s="1211"/>
      <c r="I208" s="1211"/>
      <c r="J208" s="1211"/>
      <c r="K208" s="1211"/>
      <c r="L208" s="1211"/>
      <c r="M208" s="1211"/>
      <c r="N208" s="1211"/>
      <c r="O208" s="1211"/>
      <c r="P208" s="1211"/>
    </row>
    <row r="209" spans="2:16">
      <c r="B209" s="1211"/>
      <c r="C209" s="1211"/>
      <c r="D209" s="1211"/>
      <c r="E209" s="1211"/>
      <c r="F209" s="1211"/>
      <c r="G209" s="1211"/>
      <c r="H209" s="1211"/>
      <c r="I209" s="1211"/>
      <c r="J209" s="1211"/>
      <c r="K209" s="1211"/>
      <c r="L209" s="1211"/>
      <c r="M209" s="1211"/>
      <c r="N209" s="1211"/>
      <c r="O209" s="1211"/>
      <c r="P209" s="1211"/>
    </row>
    <row r="210" spans="2:16">
      <c r="B210" s="1211"/>
      <c r="C210" s="1211"/>
      <c r="D210" s="1211"/>
      <c r="E210" s="1211"/>
      <c r="F210" s="1211"/>
      <c r="G210" s="1211"/>
      <c r="H210" s="1211"/>
      <c r="I210" s="1211"/>
      <c r="J210" s="1211"/>
      <c r="K210" s="1211"/>
      <c r="L210" s="1211"/>
      <c r="M210" s="1211"/>
      <c r="N210" s="1211"/>
      <c r="O210" s="1211"/>
      <c r="P210" s="1211"/>
    </row>
    <row r="211" spans="2:16">
      <c r="B211" s="1211"/>
      <c r="C211" s="1211"/>
      <c r="D211" s="1211"/>
      <c r="E211" s="1211"/>
      <c r="F211" s="1211"/>
      <c r="G211" s="1211"/>
      <c r="H211" s="1211"/>
      <c r="I211" s="1211"/>
      <c r="J211" s="1211"/>
      <c r="K211" s="1211"/>
      <c r="L211" s="1211"/>
      <c r="M211" s="1211"/>
      <c r="N211" s="1211"/>
      <c r="O211" s="1211"/>
      <c r="P211" s="1211"/>
    </row>
    <row r="212" spans="2:16">
      <c r="B212" s="1211"/>
      <c r="C212" s="1211"/>
      <c r="D212" s="1211"/>
      <c r="E212" s="1211"/>
      <c r="F212" s="1211"/>
      <c r="G212" s="1211"/>
      <c r="H212" s="1211"/>
      <c r="I212" s="1211"/>
      <c r="J212" s="1211"/>
      <c r="K212" s="1211"/>
      <c r="L212" s="1211"/>
      <c r="M212" s="1211"/>
      <c r="N212" s="1211"/>
      <c r="O212" s="1211"/>
      <c r="P212" s="1211"/>
    </row>
    <row r="213" spans="2:16">
      <c r="B213" s="1211"/>
      <c r="C213" s="1211"/>
      <c r="D213" s="1211"/>
      <c r="E213" s="1211"/>
      <c r="F213" s="1211"/>
      <c r="G213" s="1211"/>
      <c r="H213" s="1211"/>
      <c r="I213" s="1211"/>
      <c r="J213" s="1211"/>
      <c r="K213" s="1211"/>
      <c r="L213" s="1211"/>
      <c r="M213" s="1211"/>
      <c r="N213" s="1211"/>
      <c r="O213" s="1211"/>
      <c r="P213" s="1211"/>
    </row>
    <row r="214" spans="2:16">
      <c r="B214" s="1211"/>
      <c r="C214" s="1211"/>
      <c r="D214" s="1211"/>
      <c r="E214" s="1211"/>
      <c r="F214" s="1211"/>
      <c r="G214" s="1211"/>
      <c r="H214" s="1211"/>
      <c r="I214" s="1211"/>
      <c r="J214" s="1211"/>
      <c r="K214" s="1211"/>
      <c r="L214" s="1211"/>
      <c r="M214" s="1211"/>
      <c r="N214" s="1211"/>
      <c r="O214" s="1211"/>
      <c r="P214" s="1211"/>
    </row>
    <row r="215" spans="2:16">
      <c r="B215" s="1211"/>
      <c r="C215" s="1211"/>
      <c r="D215" s="1211"/>
      <c r="E215" s="1211"/>
      <c r="F215" s="1211"/>
      <c r="G215" s="1211"/>
      <c r="H215" s="1211"/>
      <c r="I215" s="1211"/>
      <c r="J215" s="1211"/>
      <c r="K215" s="1211"/>
      <c r="L215" s="1211"/>
      <c r="M215" s="1211"/>
      <c r="N215" s="1211"/>
      <c r="O215" s="1211"/>
      <c r="P215" s="1211"/>
    </row>
    <row r="216" spans="2:16">
      <c r="B216" s="1211"/>
      <c r="C216" s="1211"/>
      <c r="D216" s="1211"/>
      <c r="E216" s="1211"/>
      <c r="F216" s="1211"/>
      <c r="G216" s="1211"/>
      <c r="H216" s="1211"/>
      <c r="I216" s="1211"/>
      <c r="J216" s="1211"/>
      <c r="K216" s="1211"/>
      <c r="L216" s="1211"/>
      <c r="M216" s="1211"/>
      <c r="N216" s="1211"/>
      <c r="O216" s="1211"/>
      <c r="P216" s="1211"/>
    </row>
    <row r="217" spans="2:16">
      <c r="B217" s="1211"/>
      <c r="C217" s="1211"/>
      <c r="D217" s="1211"/>
      <c r="E217" s="1211"/>
      <c r="F217" s="1211"/>
      <c r="G217" s="1211"/>
      <c r="H217" s="1211"/>
      <c r="I217" s="1211"/>
      <c r="J217" s="1211"/>
      <c r="K217" s="1211"/>
      <c r="L217" s="1211"/>
      <c r="M217" s="1211"/>
      <c r="N217" s="1211"/>
      <c r="O217" s="1211"/>
      <c r="P217" s="1211"/>
    </row>
    <row r="218" spans="2:16">
      <c r="B218" s="1211"/>
      <c r="C218" s="1211"/>
      <c r="D218" s="1211"/>
      <c r="E218" s="1211"/>
      <c r="F218" s="1211"/>
      <c r="G218" s="1211"/>
      <c r="H218" s="1211"/>
      <c r="I218" s="1211"/>
      <c r="J218" s="1211"/>
      <c r="K218" s="1211"/>
      <c r="L218" s="1211"/>
      <c r="M218" s="1211"/>
      <c r="N218" s="1211"/>
      <c r="O218" s="1211"/>
      <c r="P218" s="1211"/>
    </row>
    <row r="219" spans="2:16">
      <c r="B219" s="1211"/>
      <c r="C219" s="1211"/>
      <c r="D219" s="1211"/>
      <c r="E219" s="1211"/>
      <c r="F219" s="1211"/>
      <c r="G219" s="1211"/>
      <c r="H219" s="1211"/>
      <c r="I219" s="1211"/>
      <c r="J219" s="1211"/>
      <c r="K219" s="1211"/>
      <c r="L219" s="1211"/>
      <c r="M219" s="1211"/>
      <c r="N219" s="1211"/>
      <c r="O219" s="1211"/>
      <c r="P219" s="1211"/>
    </row>
    <row r="220" spans="2:16">
      <c r="B220" s="1211"/>
      <c r="C220" s="1211"/>
      <c r="D220" s="1211"/>
      <c r="E220" s="1211"/>
      <c r="F220" s="1211"/>
      <c r="G220" s="1211"/>
      <c r="H220" s="1211"/>
      <c r="I220" s="1211"/>
      <c r="J220" s="1211"/>
      <c r="K220" s="1211"/>
      <c r="L220" s="1211"/>
      <c r="M220" s="1211"/>
      <c r="N220" s="1211"/>
      <c r="O220" s="1211"/>
      <c r="P220" s="1211"/>
    </row>
    <row r="221" spans="2:16">
      <c r="B221" s="1211"/>
      <c r="C221" s="1211"/>
      <c r="D221" s="1211"/>
      <c r="E221" s="1211"/>
      <c r="F221" s="1211"/>
      <c r="G221" s="1211"/>
      <c r="H221" s="1211"/>
      <c r="I221" s="1211"/>
      <c r="J221" s="1211"/>
      <c r="K221" s="1211"/>
      <c r="L221" s="1211"/>
      <c r="M221" s="1211"/>
      <c r="N221" s="1211"/>
      <c r="O221" s="1211"/>
      <c r="P221" s="1211"/>
    </row>
    <row r="222" spans="2:16">
      <c r="B222" s="1211"/>
      <c r="C222" s="1211"/>
      <c r="D222" s="1211"/>
      <c r="E222" s="1211"/>
      <c r="F222" s="1211"/>
      <c r="G222" s="1211"/>
      <c r="H222" s="1211"/>
      <c r="I222" s="1211"/>
      <c r="J222" s="1211"/>
      <c r="K222" s="1211"/>
      <c r="L222" s="1211"/>
      <c r="M222" s="1211"/>
      <c r="N222" s="1211"/>
      <c r="O222" s="1211"/>
      <c r="P222" s="1211"/>
    </row>
    <row r="223" spans="2:16">
      <c r="B223" s="1211"/>
      <c r="C223" s="1211"/>
      <c r="D223" s="1211"/>
      <c r="E223" s="1211"/>
      <c r="F223" s="1211"/>
      <c r="G223" s="1211"/>
      <c r="H223" s="1211"/>
      <c r="I223" s="1211"/>
      <c r="J223" s="1211"/>
      <c r="K223" s="1211"/>
      <c r="L223" s="1211"/>
      <c r="M223" s="1211"/>
      <c r="N223" s="1211"/>
      <c r="O223" s="1211"/>
      <c r="P223" s="1211"/>
    </row>
    <row r="224" spans="2:16">
      <c r="B224" s="1211"/>
      <c r="C224" s="1211"/>
      <c r="D224" s="1211"/>
      <c r="E224" s="1211"/>
      <c r="F224" s="1211"/>
      <c r="G224" s="1211"/>
      <c r="H224" s="1211"/>
      <c r="I224" s="1211"/>
      <c r="J224" s="1211"/>
      <c r="K224" s="1211"/>
      <c r="L224" s="1211"/>
      <c r="M224" s="1211"/>
      <c r="N224" s="1211"/>
      <c r="O224" s="1211"/>
      <c r="P224" s="1211"/>
    </row>
    <row r="225" spans="2:16">
      <c r="B225" s="1211"/>
      <c r="C225" s="1211"/>
      <c r="D225" s="1211"/>
      <c r="E225" s="1211"/>
      <c r="F225" s="1211"/>
      <c r="G225" s="1211"/>
      <c r="H225" s="1211"/>
      <c r="I225" s="1211"/>
      <c r="J225" s="1211"/>
      <c r="K225" s="1211"/>
      <c r="L225" s="1211"/>
      <c r="M225" s="1211"/>
      <c r="N225" s="1211"/>
      <c r="O225" s="1211"/>
      <c r="P225" s="1211"/>
    </row>
    <row r="226" spans="2:16">
      <c r="B226" s="1211"/>
      <c r="C226" s="1211"/>
      <c r="D226" s="1211"/>
      <c r="E226" s="1211"/>
      <c r="F226" s="1211"/>
      <c r="G226" s="1211"/>
      <c r="H226" s="1211"/>
      <c r="I226" s="1211"/>
      <c r="J226" s="1211"/>
      <c r="K226" s="1211"/>
      <c r="L226" s="1211"/>
      <c r="M226" s="1211"/>
      <c r="N226" s="1211"/>
      <c r="O226" s="1211"/>
      <c r="P226" s="1211"/>
    </row>
    <row r="227" spans="2:16">
      <c r="B227" s="1211"/>
      <c r="C227" s="1211"/>
      <c r="D227" s="1211"/>
      <c r="E227" s="1211"/>
      <c r="F227" s="1211"/>
      <c r="G227" s="1211"/>
      <c r="H227" s="1211"/>
      <c r="I227" s="1211"/>
      <c r="J227" s="1211"/>
      <c r="K227" s="1211"/>
      <c r="L227" s="1211"/>
      <c r="M227" s="1211"/>
      <c r="N227" s="1211"/>
      <c r="O227" s="1211"/>
      <c r="P227" s="1211"/>
    </row>
    <row r="228" spans="2:16">
      <c r="B228" s="1211"/>
      <c r="C228" s="1211"/>
      <c r="D228" s="1211"/>
      <c r="E228" s="1211"/>
      <c r="F228" s="1211"/>
      <c r="G228" s="1211"/>
      <c r="H228" s="1211"/>
      <c r="I228" s="1211"/>
      <c r="J228" s="1211"/>
      <c r="K228" s="1211"/>
      <c r="L228" s="1211"/>
      <c r="M228" s="1211"/>
      <c r="N228" s="1211"/>
      <c r="O228" s="1211"/>
      <c r="P228" s="1211"/>
    </row>
    <row r="229" spans="2:16">
      <c r="B229" s="1211"/>
      <c r="C229" s="1211"/>
      <c r="D229" s="1211"/>
      <c r="E229" s="1211"/>
      <c r="F229" s="1211"/>
      <c r="G229" s="1211"/>
      <c r="H229" s="1211"/>
      <c r="I229" s="1211"/>
      <c r="J229" s="1211"/>
      <c r="K229" s="1211"/>
      <c r="L229" s="1211"/>
      <c r="M229" s="1211"/>
      <c r="N229" s="1211"/>
      <c r="O229" s="1211"/>
      <c r="P229" s="1211"/>
    </row>
    <row r="230" spans="2:16">
      <c r="B230" s="1211"/>
      <c r="C230" s="1211"/>
      <c r="D230" s="1211"/>
      <c r="E230" s="1211"/>
      <c r="F230" s="1211"/>
      <c r="G230" s="1211"/>
      <c r="H230" s="1211"/>
      <c r="I230" s="1211"/>
      <c r="J230" s="1211"/>
      <c r="K230" s="1211"/>
      <c r="L230" s="1211"/>
      <c r="M230" s="1211"/>
      <c r="N230" s="1211"/>
      <c r="O230" s="1211"/>
      <c r="P230" s="1211"/>
    </row>
    <row r="231" spans="2:16">
      <c r="B231" s="1211"/>
      <c r="C231" s="1211"/>
      <c r="D231" s="1211"/>
      <c r="E231" s="1211"/>
      <c r="F231" s="1211"/>
      <c r="G231" s="1211"/>
      <c r="H231" s="1211"/>
      <c r="I231" s="1211"/>
      <c r="J231" s="1211"/>
      <c r="K231" s="1211"/>
      <c r="L231" s="1211"/>
      <c r="M231" s="1211"/>
      <c r="N231" s="1211"/>
      <c r="O231" s="1211"/>
      <c r="P231" s="1211"/>
    </row>
    <row r="232" spans="2:16">
      <c r="B232" s="1211"/>
      <c r="C232" s="1211"/>
      <c r="D232" s="1211"/>
      <c r="E232" s="1211"/>
      <c r="F232" s="1211"/>
      <c r="G232" s="1211"/>
      <c r="H232" s="1211"/>
      <c r="I232" s="1211"/>
      <c r="J232" s="1211"/>
      <c r="K232" s="1211"/>
      <c r="L232" s="1211"/>
      <c r="M232" s="1211"/>
      <c r="N232" s="1211"/>
      <c r="O232" s="1211"/>
      <c r="P232" s="1211"/>
    </row>
    <row r="233" spans="2:16">
      <c r="B233" s="1211"/>
      <c r="C233" s="1211"/>
      <c r="D233" s="1211"/>
      <c r="E233" s="1211"/>
      <c r="F233" s="1211"/>
      <c r="G233" s="1211"/>
      <c r="H233" s="1211"/>
      <c r="I233" s="1211"/>
      <c r="J233" s="1211"/>
      <c r="K233" s="1211"/>
      <c r="L233" s="1211"/>
      <c r="M233" s="1211"/>
      <c r="N233" s="1211"/>
      <c r="O233" s="1211"/>
      <c r="P233" s="1211"/>
    </row>
    <row r="234" spans="2:16">
      <c r="B234" s="1211"/>
      <c r="C234" s="1211"/>
      <c r="D234" s="1211"/>
      <c r="E234" s="1211"/>
      <c r="F234" s="1211"/>
      <c r="G234" s="1211"/>
      <c r="H234" s="1211"/>
      <c r="I234" s="1211"/>
      <c r="J234" s="1211"/>
      <c r="K234" s="1211"/>
      <c r="L234" s="1211"/>
      <c r="M234" s="1211"/>
      <c r="N234" s="1211"/>
      <c r="O234" s="1211"/>
      <c r="P234" s="1211"/>
    </row>
    <row r="235" spans="2:16">
      <c r="B235" s="1211"/>
      <c r="C235" s="1211"/>
      <c r="D235" s="1211"/>
      <c r="E235" s="1211"/>
      <c r="F235" s="1211"/>
      <c r="G235" s="1211"/>
      <c r="H235" s="1211"/>
      <c r="I235" s="1211"/>
      <c r="J235" s="1211"/>
      <c r="K235" s="1211"/>
      <c r="L235" s="1211"/>
      <c r="M235" s="1211"/>
      <c r="N235" s="1211"/>
      <c r="O235" s="1211"/>
      <c r="P235" s="1211"/>
    </row>
    <row r="236" spans="2:16">
      <c r="B236" s="1211"/>
      <c r="C236" s="1211"/>
      <c r="D236" s="1211"/>
      <c r="E236" s="1211"/>
      <c r="F236" s="1211"/>
      <c r="G236" s="1211"/>
      <c r="H236" s="1211"/>
      <c r="I236" s="1211"/>
      <c r="J236" s="1211"/>
      <c r="K236" s="1211"/>
      <c r="L236" s="1211"/>
      <c r="M236" s="1211"/>
      <c r="N236" s="1211"/>
      <c r="O236" s="1211"/>
      <c r="P236" s="1211"/>
    </row>
    <row r="237" spans="2:16">
      <c r="B237" s="1211"/>
      <c r="C237" s="1211"/>
      <c r="D237" s="1211"/>
      <c r="E237" s="1211"/>
      <c r="F237" s="1211"/>
      <c r="G237" s="1211"/>
      <c r="H237" s="1211"/>
      <c r="I237" s="1211"/>
      <c r="J237" s="1211"/>
      <c r="K237" s="1211"/>
      <c r="L237" s="1211"/>
      <c r="M237" s="1211"/>
      <c r="N237" s="1211"/>
      <c r="O237" s="1211"/>
      <c r="P237" s="1211"/>
    </row>
    <row r="238" spans="2:16">
      <c r="B238" s="1211"/>
      <c r="C238" s="1211"/>
      <c r="D238" s="1211"/>
      <c r="E238" s="1211"/>
      <c r="F238" s="1211"/>
      <c r="G238" s="1211"/>
      <c r="H238" s="1211"/>
      <c r="I238" s="1211"/>
      <c r="J238" s="1211"/>
      <c r="K238" s="1211"/>
      <c r="L238" s="1211"/>
      <c r="M238" s="1211"/>
      <c r="N238" s="1211"/>
      <c r="O238" s="1211"/>
      <c r="P238" s="1211"/>
    </row>
    <row r="239" spans="2:16">
      <c r="B239" s="1211"/>
      <c r="C239" s="1211"/>
      <c r="D239" s="1211"/>
      <c r="E239" s="1211"/>
      <c r="F239" s="1211"/>
      <c r="G239" s="1211"/>
      <c r="H239" s="1211"/>
      <c r="I239" s="1211"/>
      <c r="J239" s="1211"/>
      <c r="K239" s="1211"/>
      <c r="L239" s="1211"/>
      <c r="M239" s="1211"/>
      <c r="N239" s="1211"/>
      <c r="O239" s="1211"/>
      <c r="P239" s="1211"/>
    </row>
    <row r="240" spans="2:16">
      <c r="B240" s="1211"/>
      <c r="C240" s="1211"/>
      <c r="D240" s="1211"/>
      <c r="E240" s="1211"/>
      <c r="F240" s="1211"/>
      <c r="G240" s="1211"/>
      <c r="H240" s="1211"/>
      <c r="I240" s="1211"/>
      <c r="J240" s="1211"/>
      <c r="K240" s="1211"/>
      <c r="L240" s="1211"/>
      <c r="M240" s="1211"/>
      <c r="N240" s="1211"/>
      <c r="O240" s="1211"/>
      <c r="P240" s="1211"/>
    </row>
    <row r="241" spans="2:16">
      <c r="B241" s="1211"/>
      <c r="C241" s="1211"/>
      <c r="D241" s="1211"/>
      <c r="E241" s="1211"/>
      <c r="F241" s="1211"/>
      <c r="G241" s="1211"/>
      <c r="H241" s="1211"/>
      <c r="I241" s="1211"/>
      <c r="J241" s="1211"/>
      <c r="K241" s="1211"/>
      <c r="L241" s="1211"/>
      <c r="M241" s="1211"/>
      <c r="N241" s="1211"/>
      <c r="O241" s="1211"/>
      <c r="P241" s="1211"/>
    </row>
    <row r="242" spans="2:16">
      <c r="B242" s="1211"/>
      <c r="C242" s="1211"/>
      <c r="D242" s="1211"/>
      <c r="E242" s="1211"/>
      <c r="F242" s="1211"/>
      <c r="G242" s="1211"/>
      <c r="H242" s="1211"/>
      <c r="I242" s="1211"/>
      <c r="J242" s="1211"/>
      <c r="K242" s="1211"/>
      <c r="L242" s="1211"/>
      <c r="M242" s="1211"/>
      <c r="N242" s="1211"/>
      <c r="O242" s="1211"/>
      <c r="P242" s="1211"/>
    </row>
    <row r="243" spans="2:16">
      <c r="B243" s="1211"/>
      <c r="C243" s="1211"/>
      <c r="D243" s="1211"/>
      <c r="E243" s="1211"/>
      <c r="F243" s="1211"/>
      <c r="G243" s="1211"/>
      <c r="H243" s="1211"/>
      <c r="I243" s="1211"/>
      <c r="J243" s="1211"/>
      <c r="K243" s="1211"/>
      <c r="L243" s="1211"/>
      <c r="M243" s="1211"/>
      <c r="N243" s="1211"/>
      <c r="O243" s="1211"/>
      <c r="P243" s="1211"/>
    </row>
    <row r="244" spans="2:16">
      <c r="B244" s="1211"/>
      <c r="C244" s="1211"/>
      <c r="D244" s="1211"/>
      <c r="E244" s="1211"/>
      <c r="F244" s="1211"/>
      <c r="G244" s="1211"/>
      <c r="H244" s="1211"/>
      <c r="I244" s="1211"/>
      <c r="J244" s="1211"/>
      <c r="K244" s="1211"/>
      <c r="L244" s="1211"/>
      <c r="M244" s="1211"/>
      <c r="N244" s="1211"/>
      <c r="O244" s="1211"/>
      <c r="P244" s="1211"/>
    </row>
    <row r="245" spans="2:16">
      <c r="B245" s="1211"/>
      <c r="C245" s="1211"/>
      <c r="D245" s="1211"/>
      <c r="E245" s="1211"/>
      <c r="F245" s="1211"/>
      <c r="G245" s="1211"/>
      <c r="H245" s="1211"/>
      <c r="I245" s="1211"/>
      <c r="J245" s="1211"/>
      <c r="K245" s="1211"/>
      <c r="L245" s="1211"/>
      <c r="M245" s="1211"/>
      <c r="N245" s="1211"/>
      <c r="O245" s="1211"/>
      <c r="P245" s="1211"/>
    </row>
    <row r="246" spans="2:16">
      <c r="B246" s="1211"/>
      <c r="C246" s="1211"/>
      <c r="D246" s="1211"/>
      <c r="E246" s="1211"/>
      <c r="F246" s="1211"/>
      <c r="G246" s="1211"/>
      <c r="H246" s="1211"/>
      <c r="I246" s="1211"/>
      <c r="J246" s="1211"/>
      <c r="K246" s="1211"/>
      <c r="L246" s="1211"/>
      <c r="M246" s="1211"/>
      <c r="N246" s="1211"/>
      <c r="O246" s="1211"/>
      <c r="P246" s="1211"/>
    </row>
    <row r="247" spans="2:16">
      <c r="B247" s="1211"/>
      <c r="C247" s="1211"/>
      <c r="D247" s="1211"/>
      <c r="E247" s="1211"/>
      <c r="F247" s="1211"/>
      <c r="G247" s="1211"/>
      <c r="H247" s="1211"/>
      <c r="I247" s="1211"/>
      <c r="J247" s="1211"/>
      <c r="K247" s="1211"/>
      <c r="L247" s="1211"/>
      <c r="M247" s="1211"/>
      <c r="N247" s="1211"/>
      <c r="O247" s="1211"/>
      <c r="P247" s="1211"/>
    </row>
    <row r="248" spans="2:16">
      <c r="B248" s="1211"/>
      <c r="C248" s="1211"/>
      <c r="D248" s="1211"/>
      <c r="E248" s="1211"/>
      <c r="F248" s="1211"/>
      <c r="G248" s="1211"/>
      <c r="H248" s="1211"/>
      <c r="I248" s="1211"/>
      <c r="J248" s="1211"/>
      <c r="K248" s="1211"/>
      <c r="L248" s="1211"/>
      <c r="M248" s="1211"/>
      <c r="N248" s="1211"/>
      <c r="O248" s="1211"/>
      <c r="P248" s="1211"/>
    </row>
    <row r="249" spans="2:16">
      <c r="B249" s="1211"/>
      <c r="C249" s="1211"/>
      <c r="D249" s="1211"/>
      <c r="E249" s="1211"/>
      <c r="F249" s="1211"/>
      <c r="G249" s="1211"/>
      <c r="H249" s="1211"/>
      <c r="I249" s="1211"/>
      <c r="J249" s="1211"/>
      <c r="K249" s="1211"/>
      <c r="L249" s="1211"/>
      <c r="M249" s="1211"/>
      <c r="N249" s="1211"/>
      <c r="O249" s="1211"/>
      <c r="P249" s="1211"/>
    </row>
    <row r="250" spans="2:16">
      <c r="B250" s="1211"/>
      <c r="C250" s="1211"/>
      <c r="D250" s="1211"/>
      <c r="E250" s="1211"/>
      <c r="F250" s="1211"/>
      <c r="G250" s="1211"/>
      <c r="H250" s="1211"/>
      <c r="I250" s="1211"/>
      <c r="J250" s="1211"/>
      <c r="K250" s="1211"/>
      <c r="L250" s="1211"/>
      <c r="M250" s="1211"/>
      <c r="N250" s="1211"/>
      <c r="O250" s="1211"/>
      <c r="P250" s="1211"/>
    </row>
    <row r="251" spans="2:16">
      <c r="B251" s="1211"/>
      <c r="C251" s="1211"/>
      <c r="D251" s="1211"/>
      <c r="E251" s="1211"/>
      <c r="F251" s="1211"/>
      <c r="G251" s="1211"/>
      <c r="H251" s="1211"/>
      <c r="I251" s="1211"/>
      <c r="J251" s="1211"/>
      <c r="K251" s="1211"/>
      <c r="L251" s="1211"/>
      <c r="M251" s="1211"/>
      <c r="N251" s="1211"/>
      <c r="O251" s="1211"/>
      <c r="P251" s="1211"/>
    </row>
    <row r="252" spans="2:16">
      <c r="B252" s="1211"/>
      <c r="C252" s="1211"/>
      <c r="D252" s="1211"/>
      <c r="E252" s="1211"/>
      <c r="F252" s="1211"/>
      <c r="G252" s="1211"/>
      <c r="H252" s="1211"/>
      <c r="I252" s="1211"/>
      <c r="J252" s="1211"/>
      <c r="K252" s="1211"/>
      <c r="L252" s="1211"/>
      <c r="M252" s="1211"/>
      <c r="N252" s="1211"/>
      <c r="O252" s="1211"/>
      <c r="P252" s="1211"/>
    </row>
    <row r="253" spans="2:16">
      <c r="B253" s="1211"/>
      <c r="C253" s="1211"/>
      <c r="D253" s="1211"/>
      <c r="E253" s="1211"/>
      <c r="F253" s="1211"/>
      <c r="G253" s="1211"/>
      <c r="H253" s="1211"/>
      <c r="I253" s="1211"/>
      <c r="J253" s="1211"/>
      <c r="K253" s="1211"/>
      <c r="L253" s="1211"/>
      <c r="M253" s="1211"/>
      <c r="N253" s="1211"/>
      <c r="O253" s="1211"/>
      <c r="P253" s="1211"/>
    </row>
    <row r="254" spans="2:16">
      <c r="B254" s="1211"/>
      <c r="C254" s="1211"/>
      <c r="D254" s="1211"/>
      <c r="E254" s="1211"/>
      <c r="F254" s="1211"/>
      <c r="G254" s="1211"/>
      <c r="H254" s="1211"/>
      <c r="I254" s="1211"/>
      <c r="J254" s="1211"/>
      <c r="K254" s="1211"/>
      <c r="L254" s="1211"/>
      <c r="M254" s="1211"/>
      <c r="N254" s="1211"/>
      <c r="O254" s="1211"/>
      <c r="P254" s="1211"/>
    </row>
    <row r="255" spans="2:16">
      <c r="B255" s="1211"/>
      <c r="C255" s="1211"/>
      <c r="D255" s="1211"/>
      <c r="E255" s="1211"/>
      <c r="F255" s="1211"/>
      <c r="G255" s="1211"/>
      <c r="H255" s="1211"/>
      <c r="I255" s="1211"/>
      <c r="J255" s="1211"/>
      <c r="K255" s="1211"/>
      <c r="L255" s="1211"/>
      <c r="M255" s="1211"/>
      <c r="N255" s="1211"/>
      <c r="O255" s="1211"/>
      <c r="P255" s="1211"/>
    </row>
    <row r="256" spans="2:16">
      <c r="B256" s="1211"/>
      <c r="C256" s="1211"/>
      <c r="D256" s="1211"/>
      <c r="E256" s="1211"/>
      <c r="F256" s="1211"/>
      <c r="G256" s="1211"/>
      <c r="H256" s="1211"/>
      <c r="I256" s="1211"/>
      <c r="J256" s="1211"/>
      <c r="K256" s="1211"/>
      <c r="L256" s="1211"/>
      <c r="M256" s="1211"/>
      <c r="N256" s="1211"/>
      <c r="O256" s="1211"/>
      <c r="P256" s="1211"/>
    </row>
    <row r="257" spans="2:16">
      <c r="B257" s="1211"/>
      <c r="C257" s="1211"/>
      <c r="D257" s="1211"/>
      <c r="E257" s="1211"/>
      <c r="F257" s="1211"/>
      <c r="G257" s="1211"/>
      <c r="H257" s="1211"/>
      <c r="I257" s="1211"/>
      <c r="J257" s="1211"/>
      <c r="K257" s="1211"/>
      <c r="L257" s="1211"/>
      <c r="M257" s="1211"/>
      <c r="N257" s="1211"/>
      <c r="O257" s="1211"/>
      <c r="P257" s="1211"/>
    </row>
    <row r="258" spans="2:16">
      <c r="B258" s="1211"/>
      <c r="C258" s="1211"/>
      <c r="D258" s="1211"/>
      <c r="E258" s="1211"/>
      <c r="F258" s="1211"/>
      <c r="G258" s="1211"/>
      <c r="H258" s="1211"/>
      <c r="I258" s="1211"/>
      <c r="J258" s="1211"/>
      <c r="K258" s="1211"/>
      <c r="L258" s="1211"/>
      <c r="M258" s="1211"/>
      <c r="N258" s="1211"/>
      <c r="O258" s="1211"/>
      <c r="P258" s="1211"/>
    </row>
    <row r="259" spans="2:16">
      <c r="B259" s="1211"/>
      <c r="C259" s="1211"/>
      <c r="D259" s="1211"/>
      <c r="E259" s="1211"/>
      <c r="F259" s="1211"/>
      <c r="G259" s="1211"/>
      <c r="H259" s="1211"/>
      <c r="I259" s="1211"/>
      <c r="J259" s="1211"/>
      <c r="K259" s="1211"/>
      <c r="L259" s="1211"/>
      <c r="M259" s="1211"/>
      <c r="N259" s="1211"/>
      <c r="O259" s="1211"/>
      <c r="P259" s="1211"/>
    </row>
    <row r="260" spans="2:16">
      <c r="B260" s="1211"/>
      <c r="C260" s="1211"/>
      <c r="D260" s="1211"/>
      <c r="E260" s="1211"/>
      <c r="F260" s="1211"/>
      <c r="G260" s="1211"/>
      <c r="H260" s="1211"/>
      <c r="I260" s="1211"/>
      <c r="J260" s="1211"/>
      <c r="K260" s="1211"/>
      <c r="L260" s="1211"/>
      <c r="M260" s="1211"/>
      <c r="N260" s="1211"/>
      <c r="O260" s="1211"/>
      <c r="P260" s="1211"/>
    </row>
    <row r="261" spans="2:16">
      <c r="B261" s="1211"/>
      <c r="C261" s="1211"/>
      <c r="D261" s="1211"/>
      <c r="E261" s="1211"/>
      <c r="F261" s="1211"/>
      <c r="G261" s="1211"/>
      <c r="H261" s="1211"/>
      <c r="I261" s="1211"/>
      <c r="J261" s="1211"/>
      <c r="K261" s="1211"/>
      <c r="L261" s="1211"/>
      <c r="M261" s="1211"/>
      <c r="N261" s="1211"/>
      <c r="O261" s="1211"/>
      <c r="P261" s="1211"/>
    </row>
    <row r="262" spans="2:16">
      <c r="B262" s="1211"/>
      <c r="C262" s="1211"/>
      <c r="D262" s="1211"/>
      <c r="E262" s="1211"/>
      <c r="F262" s="1211"/>
      <c r="G262" s="1211"/>
      <c r="H262" s="1211"/>
      <c r="I262" s="1211"/>
      <c r="J262" s="1211"/>
      <c r="K262" s="1211"/>
      <c r="L262" s="1211"/>
      <c r="M262" s="1211"/>
      <c r="N262" s="1211"/>
      <c r="O262" s="1211"/>
      <c r="P262" s="1211"/>
    </row>
    <row r="263" spans="2:16">
      <c r="B263" s="1211"/>
      <c r="C263" s="1211"/>
      <c r="D263" s="1211"/>
      <c r="E263" s="1211"/>
      <c r="F263" s="1211"/>
      <c r="G263" s="1211"/>
      <c r="H263" s="1211"/>
      <c r="I263" s="1211"/>
      <c r="J263" s="1211"/>
      <c r="K263" s="1211"/>
      <c r="L263" s="1211"/>
      <c r="M263" s="1211"/>
      <c r="N263" s="1211"/>
      <c r="O263" s="1211"/>
      <c r="P263" s="1211"/>
    </row>
    <row r="264" spans="2:16">
      <c r="B264" s="1211"/>
      <c r="C264" s="1211"/>
      <c r="D264" s="1211"/>
      <c r="E264" s="1211"/>
      <c r="F264" s="1211"/>
      <c r="G264" s="1211"/>
      <c r="H264" s="1211"/>
      <c r="I264" s="1211"/>
      <c r="J264" s="1211"/>
      <c r="K264" s="1211"/>
      <c r="L264" s="1211"/>
      <c r="M264" s="1211"/>
      <c r="N264" s="1211"/>
      <c r="O264" s="1211"/>
      <c r="P264" s="1211"/>
    </row>
    <row r="265" spans="2:16">
      <c r="B265" s="1211"/>
      <c r="C265" s="1211"/>
      <c r="D265" s="1211"/>
      <c r="E265" s="1211"/>
      <c r="F265" s="1211"/>
      <c r="G265" s="1211"/>
      <c r="H265" s="1211"/>
      <c r="I265" s="1211"/>
      <c r="J265" s="1211"/>
      <c r="K265" s="1211"/>
      <c r="L265" s="1211"/>
      <c r="M265" s="1211"/>
      <c r="N265" s="1211"/>
      <c r="O265" s="1211"/>
      <c r="P265" s="1211"/>
    </row>
    <row r="266" spans="2:16">
      <c r="B266" s="1211"/>
      <c r="C266" s="1211"/>
      <c r="D266" s="1211"/>
      <c r="E266" s="1211"/>
      <c r="F266" s="1211"/>
      <c r="G266" s="1211"/>
      <c r="H266" s="1211"/>
      <c r="I266" s="1211"/>
      <c r="J266" s="1211"/>
      <c r="K266" s="1211"/>
      <c r="L266" s="1211"/>
      <c r="M266" s="1211"/>
      <c r="N266" s="1211"/>
      <c r="O266" s="1211"/>
      <c r="P266" s="1211"/>
    </row>
    <row r="267" spans="2:16">
      <c r="B267" s="1211"/>
      <c r="C267" s="1211"/>
      <c r="D267" s="1211"/>
      <c r="E267" s="1211"/>
      <c r="F267" s="1211"/>
      <c r="G267" s="1211"/>
      <c r="H267" s="1211"/>
      <c r="I267" s="1211"/>
      <c r="J267" s="1211"/>
      <c r="K267" s="1211"/>
      <c r="L267" s="1211"/>
      <c r="M267" s="1211"/>
      <c r="N267" s="1211"/>
      <c r="O267" s="1211"/>
      <c r="P267" s="1211"/>
    </row>
    <row r="268" spans="2:16">
      <c r="B268" s="1211"/>
      <c r="C268" s="1211"/>
      <c r="D268" s="1211"/>
      <c r="E268" s="1211"/>
      <c r="F268" s="1211"/>
      <c r="G268" s="1211"/>
      <c r="H268" s="1211"/>
      <c r="I268" s="1211"/>
      <c r="J268" s="1211"/>
      <c r="K268" s="1211"/>
      <c r="L268" s="1211"/>
      <c r="M268" s="1211"/>
      <c r="N268" s="1211"/>
      <c r="O268" s="1211"/>
      <c r="P268" s="1211"/>
    </row>
    <row r="269" spans="2:16">
      <c r="B269" s="1211"/>
      <c r="C269" s="1211"/>
      <c r="D269" s="1211"/>
      <c r="E269" s="1211"/>
      <c r="F269" s="1211"/>
      <c r="G269" s="1211"/>
      <c r="H269" s="1211"/>
      <c r="I269" s="1211"/>
      <c r="J269" s="1211"/>
      <c r="K269" s="1211"/>
      <c r="L269" s="1211"/>
      <c r="M269" s="1211"/>
      <c r="N269" s="1211"/>
      <c r="O269" s="1211"/>
      <c r="P269" s="1211"/>
    </row>
    <row r="270" spans="2:16">
      <c r="B270" s="1211"/>
      <c r="C270" s="1211"/>
      <c r="D270" s="1211"/>
      <c r="E270" s="1211"/>
      <c r="F270" s="1211"/>
      <c r="G270" s="1211"/>
      <c r="H270" s="1211"/>
      <c r="I270" s="1211"/>
      <c r="J270" s="1211"/>
      <c r="K270" s="1211"/>
      <c r="L270" s="1211"/>
      <c r="M270" s="1211"/>
      <c r="N270" s="1211"/>
      <c r="O270" s="1211"/>
      <c r="P270" s="1211"/>
    </row>
    <row r="271" spans="2:16">
      <c r="B271" s="1211"/>
      <c r="C271" s="1211"/>
      <c r="D271" s="1211"/>
      <c r="E271" s="1211"/>
      <c r="F271" s="1211"/>
      <c r="G271" s="1211"/>
      <c r="H271" s="1211"/>
      <c r="I271" s="1211"/>
      <c r="J271" s="1211"/>
      <c r="K271" s="1211"/>
      <c r="L271" s="1211"/>
      <c r="M271" s="1211"/>
      <c r="N271" s="1211"/>
      <c r="O271" s="1211"/>
      <c r="P271" s="1211"/>
    </row>
    <row r="272" spans="2:16">
      <c r="B272" s="1211"/>
      <c r="C272" s="1211"/>
      <c r="D272" s="1211"/>
      <c r="E272" s="1211"/>
      <c r="F272" s="1211"/>
      <c r="G272" s="1211"/>
      <c r="H272" s="1211"/>
      <c r="I272" s="1211"/>
      <c r="J272" s="1211"/>
      <c r="K272" s="1211"/>
      <c r="L272" s="1211"/>
      <c r="M272" s="1211"/>
      <c r="N272" s="1211"/>
      <c r="O272" s="1211"/>
      <c r="P272" s="1211"/>
    </row>
    <row r="273" spans="2:16">
      <c r="B273" s="1211"/>
      <c r="C273" s="1211"/>
      <c r="D273" s="1211"/>
      <c r="E273" s="1211"/>
      <c r="F273" s="1211"/>
      <c r="G273" s="1211"/>
      <c r="H273" s="1211"/>
      <c r="I273" s="1211"/>
      <c r="J273" s="1211"/>
      <c r="K273" s="1211"/>
      <c r="L273" s="1211"/>
      <c r="M273" s="1211"/>
      <c r="N273" s="1211"/>
      <c r="O273" s="1211"/>
      <c r="P273" s="1211"/>
    </row>
    <row r="274" spans="2:16">
      <c r="B274" s="1211"/>
      <c r="C274" s="1211"/>
      <c r="D274" s="1211"/>
      <c r="E274" s="1211"/>
      <c r="F274" s="1211"/>
      <c r="G274" s="1211"/>
      <c r="H274" s="1211"/>
      <c r="I274" s="1211"/>
      <c r="J274" s="1211"/>
      <c r="K274" s="1211"/>
      <c r="L274" s="1211"/>
      <c r="M274" s="1211"/>
      <c r="N274" s="1211"/>
      <c r="O274" s="1211"/>
      <c r="P274" s="1211"/>
    </row>
    <row r="275" spans="2:16">
      <c r="B275" s="1211"/>
      <c r="C275" s="1211"/>
      <c r="D275" s="1211"/>
      <c r="E275" s="1211"/>
      <c r="F275" s="1211"/>
      <c r="G275" s="1211"/>
      <c r="H275" s="1211"/>
      <c r="I275" s="1211"/>
      <c r="J275" s="1211"/>
      <c r="K275" s="1211"/>
      <c r="L275" s="1211"/>
      <c r="M275" s="1211"/>
      <c r="N275" s="1211"/>
      <c r="O275" s="1211"/>
      <c r="P275" s="1211"/>
    </row>
    <row r="276" spans="2:16">
      <c r="B276" s="1211"/>
      <c r="C276" s="1211"/>
      <c r="D276" s="1211"/>
      <c r="E276" s="1211"/>
      <c r="F276" s="1211"/>
      <c r="G276" s="1211"/>
      <c r="H276" s="1211"/>
      <c r="I276" s="1211"/>
      <c r="J276" s="1211"/>
      <c r="K276" s="1211"/>
      <c r="L276" s="1211"/>
      <c r="M276" s="1211"/>
      <c r="N276" s="1211"/>
      <c r="O276" s="1211"/>
      <c r="P276" s="1211"/>
    </row>
    <row r="277" spans="2:16">
      <c r="B277" s="1211"/>
      <c r="C277" s="1211"/>
      <c r="D277" s="1211"/>
      <c r="E277" s="1211"/>
      <c r="F277" s="1211"/>
      <c r="G277" s="1211"/>
      <c r="H277" s="1211"/>
      <c r="I277" s="1211"/>
      <c r="J277" s="1211"/>
      <c r="K277" s="1211"/>
      <c r="L277" s="1211"/>
      <c r="M277" s="1211"/>
      <c r="N277" s="1211"/>
      <c r="O277" s="1211"/>
      <c r="P277" s="1211"/>
    </row>
    <row r="278" spans="2:16">
      <c r="B278" s="1211"/>
      <c r="C278" s="1211"/>
      <c r="D278" s="1211"/>
      <c r="E278" s="1211"/>
      <c r="F278" s="1211"/>
      <c r="G278" s="1211"/>
      <c r="H278" s="1211"/>
      <c r="I278" s="1211"/>
      <c r="J278" s="1211"/>
      <c r="K278" s="1211"/>
      <c r="L278" s="1211"/>
      <c r="M278" s="1211"/>
      <c r="N278" s="1211"/>
      <c r="O278" s="1211"/>
      <c r="P278" s="1211"/>
    </row>
    <row r="279" spans="2:16">
      <c r="B279" s="1211"/>
      <c r="C279" s="1211"/>
      <c r="D279" s="1211"/>
      <c r="E279" s="1211"/>
      <c r="F279" s="1211"/>
      <c r="G279" s="1211"/>
      <c r="H279" s="1211"/>
      <c r="I279" s="1211"/>
      <c r="J279" s="1211"/>
      <c r="K279" s="1211"/>
      <c r="L279" s="1211"/>
      <c r="M279" s="1211"/>
      <c r="N279" s="1211"/>
      <c r="O279" s="1211"/>
      <c r="P279" s="1211"/>
    </row>
    <row r="280" spans="2:16">
      <c r="B280" s="1211"/>
      <c r="C280" s="1211"/>
      <c r="D280" s="1211"/>
      <c r="E280" s="1211"/>
      <c r="F280" s="1211"/>
      <c r="G280" s="1211"/>
      <c r="H280" s="1211"/>
      <c r="I280" s="1211"/>
      <c r="J280" s="1211"/>
      <c r="K280" s="1211"/>
      <c r="L280" s="1211"/>
      <c r="M280" s="1211"/>
      <c r="N280" s="1211"/>
      <c r="O280" s="1211"/>
      <c r="P280" s="1211"/>
    </row>
    <row r="281" spans="2:16">
      <c r="B281" s="1211"/>
      <c r="C281" s="1211"/>
      <c r="D281" s="1211"/>
      <c r="E281" s="1211"/>
      <c r="F281" s="1211"/>
      <c r="G281" s="1211"/>
      <c r="H281" s="1211"/>
      <c r="I281" s="1211"/>
      <c r="J281" s="1211"/>
      <c r="K281" s="1211"/>
      <c r="L281" s="1211"/>
      <c r="M281" s="1211"/>
      <c r="N281" s="1211"/>
      <c r="O281" s="1211"/>
      <c r="P281" s="1211"/>
    </row>
    <row r="282" spans="2:16">
      <c r="B282" s="1211"/>
      <c r="C282" s="1211"/>
      <c r="D282" s="1211"/>
      <c r="E282" s="1211"/>
      <c r="F282" s="1211"/>
      <c r="G282" s="1211"/>
      <c r="H282" s="1211"/>
      <c r="I282" s="1211"/>
      <c r="J282" s="1211"/>
      <c r="K282" s="1211"/>
      <c r="L282" s="1211"/>
      <c r="M282" s="1211"/>
      <c r="N282" s="1211"/>
      <c r="O282" s="1211"/>
      <c r="P282" s="1211"/>
    </row>
    <row r="283" spans="2:16">
      <c r="B283" s="1211"/>
      <c r="C283" s="1211"/>
      <c r="D283" s="1211"/>
      <c r="E283" s="1211"/>
      <c r="F283" s="1211"/>
      <c r="G283" s="1211"/>
      <c r="H283" s="1211"/>
      <c r="I283" s="1211"/>
      <c r="J283" s="1211"/>
      <c r="K283" s="1211"/>
      <c r="L283" s="1211"/>
      <c r="M283" s="1211"/>
      <c r="N283" s="1211"/>
      <c r="O283" s="1211"/>
      <c r="P283" s="1211"/>
    </row>
    <row r="284" spans="2:16">
      <c r="B284" s="1211"/>
      <c r="C284" s="1211"/>
      <c r="D284" s="1211"/>
      <c r="E284" s="1211"/>
      <c r="F284" s="1211"/>
      <c r="G284" s="1211"/>
      <c r="H284" s="1211"/>
      <c r="I284" s="1211"/>
      <c r="J284" s="1211"/>
      <c r="K284" s="1211"/>
      <c r="L284" s="1211"/>
      <c r="M284" s="1211"/>
      <c r="N284" s="1211"/>
      <c r="O284" s="1211"/>
      <c r="P284" s="1211"/>
    </row>
    <row r="285" spans="2:16">
      <c r="B285" s="1211"/>
      <c r="C285" s="1211"/>
      <c r="D285" s="1211"/>
      <c r="E285" s="1211"/>
      <c r="F285" s="1211"/>
      <c r="G285" s="1211"/>
      <c r="H285" s="1211"/>
      <c r="I285" s="1211"/>
      <c r="J285" s="1211"/>
      <c r="K285" s="1211"/>
      <c r="L285" s="1211"/>
      <c r="M285" s="1211"/>
      <c r="N285" s="1211"/>
      <c r="O285" s="1211"/>
      <c r="P285" s="1211"/>
    </row>
    <row r="286" spans="2:16">
      <c r="B286" s="1211"/>
      <c r="C286" s="1211"/>
      <c r="D286" s="1211"/>
      <c r="E286" s="1211"/>
      <c r="F286" s="1211"/>
      <c r="G286" s="1211"/>
      <c r="H286" s="1211"/>
      <c r="I286" s="1211"/>
      <c r="J286" s="1211"/>
      <c r="K286" s="1211"/>
      <c r="L286" s="1211"/>
      <c r="M286" s="1211"/>
      <c r="N286" s="1211"/>
      <c r="O286" s="1211"/>
      <c r="P286" s="1211"/>
    </row>
    <row r="287" spans="2:16">
      <c r="B287" s="1211"/>
      <c r="C287" s="1211"/>
      <c r="D287" s="1211"/>
      <c r="E287" s="1211"/>
      <c r="F287" s="1211"/>
      <c r="G287" s="1211"/>
      <c r="H287" s="1211"/>
      <c r="I287" s="1211"/>
      <c r="J287" s="1211"/>
      <c r="K287" s="1211"/>
      <c r="L287" s="1211"/>
      <c r="M287" s="1211"/>
      <c r="N287" s="1211"/>
      <c r="O287" s="1211"/>
      <c r="P287" s="1211"/>
    </row>
    <row r="288" spans="2:16">
      <c r="B288" s="1211"/>
      <c r="C288" s="1211"/>
      <c r="D288" s="1211"/>
      <c r="E288" s="1211"/>
      <c r="F288" s="1211"/>
      <c r="G288" s="1211"/>
      <c r="H288" s="1211"/>
      <c r="I288" s="1211"/>
      <c r="J288" s="1211"/>
      <c r="K288" s="1211"/>
      <c r="L288" s="1211"/>
      <c r="M288" s="1211"/>
      <c r="N288" s="1211"/>
      <c r="O288" s="1211"/>
      <c r="P288" s="1211"/>
    </row>
    <row r="289" spans="2:16">
      <c r="B289" s="1211"/>
      <c r="C289" s="1211"/>
      <c r="D289" s="1211"/>
      <c r="E289" s="1211"/>
      <c r="F289" s="1211"/>
      <c r="G289" s="1211"/>
      <c r="H289" s="1211"/>
      <c r="I289" s="1211"/>
      <c r="J289" s="1211"/>
      <c r="K289" s="1211"/>
      <c r="L289" s="1211"/>
      <c r="M289" s="1211"/>
      <c r="N289" s="1211"/>
      <c r="O289" s="1211"/>
      <c r="P289" s="1211"/>
    </row>
    <row r="290" spans="2:16">
      <c r="B290" s="1211"/>
      <c r="C290" s="1211"/>
      <c r="D290" s="1211"/>
      <c r="E290" s="1211"/>
      <c r="F290" s="1211"/>
      <c r="G290" s="1211"/>
      <c r="H290" s="1211"/>
      <c r="I290" s="1211"/>
      <c r="J290" s="1211"/>
      <c r="K290" s="1211"/>
      <c r="L290" s="1211"/>
      <c r="M290" s="1211"/>
      <c r="N290" s="1211"/>
      <c r="O290" s="1211"/>
      <c r="P290" s="1211"/>
    </row>
    <row r="291" spans="2:16">
      <c r="B291" s="1211"/>
      <c r="C291" s="1211"/>
      <c r="D291" s="1211"/>
      <c r="E291" s="1211"/>
      <c r="F291" s="1211"/>
      <c r="G291" s="1211"/>
      <c r="H291" s="1211"/>
      <c r="I291" s="1211"/>
      <c r="J291" s="1211"/>
      <c r="K291" s="1211"/>
      <c r="L291" s="1211"/>
      <c r="M291" s="1211"/>
      <c r="N291" s="1211"/>
      <c r="O291" s="1211"/>
      <c r="P291" s="1211"/>
    </row>
    <row r="292" spans="2:16">
      <c r="B292" s="1211"/>
      <c r="C292" s="1211"/>
      <c r="D292" s="1211"/>
      <c r="E292" s="1211"/>
      <c r="F292" s="1211"/>
      <c r="G292" s="1211"/>
      <c r="H292" s="1211"/>
      <c r="I292" s="1211"/>
      <c r="J292" s="1211"/>
      <c r="K292" s="1211"/>
      <c r="L292" s="1211"/>
      <c r="M292" s="1211"/>
      <c r="N292" s="1211"/>
      <c r="O292" s="1211"/>
      <c r="P292" s="1211"/>
    </row>
    <row r="293" spans="2:16">
      <c r="B293" s="1211"/>
      <c r="C293" s="1211"/>
      <c r="D293" s="1211"/>
      <c r="E293" s="1211"/>
      <c r="F293" s="1211"/>
      <c r="G293" s="1211"/>
      <c r="H293" s="1211"/>
      <c r="I293" s="1211"/>
      <c r="J293" s="1211"/>
      <c r="K293" s="1211"/>
      <c r="L293" s="1211"/>
      <c r="M293" s="1211"/>
      <c r="N293" s="1211"/>
      <c r="O293" s="1211"/>
      <c r="P293" s="1211"/>
    </row>
    <row r="294" spans="2:16">
      <c r="B294" s="1211"/>
      <c r="C294" s="1211"/>
      <c r="D294" s="1211"/>
      <c r="E294" s="1211"/>
      <c r="F294" s="1211"/>
      <c r="G294" s="1211"/>
      <c r="H294" s="1211"/>
      <c r="I294" s="1211"/>
      <c r="J294" s="1211"/>
      <c r="K294" s="1211"/>
      <c r="L294" s="1211"/>
      <c r="M294" s="1211"/>
      <c r="N294" s="1211"/>
      <c r="O294" s="1211"/>
      <c r="P294" s="1211"/>
    </row>
    <row r="295" spans="2:16">
      <c r="B295" s="1211"/>
      <c r="C295" s="1211"/>
      <c r="D295" s="1211"/>
      <c r="E295" s="1211"/>
      <c r="F295" s="1211"/>
      <c r="G295" s="1211"/>
      <c r="H295" s="1211"/>
      <c r="I295" s="1211"/>
      <c r="J295" s="1211"/>
      <c r="K295" s="1211"/>
      <c r="L295" s="1211"/>
      <c r="M295" s="1211"/>
      <c r="N295" s="1211"/>
      <c r="O295" s="1211"/>
      <c r="P295" s="1211"/>
    </row>
    <row r="296" spans="2:16">
      <c r="B296" s="1211"/>
      <c r="C296" s="1211"/>
      <c r="D296" s="1211"/>
      <c r="E296" s="1211"/>
      <c r="F296" s="1211"/>
      <c r="G296" s="1211"/>
      <c r="H296" s="1211"/>
      <c r="I296" s="1211"/>
      <c r="J296" s="1211"/>
      <c r="K296" s="1211"/>
      <c r="L296" s="1211"/>
      <c r="M296" s="1211"/>
      <c r="N296" s="1211"/>
      <c r="O296" s="1211"/>
      <c r="P296" s="1211"/>
    </row>
    <row r="297" spans="2:16">
      <c r="B297" s="1211"/>
      <c r="C297" s="1211"/>
      <c r="D297" s="1211"/>
      <c r="E297" s="1211"/>
      <c r="F297" s="1211"/>
      <c r="G297" s="1211"/>
      <c r="H297" s="1211"/>
      <c r="I297" s="1211"/>
      <c r="J297" s="1211"/>
      <c r="K297" s="1211"/>
      <c r="L297" s="1211"/>
      <c r="M297" s="1211"/>
      <c r="N297" s="1211"/>
      <c r="O297" s="1211"/>
      <c r="P297" s="1211"/>
    </row>
    <row r="298" spans="2:16">
      <c r="B298" s="1211"/>
      <c r="C298" s="1211"/>
      <c r="D298" s="1211"/>
      <c r="E298" s="1211"/>
      <c r="F298" s="1211"/>
      <c r="G298" s="1211"/>
      <c r="H298" s="1211"/>
      <c r="I298" s="1211"/>
      <c r="J298" s="1211"/>
      <c r="K298" s="1211"/>
      <c r="L298" s="1211"/>
      <c r="M298" s="1211"/>
      <c r="N298" s="1211"/>
      <c r="O298" s="1211"/>
      <c r="P298" s="1211"/>
    </row>
    <row r="299" spans="2:16">
      <c r="B299" s="1211"/>
      <c r="C299" s="1211"/>
      <c r="D299" s="1211"/>
      <c r="E299" s="1211"/>
      <c r="F299" s="1211"/>
      <c r="G299" s="1211"/>
      <c r="H299" s="1211"/>
      <c r="I299" s="1211"/>
      <c r="J299" s="1211"/>
      <c r="K299" s="1211"/>
      <c r="L299" s="1211"/>
      <c r="M299" s="1211"/>
      <c r="N299" s="1211"/>
      <c r="O299" s="1211"/>
      <c r="P299" s="1211"/>
    </row>
    <row r="300" spans="2:16">
      <c r="B300" s="1211"/>
      <c r="C300" s="1211"/>
      <c r="D300" s="1211"/>
      <c r="E300" s="1211"/>
      <c r="F300" s="1211"/>
      <c r="G300" s="1211"/>
      <c r="H300" s="1211"/>
      <c r="I300" s="1211"/>
      <c r="J300" s="1211"/>
      <c r="K300" s="1211"/>
      <c r="L300" s="1211"/>
      <c r="M300" s="1211"/>
      <c r="N300" s="1211"/>
      <c r="O300" s="1211"/>
      <c r="P300" s="1211"/>
    </row>
    <row r="301" spans="2:16">
      <c r="B301" s="1211"/>
      <c r="C301" s="1211"/>
      <c r="D301" s="1211"/>
      <c r="E301" s="1211"/>
      <c r="F301" s="1211"/>
      <c r="G301" s="1211"/>
      <c r="H301" s="1211"/>
      <c r="I301" s="1211"/>
      <c r="J301" s="1211"/>
      <c r="K301" s="1211"/>
      <c r="L301" s="1211"/>
      <c r="M301" s="1211"/>
      <c r="N301" s="1211"/>
      <c r="O301" s="1211"/>
      <c r="P301" s="1211"/>
    </row>
    <row r="302" spans="2:16">
      <c r="B302" s="1211"/>
      <c r="C302" s="1211"/>
      <c r="D302" s="1211"/>
      <c r="E302" s="1211"/>
      <c r="F302" s="1211"/>
      <c r="G302" s="1211"/>
      <c r="H302" s="1211"/>
      <c r="I302" s="1211"/>
      <c r="J302" s="1211"/>
      <c r="K302" s="1211"/>
      <c r="L302" s="1211"/>
      <c r="M302" s="1211"/>
      <c r="N302" s="1211"/>
      <c r="O302" s="1211"/>
      <c r="P302" s="1211"/>
    </row>
    <row r="303" spans="2:16">
      <c r="B303" s="1211"/>
      <c r="C303" s="1211"/>
      <c r="D303" s="1211"/>
      <c r="E303" s="1211"/>
      <c r="F303" s="1211"/>
      <c r="G303" s="1211"/>
      <c r="H303" s="1211"/>
      <c r="I303" s="1211"/>
      <c r="J303" s="1211"/>
      <c r="K303" s="1211"/>
      <c r="L303" s="1211"/>
      <c r="M303" s="1211"/>
      <c r="N303" s="1211"/>
      <c r="O303" s="1211"/>
      <c r="P303" s="1211"/>
    </row>
    <row r="304" spans="2:16">
      <c r="B304" s="1211"/>
      <c r="C304" s="1211"/>
      <c r="D304" s="1211"/>
      <c r="E304" s="1211"/>
      <c r="F304" s="1211"/>
      <c r="G304" s="1211"/>
      <c r="H304" s="1211"/>
      <c r="I304" s="1211"/>
      <c r="J304" s="1211"/>
      <c r="K304" s="1211"/>
      <c r="L304" s="1211"/>
      <c r="M304" s="1211"/>
      <c r="N304" s="1211"/>
      <c r="O304" s="1211"/>
      <c r="P304" s="1211"/>
    </row>
    <row r="305" spans="2:16">
      <c r="B305" s="1211"/>
      <c r="C305" s="1211"/>
      <c r="D305" s="1211"/>
      <c r="E305" s="1211"/>
      <c r="F305" s="1211"/>
      <c r="G305" s="1211"/>
      <c r="H305" s="1211"/>
      <c r="I305" s="1211"/>
      <c r="J305" s="1211"/>
      <c r="K305" s="1211"/>
      <c r="L305" s="1211"/>
      <c r="M305" s="1211"/>
      <c r="N305" s="1211"/>
      <c r="O305" s="1211"/>
      <c r="P305" s="1211"/>
    </row>
    <row r="306" spans="2:16">
      <c r="B306" s="1211"/>
      <c r="C306" s="1211"/>
      <c r="D306" s="1211"/>
      <c r="E306" s="1211"/>
      <c r="F306" s="1211"/>
      <c r="G306" s="1211"/>
      <c r="H306" s="1211"/>
      <c r="I306" s="1211"/>
      <c r="J306" s="1211"/>
      <c r="K306" s="1211"/>
      <c r="L306" s="1211"/>
      <c r="M306" s="1211"/>
      <c r="N306" s="1211"/>
      <c r="O306" s="1211"/>
      <c r="P306" s="1211"/>
    </row>
    <row r="307" spans="2:16">
      <c r="B307" s="1211"/>
      <c r="C307" s="1211"/>
      <c r="D307" s="1211"/>
      <c r="E307" s="1211"/>
      <c r="F307" s="1211"/>
      <c r="G307" s="1211"/>
      <c r="H307" s="1211"/>
      <c r="I307" s="1211"/>
      <c r="J307" s="1211"/>
      <c r="K307" s="1211"/>
      <c r="L307" s="1211"/>
      <c r="M307" s="1211"/>
      <c r="N307" s="1211"/>
      <c r="O307" s="1211"/>
      <c r="P307" s="1211"/>
    </row>
    <row r="308" spans="2:16">
      <c r="B308" s="1211"/>
      <c r="C308" s="1211"/>
      <c r="D308" s="1211"/>
      <c r="E308" s="1211"/>
      <c r="F308" s="1211"/>
      <c r="G308" s="1211"/>
      <c r="H308" s="1211"/>
      <c r="I308" s="1211"/>
      <c r="J308" s="1211"/>
      <c r="K308" s="1211"/>
      <c r="L308" s="1211"/>
      <c r="M308" s="1211"/>
      <c r="N308" s="1211"/>
      <c r="O308" s="1211"/>
      <c r="P308" s="1211"/>
    </row>
    <row r="309" spans="2:16">
      <c r="B309" s="1211"/>
      <c r="C309" s="1211"/>
      <c r="D309" s="1211"/>
      <c r="E309" s="1211"/>
      <c r="F309" s="1211"/>
      <c r="G309" s="1211"/>
      <c r="H309" s="1211"/>
      <c r="I309" s="1211"/>
      <c r="J309" s="1211"/>
      <c r="K309" s="1211"/>
      <c r="L309" s="1211"/>
      <c r="M309" s="1211"/>
      <c r="N309" s="1211"/>
      <c r="O309" s="1211"/>
      <c r="P309" s="1211"/>
    </row>
    <row r="310" spans="2:16">
      <c r="B310" s="1211"/>
      <c r="C310" s="1211"/>
      <c r="D310" s="1211"/>
      <c r="E310" s="1211"/>
      <c r="F310" s="1211"/>
      <c r="G310" s="1211"/>
      <c r="H310" s="1211"/>
      <c r="I310" s="1211"/>
      <c r="J310" s="1211"/>
      <c r="K310" s="1211"/>
      <c r="L310" s="1211"/>
      <c r="M310" s="1211"/>
      <c r="N310" s="1211"/>
      <c r="O310" s="1211"/>
      <c r="P310" s="1211"/>
    </row>
    <row r="311" spans="2:16">
      <c r="B311" s="1211"/>
      <c r="C311" s="1211"/>
      <c r="D311" s="1211"/>
      <c r="E311" s="1211"/>
      <c r="F311" s="1211"/>
      <c r="G311" s="1211"/>
      <c r="H311" s="1211"/>
      <c r="I311" s="1211"/>
      <c r="J311" s="1211"/>
      <c r="K311" s="1211"/>
      <c r="L311" s="1211"/>
      <c r="M311" s="1211"/>
      <c r="N311" s="1211"/>
      <c r="O311" s="1211"/>
      <c r="P311" s="1211"/>
    </row>
    <row r="312" spans="2:16">
      <c r="B312" s="1211"/>
      <c r="C312" s="1211"/>
      <c r="D312" s="1211"/>
      <c r="E312" s="1211"/>
      <c r="F312" s="1211"/>
      <c r="G312" s="1211"/>
      <c r="H312" s="1211"/>
      <c r="I312" s="1211"/>
      <c r="J312" s="1211"/>
      <c r="K312" s="1211"/>
      <c r="L312" s="1211"/>
      <c r="M312" s="1211"/>
      <c r="N312" s="1211"/>
      <c r="O312" s="1211"/>
      <c r="P312" s="1211"/>
    </row>
    <row r="313" spans="2:16">
      <c r="B313" s="1211"/>
      <c r="C313" s="1211"/>
      <c r="D313" s="1211"/>
      <c r="E313" s="1211"/>
      <c r="F313" s="1211"/>
      <c r="G313" s="1211"/>
      <c r="H313" s="1211"/>
      <c r="I313" s="1211"/>
      <c r="J313" s="1211"/>
      <c r="K313" s="1211"/>
      <c r="L313" s="1211"/>
      <c r="M313" s="1211"/>
      <c r="N313" s="1211"/>
      <c r="O313" s="1211"/>
      <c r="P313" s="1211"/>
    </row>
    <row r="314" spans="2:16">
      <c r="B314" s="1211"/>
      <c r="C314" s="1211"/>
      <c r="D314" s="1211"/>
      <c r="E314" s="1211"/>
      <c r="F314" s="1211"/>
      <c r="G314" s="1211"/>
      <c r="H314" s="1211"/>
      <c r="I314" s="1211"/>
      <c r="J314" s="1211"/>
      <c r="K314" s="1211"/>
      <c r="L314" s="1211"/>
      <c r="M314" s="1211"/>
      <c r="N314" s="1211"/>
      <c r="O314" s="1211"/>
      <c r="P314" s="1211"/>
    </row>
    <row r="315" spans="2:16">
      <c r="B315" s="1211"/>
      <c r="C315" s="1211"/>
      <c r="D315" s="1211"/>
      <c r="E315" s="1211"/>
      <c r="F315" s="1211"/>
      <c r="G315" s="1211"/>
      <c r="H315" s="1211"/>
      <c r="I315" s="1211"/>
      <c r="J315" s="1211"/>
      <c r="K315" s="1211"/>
      <c r="L315" s="1211"/>
      <c r="M315" s="1211"/>
      <c r="N315" s="1211"/>
      <c r="O315" s="1211"/>
      <c r="P315" s="1211"/>
    </row>
    <row r="316" spans="2:16">
      <c r="B316" s="1211"/>
      <c r="C316" s="1211"/>
      <c r="D316" s="1211"/>
      <c r="E316" s="1211"/>
      <c r="F316" s="1211"/>
      <c r="G316" s="1211"/>
      <c r="H316" s="1211"/>
      <c r="I316" s="1211"/>
      <c r="J316" s="1211"/>
      <c r="K316" s="1211"/>
      <c r="L316" s="1211"/>
      <c r="M316" s="1211"/>
      <c r="N316" s="1211"/>
      <c r="O316" s="1211"/>
      <c r="P316" s="1211"/>
    </row>
    <row r="317" spans="2:16">
      <c r="B317" s="1211"/>
      <c r="C317" s="1211"/>
      <c r="D317" s="1211"/>
      <c r="E317" s="1211"/>
      <c r="F317" s="1211"/>
      <c r="G317" s="1211"/>
      <c r="H317" s="1211"/>
      <c r="I317" s="1211"/>
      <c r="J317" s="1211"/>
      <c r="K317" s="1211"/>
      <c r="L317" s="1211"/>
      <c r="M317" s="1211"/>
      <c r="N317" s="1211"/>
      <c r="O317" s="1211"/>
      <c r="P317" s="1211"/>
    </row>
    <row r="318" spans="2:16">
      <c r="B318" s="1211"/>
      <c r="C318" s="1211"/>
      <c r="D318" s="1211"/>
      <c r="E318" s="1211"/>
      <c r="F318" s="1211"/>
      <c r="G318" s="1211"/>
      <c r="H318" s="1211"/>
      <c r="I318" s="1211"/>
      <c r="J318" s="1211"/>
      <c r="K318" s="1211"/>
      <c r="L318" s="1211"/>
      <c r="M318" s="1211"/>
      <c r="N318" s="1211"/>
      <c r="O318" s="1211"/>
      <c r="P318" s="1211"/>
    </row>
    <row r="319" spans="2:16">
      <c r="B319" s="1211"/>
      <c r="C319" s="1211"/>
      <c r="D319" s="1211"/>
      <c r="E319" s="1211"/>
      <c r="F319" s="1211"/>
      <c r="G319" s="1211"/>
      <c r="H319" s="1211"/>
      <c r="I319" s="1211"/>
      <c r="J319" s="1211"/>
      <c r="K319" s="1211"/>
      <c r="L319" s="1211"/>
      <c r="M319" s="1211"/>
      <c r="N319" s="1211"/>
      <c r="O319" s="1211"/>
      <c r="P319" s="1211"/>
    </row>
    <row r="320" spans="2:16">
      <c r="B320" s="1211"/>
      <c r="C320" s="1211"/>
      <c r="D320" s="1211"/>
      <c r="E320" s="1211"/>
      <c r="F320" s="1211"/>
      <c r="G320" s="1211"/>
      <c r="H320" s="1211"/>
      <c r="I320" s="1211"/>
      <c r="J320" s="1211"/>
      <c r="K320" s="1211"/>
      <c r="L320" s="1211"/>
      <c r="M320" s="1211"/>
      <c r="N320" s="1211"/>
      <c r="O320" s="1211"/>
      <c r="P320" s="1211"/>
    </row>
    <row r="321" spans="2:16">
      <c r="B321" s="1211"/>
      <c r="C321" s="1211"/>
      <c r="D321" s="1211"/>
      <c r="E321" s="1211"/>
      <c r="F321" s="1211"/>
      <c r="G321" s="1211"/>
      <c r="H321" s="1211"/>
      <c r="I321" s="1211"/>
      <c r="J321" s="1211"/>
      <c r="K321" s="1211"/>
      <c r="L321" s="1211"/>
      <c r="M321" s="1211"/>
      <c r="N321" s="1211"/>
      <c r="O321" s="1211"/>
      <c r="P321" s="1211"/>
    </row>
    <row r="322" spans="2:16">
      <c r="B322" s="1211"/>
      <c r="C322" s="1211"/>
      <c r="D322" s="1211"/>
      <c r="E322" s="1211"/>
      <c r="F322" s="1211"/>
      <c r="G322" s="1211"/>
      <c r="H322" s="1211"/>
      <c r="I322" s="1211"/>
      <c r="J322" s="1211"/>
      <c r="K322" s="1211"/>
      <c r="L322" s="1211"/>
      <c r="M322" s="1211"/>
      <c r="N322" s="1211"/>
      <c r="O322" s="1211"/>
      <c r="P322" s="1211"/>
    </row>
    <row r="323" spans="2:16">
      <c r="B323" s="1211"/>
      <c r="C323" s="1211"/>
      <c r="D323" s="1211"/>
      <c r="E323" s="1211"/>
      <c r="F323" s="1211"/>
      <c r="G323" s="1211"/>
      <c r="H323" s="1211"/>
      <c r="I323" s="1211"/>
      <c r="J323" s="1211"/>
      <c r="K323" s="1211"/>
      <c r="L323" s="1211"/>
      <c r="M323" s="1211"/>
      <c r="N323" s="1211"/>
      <c r="O323" s="1211"/>
      <c r="P323" s="1211"/>
    </row>
    <row r="324" spans="2:16">
      <c r="B324" s="1211"/>
      <c r="C324" s="1211"/>
      <c r="D324" s="1211"/>
      <c r="E324" s="1211"/>
      <c r="F324" s="1211"/>
      <c r="G324" s="1211"/>
      <c r="H324" s="1211"/>
      <c r="I324" s="1211"/>
      <c r="J324" s="1211"/>
      <c r="K324" s="1211"/>
      <c r="L324" s="1211"/>
      <c r="M324" s="1211"/>
      <c r="N324" s="1211"/>
      <c r="O324" s="1211"/>
      <c r="P324" s="1211"/>
    </row>
    <row r="325" spans="2:16">
      <c r="B325" s="1211"/>
      <c r="C325" s="1211"/>
      <c r="D325" s="1211"/>
      <c r="E325" s="1211"/>
      <c r="F325" s="1211"/>
      <c r="G325" s="1211"/>
      <c r="H325" s="1211"/>
      <c r="I325" s="1211"/>
      <c r="J325" s="1211"/>
      <c r="K325" s="1211"/>
      <c r="L325" s="1211"/>
      <c r="M325" s="1211"/>
      <c r="N325" s="1211"/>
      <c r="O325" s="1211"/>
      <c r="P325" s="1211"/>
    </row>
    <row r="326" spans="2:16">
      <c r="B326" s="1211"/>
      <c r="C326" s="1211"/>
      <c r="D326" s="1211"/>
      <c r="E326" s="1211"/>
      <c r="F326" s="1211"/>
      <c r="G326" s="1211"/>
      <c r="H326" s="1211"/>
      <c r="I326" s="1211"/>
      <c r="J326" s="1211"/>
      <c r="K326" s="1211"/>
      <c r="L326" s="1211"/>
      <c r="M326" s="1211"/>
      <c r="N326" s="1211"/>
      <c r="O326" s="1211"/>
      <c r="P326" s="1211"/>
    </row>
    <row r="327" spans="2:16">
      <c r="B327" s="1211"/>
      <c r="C327" s="1211"/>
      <c r="D327" s="1211"/>
      <c r="E327" s="1211"/>
      <c r="F327" s="1211"/>
      <c r="G327" s="1211"/>
      <c r="H327" s="1211"/>
      <c r="I327" s="1211"/>
      <c r="J327" s="1211"/>
      <c r="K327" s="1211"/>
      <c r="L327" s="1211"/>
      <c r="M327" s="1211"/>
      <c r="N327" s="1211"/>
      <c r="O327" s="1211"/>
      <c r="P327" s="1211"/>
    </row>
    <row r="328" spans="2:16">
      <c r="B328" s="1211"/>
      <c r="C328" s="1211"/>
      <c r="D328" s="1211"/>
      <c r="E328" s="1211"/>
      <c r="F328" s="1211"/>
      <c r="G328" s="1211"/>
      <c r="H328" s="1211"/>
      <c r="I328" s="1211"/>
      <c r="J328" s="1211"/>
      <c r="K328" s="1211"/>
      <c r="L328" s="1211"/>
      <c r="M328" s="1211"/>
      <c r="N328" s="1211"/>
      <c r="O328" s="1211"/>
      <c r="P328" s="1211"/>
    </row>
    <row r="329" spans="2:16">
      <c r="B329" s="1211"/>
      <c r="C329" s="1211"/>
      <c r="D329" s="1211"/>
      <c r="E329" s="1211"/>
      <c r="F329" s="1211"/>
      <c r="G329" s="1211"/>
      <c r="H329" s="1211"/>
      <c r="I329" s="1211"/>
      <c r="J329" s="1211"/>
      <c r="K329" s="1211"/>
      <c r="L329" s="1211"/>
      <c r="M329" s="1211"/>
      <c r="N329" s="1211"/>
      <c r="O329" s="1211"/>
      <c r="P329" s="1211"/>
    </row>
    <row r="330" spans="2:16">
      <c r="B330" s="1211"/>
      <c r="C330" s="1211"/>
      <c r="D330" s="1211"/>
      <c r="E330" s="1211"/>
      <c r="F330" s="1211"/>
      <c r="G330" s="1211"/>
      <c r="H330" s="1211"/>
      <c r="I330" s="1211"/>
      <c r="J330" s="1211"/>
      <c r="K330" s="1211"/>
      <c r="L330" s="1211"/>
      <c r="M330" s="1211"/>
      <c r="N330" s="1211"/>
      <c r="O330" s="1211"/>
      <c r="P330" s="1211"/>
    </row>
    <row r="331" spans="2:16">
      <c r="B331" s="1211"/>
      <c r="C331" s="1211"/>
      <c r="D331" s="1211"/>
      <c r="E331" s="1211"/>
      <c r="F331" s="1211"/>
      <c r="G331" s="1211"/>
      <c r="H331" s="1211"/>
      <c r="I331" s="1211"/>
      <c r="J331" s="1211"/>
      <c r="K331" s="1211"/>
      <c r="L331" s="1211"/>
      <c r="M331" s="1211"/>
      <c r="N331" s="1211"/>
      <c r="O331" s="1211"/>
      <c r="P331" s="1211"/>
    </row>
    <row r="332" spans="2:16">
      <c r="B332" s="1211"/>
      <c r="C332" s="1211"/>
      <c r="D332" s="1211"/>
      <c r="E332" s="1211"/>
      <c r="F332" s="1211"/>
      <c r="G332" s="1211"/>
      <c r="H332" s="1211"/>
      <c r="I332" s="1211"/>
      <c r="J332" s="1211"/>
      <c r="K332" s="1211"/>
      <c r="L332" s="1211"/>
      <c r="M332" s="1211"/>
      <c r="N332" s="1211"/>
      <c r="O332" s="1211"/>
      <c r="P332" s="1211"/>
    </row>
    <row r="333" spans="2:16">
      <c r="B333" s="1211"/>
      <c r="C333" s="1211"/>
      <c r="D333" s="1211"/>
      <c r="E333" s="1211"/>
      <c r="F333" s="1211"/>
      <c r="G333" s="1211"/>
      <c r="H333" s="1211"/>
      <c r="I333" s="1211"/>
      <c r="J333" s="1211"/>
      <c r="K333" s="1211"/>
      <c r="L333" s="1211"/>
      <c r="M333" s="1211"/>
      <c r="N333" s="1211"/>
      <c r="O333" s="1211"/>
      <c r="P333" s="1211"/>
    </row>
    <row r="334" spans="2:16">
      <c r="B334" s="1211"/>
      <c r="C334" s="1211"/>
      <c r="D334" s="1211"/>
      <c r="E334" s="1211"/>
      <c r="F334" s="1211"/>
      <c r="G334" s="1211"/>
      <c r="H334" s="1211"/>
      <c r="I334" s="1211"/>
      <c r="J334" s="1211"/>
      <c r="K334" s="1211"/>
      <c r="L334" s="1211"/>
      <c r="M334" s="1211"/>
      <c r="N334" s="1211"/>
      <c r="O334" s="1211"/>
      <c r="P334" s="1211"/>
    </row>
    <row r="335" spans="2:16">
      <c r="B335" s="1211"/>
      <c r="C335" s="1211"/>
      <c r="D335" s="1211"/>
      <c r="E335" s="1211"/>
      <c r="F335" s="1211"/>
      <c r="G335" s="1211"/>
      <c r="H335" s="1211"/>
      <c r="I335" s="1211"/>
      <c r="J335" s="1211"/>
      <c r="K335" s="1211"/>
      <c r="L335" s="1211"/>
      <c r="M335" s="1211"/>
      <c r="N335" s="1211"/>
      <c r="O335" s="1211"/>
      <c r="P335" s="1211"/>
    </row>
    <row r="336" spans="2:16">
      <c r="B336" s="1211"/>
      <c r="C336" s="1211"/>
      <c r="D336" s="1211"/>
      <c r="E336" s="1211"/>
      <c r="F336" s="1211"/>
      <c r="G336" s="1211"/>
      <c r="H336" s="1211"/>
      <c r="I336" s="1211"/>
      <c r="J336" s="1211"/>
      <c r="K336" s="1211"/>
      <c r="L336" s="1211"/>
      <c r="M336" s="1211"/>
      <c r="N336" s="1211"/>
      <c r="O336" s="1211"/>
      <c r="P336" s="1211"/>
    </row>
    <row r="337" spans="2:16">
      <c r="B337" s="1211"/>
      <c r="C337" s="1211"/>
      <c r="D337" s="1211"/>
      <c r="E337" s="1211"/>
      <c r="F337" s="1211"/>
      <c r="G337" s="1211"/>
      <c r="H337" s="1211"/>
      <c r="I337" s="1211"/>
      <c r="J337" s="1211"/>
      <c r="K337" s="1211"/>
      <c r="L337" s="1211"/>
      <c r="M337" s="1211"/>
      <c r="N337" s="1211"/>
      <c r="O337" s="1211"/>
      <c r="P337" s="1211"/>
    </row>
    <row r="338" spans="2:16">
      <c r="B338" s="1211"/>
      <c r="C338" s="1211"/>
      <c r="D338" s="1211"/>
      <c r="E338" s="1211"/>
      <c r="F338" s="1211"/>
      <c r="G338" s="1211"/>
      <c r="H338" s="1211"/>
      <c r="I338" s="1211"/>
      <c r="J338" s="1211"/>
      <c r="K338" s="1211"/>
      <c r="L338" s="1211"/>
      <c r="M338" s="1211"/>
      <c r="N338" s="1211"/>
      <c r="O338" s="1211"/>
      <c r="P338" s="1211"/>
    </row>
    <row r="339" spans="2:16">
      <c r="B339" s="1211"/>
      <c r="C339" s="1211"/>
      <c r="D339" s="1211"/>
      <c r="E339" s="1211"/>
      <c r="F339" s="1211"/>
      <c r="G339" s="1211"/>
      <c r="H339" s="1211"/>
      <c r="I339" s="1211"/>
      <c r="J339" s="1211"/>
      <c r="K339" s="1211"/>
      <c r="L339" s="1211"/>
      <c r="M339" s="1211"/>
      <c r="N339" s="1211"/>
      <c r="O339" s="1211"/>
      <c r="P339" s="1211"/>
    </row>
    <row r="340" spans="2:16">
      <c r="B340" s="1211"/>
      <c r="C340" s="1211"/>
      <c r="D340" s="1211"/>
      <c r="E340" s="1211"/>
      <c r="F340" s="1211"/>
      <c r="G340" s="1211"/>
      <c r="H340" s="1211"/>
      <c r="I340" s="1211"/>
      <c r="J340" s="1211"/>
      <c r="K340" s="1211"/>
      <c r="L340" s="1211"/>
      <c r="M340" s="1211"/>
      <c r="N340" s="1211"/>
      <c r="O340" s="1211"/>
      <c r="P340" s="1211"/>
    </row>
    <row r="341" spans="2:16">
      <c r="B341" s="1211"/>
      <c r="C341" s="1211"/>
      <c r="D341" s="1211"/>
      <c r="E341" s="1211"/>
      <c r="F341" s="1211"/>
      <c r="G341" s="1211"/>
      <c r="H341" s="1211"/>
      <c r="I341" s="1211"/>
      <c r="J341" s="1211"/>
      <c r="K341" s="1211"/>
      <c r="L341" s="1211"/>
      <c r="M341" s="1211"/>
      <c r="N341" s="1211"/>
      <c r="O341" s="1211"/>
      <c r="P341" s="1211"/>
    </row>
    <row r="342" spans="2:16">
      <c r="B342" s="1211"/>
      <c r="C342" s="1211"/>
      <c r="D342" s="1211"/>
      <c r="E342" s="1211"/>
      <c r="F342" s="1211"/>
      <c r="G342" s="1211"/>
      <c r="H342" s="1211"/>
      <c r="I342" s="1211"/>
      <c r="J342" s="1211"/>
      <c r="K342" s="1211"/>
      <c r="L342" s="1211"/>
      <c r="M342" s="1211"/>
      <c r="N342" s="1211"/>
      <c r="O342" s="1211"/>
      <c r="P342" s="1211"/>
    </row>
    <row r="343" spans="2:16">
      <c r="B343" s="1211"/>
      <c r="C343" s="1211"/>
      <c r="D343" s="1211"/>
      <c r="E343" s="1211"/>
      <c r="F343" s="1211"/>
      <c r="G343" s="1211"/>
      <c r="H343" s="1211"/>
      <c r="I343" s="1211"/>
      <c r="J343" s="1211"/>
      <c r="K343" s="1211"/>
      <c r="L343" s="1211"/>
      <c r="M343" s="1211"/>
      <c r="N343" s="1211"/>
      <c r="O343" s="1211"/>
      <c r="P343" s="1211"/>
    </row>
    <row r="344" spans="2:16">
      <c r="B344" s="1211"/>
      <c r="C344" s="1211"/>
      <c r="D344" s="1211"/>
      <c r="E344" s="1211"/>
      <c r="F344" s="1211"/>
      <c r="G344" s="1211"/>
      <c r="H344" s="1211"/>
      <c r="I344" s="1211"/>
      <c r="J344" s="1211"/>
      <c r="K344" s="1211"/>
      <c r="L344" s="1211"/>
      <c r="M344" s="1211"/>
      <c r="N344" s="1211"/>
      <c r="O344" s="1211"/>
      <c r="P344" s="1211"/>
    </row>
    <row r="345" spans="2:16">
      <c r="B345" s="1211"/>
      <c r="C345" s="1211"/>
      <c r="D345" s="1211"/>
      <c r="E345" s="1211"/>
      <c r="F345" s="1211"/>
      <c r="G345" s="1211"/>
      <c r="H345" s="1211"/>
      <c r="I345" s="1211"/>
      <c r="J345" s="1211"/>
      <c r="K345" s="1211"/>
      <c r="L345" s="1211"/>
      <c r="M345" s="1211"/>
      <c r="N345" s="1211"/>
      <c r="O345" s="1211"/>
      <c r="P345" s="1211"/>
    </row>
    <row r="346" spans="2:16">
      <c r="B346" s="1211"/>
      <c r="C346" s="1211"/>
      <c r="D346" s="1211"/>
      <c r="E346" s="1211"/>
      <c r="F346" s="1211"/>
      <c r="G346" s="1211"/>
      <c r="H346" s="1211"/>
      <c r="I346" s="1211"/>
      <c r="J346" s="1211"/>
      <c r="K346" s="1211"/>
      <c r="L346" s="1211"/>
      <c r="M346" s="1211"/>
      <c r="N346" s="1211"/>
      <c r="O346" s="1211"/>
      <c r="P346" s="1211"/>
    </row>
    <row r="347" spans="2:16">
      <c r="B347" s="1211"/>
      <c r="C347" s="1211"/>
      <c r="D347" s="1211"/>
      <c r="E347" s="1211"/>
      <c r="F347" s="1211"/>
      <c r="G347" s="1211"/>
      <c r="H347" s="1211"/>
      <c r="I347" s="1211"/>
      <c r="J347" s="1211"/>
      <c r="K347" s="1211"/>
      <c r="L347" s="1211"/>
      <c r="M347" s="1211"/>
      <c r="N347" s="1211"/>
      <c r="O347" s="1211"/>
      <c r="P347" s="1211"/>
    </row>
    <row r="348" spans="2:16">
      <c r="B348" s="1211"/>
      <c r="C348" s="1211"/>
      <c r="D348" s="1211"/>
      <c r="E348" s="1211"/>
      <c r="F348" s="1211"/>
      <c r="G348" s="1211"/>
      <c r="H348" s="1211"/>
      <c r="I348" s="1211"/>
      <c r="J348" s="1211"/>
      <c r="K348" s="1211"/>
      <c r="L348" s="1211"/>
      <c r="M348" s="1211"/>
      <c r="N348" s="1211"/>
      <c r="O348" s="1211"/>
      <c r="P348" s="1211"/>
    </row>
    <row r="349" spans="2:16">
      <c r="B349" s="1211"/>
      <c r="C349" s="1211"/>
      <c r="D349" s="1211"/>
      <c r="E349" s="1211"/>
      <c r="F349" s="1211"/>
      <c r="G349" s="1211"/>
      <c r="H349" s="1211"/>
      <c r="I349" s="1211"/>
      <c r="J349" s="1211"/>
      <c r="K349" s="1211"/>
      <c r="L349" s="1211"/>
      <c r="M349" s="1211"/>
      <c r="N349" s="1211"/>
      <c r="O349" s="1211"/>
      <c r="P349" s="1211"/>
    </row>
    <row r="350" spans="2:16">
      <c r="B350" s="1211"/>
      <c r="C350" s="1211"/>
      <c r="D350" s="1211"/>
      <c r="E350" s="1211"/>
      <c r="F350" s="1211"/>
      <c r="G350" s="1211"/>
      <c r="H350" s="1211"/>
      <c r="I350" s="1211"/>
      <c r="J350" s="1211"/>
      <c r="K350" s="1211"/>
      <c r="L350" s="1211"/>
      <c r="M350" s="1211"/>
      <c r="N350" s="1211"/>
      <c r="O350" s="1211"/>
      <c r="P350" s="1211"/>
    </row>
    <row r="351" spans="2:16">
      <c r="B351" s="1211"/>
      <c r="C351" s="1211"/>
      <c r="D351" s="1211"/>
      <c r="E351" s="1211"/>
      <c r="F351" s="1211"/>
      <c r="G351" s="1211"/>
      <c r="H351" s="1211"/>
      <c r="I351" s="1211"/>
      <c r="J351" s="1211"/>
      <c r="K351" s="1211"/>
      <c r="L351" s="1211"/>
      <c r="M351" s="1211"/>
      <c r="N351" s="1211"/>
      <c r="O351" s="1211"/>
      <c r="P351" s="1211"/>
    </row>
    <row r="352" spans="2:16">
      <c r="B352" s="1211"/>
      <c r="C352" s="1211"/>
      <c r="D352" s="1211"/>
      <c r="E352" s="1211"/>
      <c r="F352" s="1211"/>
      <c r="G352" s="1211"/>
      <c r="H352" s="1211"/>
      <c r="I352" s="1211"/>
      <c r="J352" s="1211"/>
      <c r="K352" s="1211"/>
      <c r="L352" s="1211"/>
      <c r="M352" s="1211"/>
      <c r="N352" s="1211"/>
      <c r="O352" s="1211"/>
      <c r="P352" s="1211"/>
    </row>
    <row r="353" spans="2:16">
      <c r="B353" s="1211"/>
      <c r="C353" s="1211"/>
      <c r="D353" s="1211"/>
      <c r="E353" s="1211"/>
      <c r="F353" s="1211"/>
      <c r="G353" s="1211"/>
      <c r="H353" s="1211"/>
      <c r="I353" s="1211"/>
      <c r="J353" s="1211"/>
      <c r="K353" s="1211"/>
      <c r="L353" s="1211"/>
      <c r="M353" s="1211"/>
      <c r="N353" s="1211"/>
      <c r="O353" s="1211"/>
      <c r="P353" s="1211"/>
    </row>
    <row r="354" spans="2:16">
      <c r="B354" s="1211"/>
      <c r="C354" s="1211"/>
      <c r="D354" s="1211"/>
      <c r="E354" s="1211"/>
      <c r="F354" s="1211"/>
      <c r="G354" s="1211"/>
      <c r="H354" s="1211"/>
      <c r="I354" s="1211"/>
      <c r="J354" s="1211"/>
      <c r="K354" s="1211"/>
      <c r="L354" s="1211"/>
      <c r="M354" s="1211"/>
      <c r="N354" s="1211"/>
      <c r="O354" s="1211"/>
      <c r="P354" s="1211"/>
    </row>
    <row r="355" spans="2:16">
      <c r="B355" s="1211"/>
      <c r="C355" s="1211"/>
      <c r="D355" s="1211"/>
      <c r="E355" s="1211"/>
      <c r="F355" s="1211"/>
      <c r="G355" s="1211"/>
      <c r="H355" s="1211"/>
      <c r="I355" s="1211"/>
      <c r="J355" s="1211"/>
      <c r="K355" s="1211"/>
      <c r="L355" s="1211"/>
      <c r="M355" s="1211"/>
      <c r="N355" s="1211"/>
      <c r="O355" s="1211"/>
      <c r="P355" s="1211"/>
    </row>
    <row r="356" spans="2:16">
      <c r="B356" s="1211"/>
      <c r="C356" s="1211"/>
      <c r="D356" s="1211"/>
      <c r="E356" s="1211"/>
      <c r="F356" s="1211"/>
      <c r="G356" s="1211"/>
      <c r="H356" s="1211"/>
      <c r="I356" s="1211"/>
      <c r="J356" s="1211"/>
      <c r="K356" s="1211"/>
      <c r="L356" s="1211"/>
      <c r="M356" s="1211"/>
      <c r="N356" s="1211"/>
      <c r="O356" s="1211"/>
      <c r="P356" s="1211"/>
    </row>
    <row r="357" spans="2:16">
      <c r="B357" s="1211"/>
      <c r="C357" s="1211"/>
      <c r="D357" s="1211"/>
      <c r="E357" s="1211"/>
      <c r="F357" s="1211"/>
      <c r="G357" s="1211"/>
      <c r="H357" s="1211"/>
      <c r="I357" s="1211"/>
      <c r="J357" s="1211"/>
      <c r="K357" s="1211"/>
      <c r="L357" s="1211"/>
      <c r="M357" s="1211"/>
      <c r="N357" s="1211"/>
      <c r="O357" s="1211"/>
      <c r="P357" s="1211"/>
    </row>
    <row r="358" spans="2:16">
      <c r="B358" s="1211"/>
      <c r="C358" s="1211"/>
      <c r="D358" s="1211"/>
      <c r="E358" s="1211"/>
      <c r="F358" s="1211"/>
      <c r="G358" s="1211"/>
      <c r="H358" s="1211"/>
      <c r="I358" s="1211"/>
      <c r="J358" s="1211"/>
      <c r="K358" s="1211"/>
      <c r="L358" s="1211"/>
      <c r="M358" s="1211"/>
      <c r="N358" s="1211"/>
      <c r="O358" s="1211"/>
      <c r="P358" s="1211"/>
    </row>
    <row r="359" spans="2:16">
      <c r="B359" s="1211"/>
      <c r="C359" s="1211"/>
      <c r="D359" s="1211"/>
      <c r="E359" s="1211"/>
      <c r="F359" s="1211"/>
      <c r="G359" s="1211"/>
      <c r="H359" s="1211"/>
      <c r="I359" s="1211"/>
      <c r="J359" s="1211"/>
      <c r="K359" s="1211"/>
      <c r="L359" s="1211"/>
      <c r="M359" s="1211"/>
      <c r="N359" s="1211"/>
      <c r="O359" s="1211"/>
      <c r="P359" s="1211"/>
    </row>
    <row r="360" spans="2:16">
      <c r="B360" s="1211"/>
      <c r="C360" s="1211"/>
      <c r="D360" s="1211"/>
      <c r="E360" s="1211"/>
      <c r="F360" s="1211"/>
      <c r="G360" s="1211"/>
      <c r="H360" s="1211"/>
      <c r="I360" s="1211"/>
      <c r="J360" s="1211"/>
      <c r="K360" s="1211"/>
      <c r="L360" s="1211"/>
      <c r="M360" s="1211"/>
      <c r="N360" s="1211"/>
      <c r="O360" s="1211"/>
      <c r="P360" s="1211"/>
    </row>
    <row r="361" spans="2:16">
      <c r="B361" s="1211"/>
      <c r="C361" s="1211"/>
      <c r="D361" s="1211"/>
      <c r="E361" s="1211"/>
      <c r="F361" s="1211"/>
      <c r="G361" s="1211"/>
      <c r="H361" s="1211"/>
      <c r="I361" s="1211"/>
      <c r="J361" s="1211"/>
      <c r="K361" s="1211"/>
      <c r="L361" s="1211"/>
      <c r="M361" s="1211"/>
      <c r="N361" s="1211"/>
      <c r="O361" s="1211"/>
      <c r="P361" s="1211"/>
    </row>
    <row r="362" spans="2:16">
      <c r="B362" s="1211"/>
      <c r="C362" s="1211"/>
      <c r="D362" s="1211"/>
      <c r="E362" s="1211"/>
      <c r="F362" s="1211"/>
      <c r="G362" s="1211"/>
      <c r="H362" s="1211"/>
      <c r="I362" s="1211"/>
      <c r="J362" s="1211"/>
      <c r="K362" s="1211"/>
      <c r="L362" s="1211"/>
      <c r="M362" s="1211"/>
      <c r="N362" s="1211"/>
      <c r="O362" s="1211"/>
      <c r="P362" s="1211"/>
    </row>
    <row r="363" spans="2:16">
      <c r="B363" s="1211"/>
      <c r="C363" s="1211"/>
      <c r="D363" s="1211"/>
      <c r="E363" s="1211"/>
      <c r="F363" s="1211"/>
      <c r="G363" s="1211"/>
      <c r="H363" s="1211"/>
      <c r="I363" s="1211"/>
      <c r="J363" s="1211"/>
      <c r="K363" s="1211"/>
      <c r="L363" s="1211"/>
      <c r="M363" s="1211"/>
      <c r="N363" s="1211"/>
      <c r="O363" s="1211"/>
      <c r="P363" s="1211"/>
    </row>
    <row r="364" spans="2:16">
      <c r="B364" s="1211"/>
      <c r="C364" s="1211"/>
      <c r="D364" s="1211"/>
      <c r="E364" s="1211"/>
      <c r="F364" s="1211"/>
      <c r="G364" s="1211"/>
      <c r="H364" s="1211"/>
      <c r="I364" s="1211"/>
      <c r="J364" s="1211"/>
      <c r="K364" s="1211"/>
      <c r="L364" s="1211"/>
      <c r="M364" s="1211"/>
      <c r="N364" s="1211"/>
      <c r="O364" s="1211"/>
      <c r="P364" s="1211"/>
    </row>
    <row r="365" spans="2:16">
      <c r="B365" s="1211"/>
      <c r="C365" s="1211"/>
      <c r="D365" s="1211"/>
      <c r="E365" s="1211"/>
      <c r="F365" s="1211"/>
      <c r="G365" s="1211"/>
      <c r="H365" s="1211"/>
      <c r="I365" s="1211"/>
      <c r="J365" s="1211"/>
      <c r="K365" s="1211"/>
      <c r="L365" s="1211"/>
      <c r="M365" s="1211"/>
      <c r="N365" s="1211"/>
      <c r="O365" s="1211"/>
      <c r="P365" s="1211"/>
    </row>
    <row r="366" spans="2:16">
      <c r="B366" s="1211"/>
      <c r="C366" s="1211"/>
      <c r="D366" s="1211"/>
      <c r="E366" s="1211"/>
      <c r="F366" s="1211"/>
      <c r="G366" s="1211"/>
      <c r="H366" s="1211"/>
      <c r="I366" s="1211"/>
      <c r="J366" s="1211"/>
      <c r="K366" s="1211"/>
      <c r="L366" s="1211"/>
      <c r="M366" s="1211"/>
      <c r="N366" s="1211"/>
      <c r="O366" s="1211"/>
      <c r="P366" s="1211"/>
    </row>
    <row r="367" spans="2:16">
      <c r="B367" s="1211"/>
      <c r="C367" s="1211"/>
      <c r="D367" s="1211"/>
      <c r="E367" s="1211"/>
      <c r="F367" s="1211"/>
      <c r="G367" s="1211"/>
      <c r="H367" s="1211"/>
      <c r="I367" s="1211"/>
      <c r="J367" s="1211"/>
      <c r="K367" s="1211"/>
      <c r="L367" s="1211"/>
      <c r="M367" s="1211"/>
      <c r="N367" s="1211"/>
      <c r="O367" s="1211"/>
      <c r="P367" s="1211"/>
    </row>
    <row r="368" spans="2:16">
      <c r="B368" s="1211"/>
      <c r="C368" s="1211"/>
      <c r="D368" s="1211"/>
      <c r="E368" s="1211"/>
      <c r="F368" s="1211"/>
      <c r="G368" s="1211"/>
      <c r="H368" s="1211"/>
      <c r="I368" s="1211"/>
      <c r="J368" s="1211"/>
      <c r="K368" s="1211"/>
      <c r="L368" s="1211"/>
      <c r="M368" s="1211"/>
      <c r="N368" s="1211"/>
      <c r="O368" s="1211"/>
      <c r="P368" s="1211"/>
    </row>
    <row r="369" spans="2:16">
      <c r="B369" s="1211"/>
      <c r="C369" s="1211"/>
      <c r="D369" s="1211"/>
      <c r="E369" s="1211"/>
      <c r="F369" s="1211"/>
      <c r="G369" s="1211"/>
      <c r="H369" s="1211"/>
      <c r="I369" s="1211"/>
      <c r="J369" s="1211"/>
      <c r="K369" s="1211"/>
      <c r="L369" s="1211"/>
      <c r="M369" s="1211"/>
      <c r="N369" s="1211"/>
      <c r="O369" s="1211"/>
      <c r="P369" s="1211"/>
    </row>
    <row r="370" spans="2:16">
      <c r="B370" s="1211"/>
      <c r="C370" s="1211"/>
      <c r="D370" s="1211"/>
      <c r="E370" s="1211"/>
      <c r="F370" s="1211"/>
      <c r="G370" s="1211"/>
      <c r="H370" s="1211"/>
      <c r="I370" s="1211"/>
      <c r="J370" s="1211"/>
      <c r="K370" s="1211"/>
      <c r="L370" s="1211"/>
      <c r="M370" s="1211"/>
      <c r="N370" s="1211"/>
      <c r="O370" s="1211"/>
      <c r="P370" s="1211"/>
    </row>
    <row r="371" spans="2:16">
      <c r="B371" s="1211"/>
      <c r="C371" s="1211"/>
      <c r="D371" s="1211"/>
      <c r="E371" s="1211"/>
      <c r="F371" s="1211"/>
      <c r="G371" s="1211"/>
      <c r="H371" s="1211"/>
      <c r="I371" s="1211"/>
      <c r="J371" s="1211"/>
      <c r="K371" s="1211"/>
      <c r="L371" s="1211"/>
      <c r="M371" s="1211"/>
      <c r="N371" s="1211"/>
      <c r="O371" s="1211"/>
      <c r="P371" s="1211"/>
    </row>
    <row r="372" spans="2:16">
      <c r="B372" s="1211"/>
      <c r="C372" s="1211"/>
      <c r="D372" s="1211"/>
      <c r="E372" s="1211"/>
      <c r="F372" s="1211"/>
      <c r="G372" s="1211"/>
      <c r="H372" s="1211"/>
      <c r="I372" s="1211"/>
      <c r="J372" s="1211"/>
      <c r="K372" s="1211"/>
      <c r="L372" s="1211"/>
      <c r="M372" s="1211"/>
      <c r="N372" s="1211"/>
      <c r="O372" s="1211"/>
      <c r="P372" s="1211"/>
    </row>
    <row r="373" spans="2:16">
      <c r="B373" s="1211"/>
      <c r="C373" s="1211"/>
      <c r="D373" s="1211"/>
      <c r="E373" s="1211"/>
      <c r="F373" s="1211"/>
      <c r="G373" s="1211"/>
      <c r="H373" s="1211"/>
      <c r="I373" s="1211"/>
      <c r="J373" s="1211"/>
      <c r="K373" s="1211"/>
      <c r="L373" s="1211"/>
      <c r="M373" s="1211"/>
      <c r="N373" s="1211"/>
      <c r="O373" s="1211"/>
      <c r="P373" s="1211"/>
    </row>
    <row r="374" spans="2:16">
      <c r="B374" s="1211"/>
      <c r="C374" s="1211"/>
      <c r="D374" s="1211"/>
      <c r="E374" s="1211"/>
      <c r="F374" s="1211"/>
      <c r="G374" s="1211"/>
      <c r="H374" s="1211"/>
      <c r="I374" s="1211"/>
      <c r="J374" s="1211"/>
      <c r="K374" s="1211"/>
      <c r="L374" s="1211"/>
      <c r="M374" s="1211"/>
      <c r="N374" s="1211"/>
      <c r="O374" s="1211"/>
      <c r="P374" s="1211"/>
    </row>
    <row r="375" spans="2:16">
      <c r="B375" s="1211"/>
      <c r="C375" s="1211"/>
      <c r="D375" s="1211"/>
      <c r="E375" s="1211"/>
      <c r="F375" s="1211"/>
      <c r="G375" s="1211"/>
      <c r="H375" s="1211"/>
      <c r="I375" s="1211"/>
      <c r="J375" s="1211"/>
      <c r="K375" s="1211"/>
      <c r="L375" s="1211"/>
      <c r="M375" s="1211"/>
      <c r="N375" s="1211"/>
      <c r="O375" s="1211"/>
      <c r="P375" s="1211"/>
    </row>
    <row r="376" spans="2:16">
      <c r="B376" s="1211"/>
      <c r="C376" s="1211"/>
      <c r="D376" s="1211"/>
      <c r="E376" s="1211"/>
      <c r="F376" s="1211"/>
      <c r="G376" s="1211"/>
      <c r="H376" s="1211"/>
      <c r="I376" s="1211"/>
      <c r="J376" s="1211"/>
      <c r="K376" s="1211"/>
      <c r="L376" s="1211"/>
      <c r="M376" s="1211"/>
      <c r="N376" s="1211"/>
      <c r="O376" s="1211"/>
      <c r="P376" s="1211"/>
    </row>
    <row r="377" spans="2:16">
      <c r="B377" s="1211"/>
      <c r="C377" s="1211"/>
      <c r="D377" s="1211"/>
      <c r="E377" s="1211"/>
      <c r="F377" s="1211"/>
      <c r="G377" s="1211"/>
      <c r="H377" s="1211"/>
      <c r="I377" s="1211"/>
      <c r="J377" s="1211"/>
      <c r="K377" s="1211"/>
      <c r="L377" s="1211"/>
      <c r="M377" s="1211"/>
      <c r="N377" s="1211"/>
      <c r="O377" s="1211"/>
      <c r="P377" s="1211"/>
    </row>
    <row r="378" spans="2:16">
      <c r="B378" s="1211"/>
      <c r="C378" s="1211"/>
      <c r="D378" s="1211"/>
      <c r="E378" s="1211"/>
      <c r="F378" s="1211"/>
      <c r="G378" s="1211"/>
      <c r="H378" s="1211"/>
      <c r="I378" s="1211"/>
      <c r="J378" s="1211"/>
      <c r="K378" s="1211"/>
      <c r="L378" s="1211"/>
      <c r="M378" s="1211"/>
      <c r="N378" s="1211"/>
      <c r="O378" s="1211"/>
      <c r="P378" s="1211"/>
    </row>
    <row r="379" spans="2:16">
      <c r="B379" s="1211"/>
      <c r="C379" s="1211"/>
      <c r="D379" s="1211"/>
      <c r="E379" s="1211"/>
      <c r="F379" s="1211"/>
      <c r="G379" s="1211"/>
      <c r="H379" s="1211"/>
      <c r="I379" s="1211"/>
      <c r="J379" s="1211"/>
      <c r="K379" s="1211"/>
      <c r="L379" s="1211"/>
      <c r="M379" s="1211"/>
      <c r="N379" s="1211"/>
      <c r="O379" s="1211"/>
      <c r="P379" s="1211"/>
    </row>
    <row r="380" spans="2:16">
      <c r="B380" s="1211"/>
      <c r="C380" s="1211"/>
      <c r="D380" s="1211"/>
      <c r="E380" s="1211"/>
      <c r="F380" s="1211"/>
      <c r="G380" s="1211"/>
      <c r="H380" s="1211"/>
      <c r="I380" s="1211"/>
      <c r="J380" s="1211"/>
      <c r="K380" s="1211"/>
      <c r="L380" s="1211"/>
      <c r="M380" s="1211"/>
      <c r="N380" s="1211"/>
      <c r="O380" s="1211"/>
      <c r="P380" s="1211"/>
    </row>
    <row r="381" spans="2:16">
      <c r="B381" s="1211"/>
      <c r="C381" s="1211"/>
      <c r="D381" s="1211"/>
      <c r="E381" s="1211"/>
      <c r="F381" s="1211"/>
      <c r="G381" s="1211"/>
      <c r="H381" s="1211"/>
      <c r="I381" s="1211"/>
      <c r="J381" s="1211"/>
      <c r="K381" s="1211"/>
      <c r="L381" s="1211"/>
      <c r="M381" s="1211"/>
      <c r="N381" s="1211"/>
      <c r="O381" s="1211"/>
      <c r="P381" s="1211"/>
    </row>
    <row r="382" spans="2:16">
      <c r="B382" s="1211"/>
      <c r="C382" s="1211"/>
      <c r="D382" s="1211"/>
      <c r="E382" s="1211"/>
      <c r="F382" s="1211"/>
      <c r="G382" s="1211"/>
      <c r="H382" s="1211"/>
      <c r="I382" s="1211"/>
      <c r="J382" s="1211"/>
      <c r="K382" s="1211"/>
      <c r="L382" s="1211"/>
      <c r="M382" s="1211"/>
      <c r="N382" s="1211"/>
      <c r="O382" s="1211"/>
      <c r="P382" s="1211"/>
    </row>
    <row r="383" spans="2:16">
      <c r="B383" s="1211"/>
      <c r="C383" s="1211"/>
      <c r="D383" s="1211"/>
      <c r="E383" s="1211"/>
      <c r="F383" s="1211"/>
      <c r="G383" s="1211"/>
      <c r="H383" s="1211"/>
      <c r="I383" s="1211"/>
      <c r="J383" s="1211"/>
      <c r="K383" s="1211"/>
      <c r="L383" s="1211"/>
      <c r="M383" s="1211"/>
      <c r="N383" s="1211"/>
      <c r="O383" s="1211"/>
      <c r="P383" s="1211"/>
    </row>
    <row r="384" spans="2:16">
      <c r="B384" s="1211"/>
      <c r="C384" s="1211"/>
      <c r="D384" s="1211"/>
      <c r="E384" s="1211"/>
      <c r="F384" s="1211"/>
      <c r="G384" s="1211"/>
      <c r="H384" s="1211"/>
      <c r="I384" s="1211"/>
      <c r="J384" s="1211"/>
      <c r="K384" s="1211"/>
      <c r="L384" s="1211"/>
      <c r="M384" s="1211"/>
      <c r="N384" s="1211"/>
      <c r="O384" s="1211"/>
      <c r="P384" s="1211"/>
    </row>
    <row r="385" spans="2:16">
      <c r="B385" s="1211"/>
      <c r="C385" s="1211"/>
      <c r="D385" s="1211"/>
      <c r="E385" s="1211"/>
      <c r="F385" s="1211"/>
      <c r="G385" s="1211"/>
      <c r="H385" s="1211"/>
      <c r="I385" s="1211"/>
      <c r="J385" s="1211"/>
      <c r="K385" s="1211"/>
      <c r="L385" s="1211"/>
      <c r="M385" s="1211"/>
      <c r="N385" s="1211"/>
      <c r="O385" s="1211"/>
      <c r="P385" s="1211"/>
    </row>
    <row r="386" spans="2:16">
      <c r="B386" s="1211"/>
      <c r="C386" s="1211"/>
      <c r="D386" s="1211"/>
      <c r="E386" s="1211"/>
      <c r="F386" s="1211"/>
      <c r="G386" s="1211"/>
      <c r="H386" s="1211"/>
      <c r="I386" s="1211"/>
      <c r="J386" s="1211"/>
      <c r="K386" s="1211"/>
      <c r="L386" s="1211"/>
      <c r="M386" s="1211"/>
      <c r="N386" s="1211"/>
      <c r="O386" s="1211"/>
      <c r="P386" s="1211"/>
    </row>
    <row r="387" spans="2:16">
      <c r="B387" s="1211"/>
      <c r="C387" s="1211"/>
      <c r="D387" s="1211"/>
      <c r="E387" s="1211"/>
      <c r="F387" s="1211"/>
      <c r="G387" s="1211"/>
      <c r="H387" s="1211"/>
      <c r="I387" s="1211"/>
      <c r="J387" s="1211"/>
      <c r="K387" s="1211"/>
      <c r="L387" s="1211"/>
      <c r="M387" s="1211"/>
      <c r="N387" s="1211"/>
      <c r="O387" s="1211"/>
      <c r="P387" s="1211"/>
    </row>
    <row r="388" spans="2:16">
      <c r="B388" s="1211"/>
      <c r="C388" s="1211"/>
      <c r="D388" s="1211"/>
      <c r="E388" s="1211"/>
      <c r="F388" s="1211"/>
      <c r="G388" s="1211"/>
      <c r="H388" s="1211"/>
      <c r="I388" s="1211"/>
      <c r="J388" s="1211"/>
      <c r="K388" s="1211"/>
      <c r="L388" s="1211"/>
      <c r="M388" s="1211"/>
      <c r="N388" s="1211"/>
      <c r="O388" s="1211"/>
      <c r="P388" s="1211"/>
    </row>
    <row r="389" spans="2:16">
      <c r="B389" s="1211"/>
      <c r="C389" s="1211"/>
      <c r="D389" s="1211"/>
      <c r="E389" s="1211"/>
      <c r="F389" s="1211"/>
      <c r="G389" s="1211"/>
      <c r="H389" s="1211"/>
      <c r="I389" s="1211"/>
      <c r="J389" s="1211"/>
      <c r="K389" s="1211"/>
      <c r="L389" s="1211"/>
      <c r="M389" s="1211"/>
      <c r="N389" s="1211"/>
      <c r="O389" s="1211"/>
      <c r="P389" s="1211"/>
    </row>
    <row r="390" spans="2:16">
      <c r="B390" s="1211"/>
      <c r="C390" s="1211"/>
      <c r="D390" s="1211"/>
      <c r="E390" s="1211"/>
      <c r="F390" s="1211"/>
      <c r="G390" s="1211"/>
      <c r="H390" s="1211"/>
      <c r="I390" s="1211"/>
      <c r="J390" s="1211"/>
      <c r="K390" s="1211"/>
      <c r="L390" s="1211"/>
      <c r="M390" s="1211"/>
      <c r="N390" s="1211"/>
      <c r="O390" s="1211"/>
      <c r="P390" s="1211"/>
    </row>
    <row r="391" spans="2:16">
      <c r="B391" s="1211"/>
      <c r="C391" s="1211"/>
      <c r="D391" s="1211"/>
      <c r="E391" s="1211"/>
      <c r="F391" s="1211"/>
      <c r="G391" s="1211"/>
      <c r="H391" s="1211"/>
      <c r="I391" s="1211"/>
      <c r="J391" s="1211"/>
      <c r="K391" s="1211"/>
      <c r="L391" s="1211"/>
      <c r="M391" s="1211"/>
      <c r="N391" s="1211"/>
      <c r="O391" s="1211"/>
      <c r="P391" s="1211"/>
    </row>
    <row r="392" spans="2:16">
      <c r="B392" s="1211"/>
      <c r="C392" s="1211"/>
      <c r="D392" s="1211"/>
      <c r="E392" s="1211"/>
      <c r="F392" s="1211"/>
      <c r="G392" s="1211"/>
      <c r="H392" s="1211"/>
      <c r="I392" s="1211"/>
      <c r="J392" s="1211"/>
      <c r="K392" s="1211"/>
      <c r="L392" s="1211"/>
      <c r="M392" s="1211"/>
      <c r="N392" s="1211"/>
      <c r="O392" s="1211"/>
      <c r="P392" s="1211"/>
    </row>
    <row r="393" spans="2:16">
      <c r="B393" s="1211"/>
      <c r="C393" s="1211"/>
      <c r="D393" s="1211"/>
      <c r="E393" s="1211"/>
      <c r="F393" s="1211"/>
      <c r="G393" s="1211"/>
      <c r="H393" s="1211"/>
      <c r="I393" s="1211"/>
      <c r="J393" s="1211"/>
      <c r="K393" s="1211"/>
      <c r="L393" s="1211"/>
      <c r="M393" s="1211"/>
      <c r="N393" s="1211"/>
      <c r="O393" s="1211"/>
      <c r="P393" s="1211"/>
    </row>
    <row r="394" spans="2:16">
      <c r="B394" s="1211"/>
      <c r="C394" s="1211"/>
      <c r="D394" s="1211"/>
      <c r="E394" s="1211"/>
      <c r="F394" s="1211"/>
      <c r="G394" s="1211"/>
      <c r="H394" s="1211"/>
      <c r="I394" s="1211"/>
      <c r="J394" s="1211"/>
      <c r="K394" s="1211"/>
      <c r="L394" s="1211"/>
      <c r="M394" s="1211"/>
      <c r="N394" s="1211"/>
      <c r="O394" s="1211"/>
      <c r="P394" s="1211"/>
    </row>
    <row r="395" spans="2:16">
      <c r="B395" s="1211"/>
      <c r="C395" s="1211"/>
      <c r="D395" s="1211"/>
      <c r="E395" s="1211"/>
      <c r="F395" s="1211"/>
      <c r="G395" s="1211"/>
      <c r="H395" s="1211"/>
      <c r="I395" s="1211"/>
      <c r="J395" s="1211"/>
      <c r="K395" s="1211"/>
      <c r="L395" s="1211"/>
      <c r="M395" s="1211"/>
      <c r="N395" s="1211"/>
      <c r="O395" s="1211"/>
      <c r="P395" s="1211"/>
    </row>
    <row r="396" spans="2:16">
      <c r="B396" s="1211"/>
      <c r="C396" s="1211"/>
      <c r="D396" s="1211"/>
      <c r="E396" s="1211"/>
      <c r="F396" s="1211"/>
      <c r="G396" s="1211"/>
      <c r="H396" s="1211"/>
      <c r="I396" s="1211"/>
      <c r="J396" s="1211"/>
      <c r="K396" s="1211"/>
      <c r="L396" s="1211"/>
      <c r="M396" s="1211"/>
      <c r="N396" s="1211"/>
      <c r="O396" s="1211"/>
      <c r="P396" s="1211"/>
    </row>
    <row r="397" spans="2:16">
      <c r="B397" s="1211"/>
      <c r="C397" s="1211"/>
      <c r="D397" s="1211"/>
      <c r="E397" s="1211"/>
      <c r="F397" s="1211"/>
      <c r="G397" s="1211"/>
      <c r="H397" s="1211"/>
      <c r="I397" s="1211"/>
      <c r="J397" s="1211"/>
      <c r="K397" s="1211"/>
      <c r="L397" s="1211"/>
      <c r="M397" s="1211"/>
      <c r="N397" s="1211"/>
      <c r="O397" s="1211"/>
      <c r="P397" s="1211"/>
    </row>
    <row r="398" spans="2:16">
      <c r="B398" s="1211"/>
      <c r="C398" s="1211"/>
      <c r="D398" s="1211"/>
      <c r="E398" s="1211"/>
      <c r="F398" s="1211"/>
      <c r="G398" s="1211"/>
      <c r="H398" s="1211"/>
      <c r="I398" s="1211"/>
      <c r="J398" s="1211"/>
      <c r="K398" s="1211"/>
      <c r="L398" s="1211"/>
      <c r="M398" s="1211"/>
      <c r="N398" s="1211"/>
      <c r="O398" s="1211"/>
      <c r="P398" s="1211"/>
    </row>
    <row r="399" spans="2:16">
      <c r="B399" s="1211"/>
      <c r="C399" s="1211"/>
      <c r="D399" s="1211"/>
      <c r="E399" s="1211"/>
      <c r="F399" s="1211"/>
      <c r="G399" s="1211"/>
      <c r="H399" s="1211"/>
      <c r="I399" s="1211"/>
      <c r="J399" s="1211"/>
      <c r="K399" s="1211"/>
      <c r="L399" s="1211"/>
      <c r="M399" s="1211"/>
      <c r="N399" s="1211"/>
      <c r="O399" s="1211"/>
      <c r="P399" s="1211"/>
    </row>
    <row r="400" spans="2:16">
      <c r="B400" s="1211"/>
      <c r="C400" s="1211"/>
      <c r="D400" s="1211"/>
      <c r="E400" s="1211"/>
      <c r="F400" s="1211"/>
      <c r="G400" s="1211"/>
      <c r="H400" s="1211"/>
      <c r="I400" s="1211"/>
      <c r="J400" s="1211"/>
      <c r="K400" s="1211"/>
      <c r="L400" s="1211"/>
      <c r="M400" s="1211"/>
      <c r="N400" s="1211"/>
      <c r="O400" s="1211"/>
      <c r="P400" s="1211"/>
    </row>
    <row r="401" spans="2:16">
      <c r="B401" s="1211"/>
      <c r="C401" s="1211"/>
      <c r="D401" s="1211"/>
      <c r="E401" s="1211"/>
      <c r="F401" s="1211"/>
      <c r="G401" s="1211"/>
      <c r="H401" s="1211"/>
      <c r="I401" s="1211"/>
      <c r="J401" s="1211"/>
      <c r="K401" s="1211"/>
      <c r="L401" s="1211"/>
      <c r="M401" s="1211"/>
      <c r="N401" s="1211"/>
      <c r="O401" s="1211"/>
      <c r="P401" s="1211"/>
    </row>
    <row r="402" spans="2:16">
      <c r="B402" s="1211"/>
      <c r="C402" s="1211"/>
      <c r="D402" s="1211"/>
      <c r="E402" s="1211"/>
      <c r="F402" s="1211"/>
      <c r="G402" s="1211"/>
      <c r="H402" s="1211"/>
      <c r="I402" s="1211"/>
      <c r="J402" s="1211"/>
      <c r="K402" s="1211"/>
      <c r="L402" s="1211"/>
      <c r="M402" s="1211"/>
      <c r="N402" s="1211"/>
      <c r="O402" s="1211"/>
      <c r="P402" s="1211"/>
    </row>
    <row r="403" spans="2:16">
      <c r="B403" s="1211"/>
      <c r="C403" s="1211"/>
      <c r="D403" s="1211"/>
      <c r="E403" s="1211"/>
      <c r="F403" s="1211"/>
      <c r="G403" s="1211"/>
      <c r="H403" s="1211"/>
      <c r="I403" s="1211"/>
      <c r="J403" s="1211"/>
      <c r="K403" s="1211"/>
      <c r="L403" s="1211"/>
      <c r="M403" s="1211"/>
      <c r="N403" s="1211"/>
      <c r="O403" s="1211"/>
      <c r="P403" s="1211"/>
    </row>
    <row r="404" spans="2:16">
      <c r="B404" s="1211"/>
      <c r="C404" s="1211"/>
      <c r="D404" s="1211"/>
      <c r="E404" s="1211"/>
      <c r="F404" s="1211"/>
      <c r="G404" s="1211"/>
      <c r="H404" s="1211"/>
      <c r="I404" s="1211"/>
      <c r="J404" s="1211"/>
      <c r="K404" s="1211"/>
      <c r="L404" s="1211"/>
      <c r="M404" s="1211"/>
      <c r="N404" s="1211"/>
      <c r="O404" s="1211"/>
      <c r="P404" s="1211"/>
    </row>
    <row r="405" spans="2:16">
      <c r="B405" s="1211"/>
      <c r="C405" s="1211"/>
      <c r="D405" s="1211"/>
      <c r="E405" s="1211"/>
      <c r="F405" s="1211"/>
      <c r="G405" s="1211"/>
      <c r="H405" s="1211"/>
      <c r="I405" s="1211"/>
      <c r="J405" s="1211"/>
      <c r="K405" s="1211"/>
      <c r="L405" s="1211"/>
      <c r="M405" s="1211"/>
      <c r="N405" s="1211"/>
      <c r="O405" s="1211"/>
      <c r="P405" s="1211"/>
    </row>
    <row r="406" spans="2:16">
      <c r="B406" s="1211"/>
      <c r="C406" s="1211"/>
      <c r="D406" s="1211"/>
      <c r="E406" s="1211"/>
      <c r="F406" s="1211"/>
      <c r="G406" s="1211"/>
      <c r="H406" s="1211"/>
      <c r="I406" s="1211"/>
      <c r="J406" s="1211"/>
      <c r="K406" s="1211"/>
      <c r="L406" s="1211"/>
      <c r="M406" s="1211"/>
      <c r="N406" s="1211"/>
      <c r="O406" s="1211"/>
      <c r="P406" s="1211"/>
    </row>
    <row r="407" spans="2:16">
      <c r="B407" s="1211"/>
      <c r="C407" s="1211"/>
      <c r="D407" s="1211"/>
      <c r="E407" s="1211"/>
      <c r="F407" s="1211"/>
      <c r="G407" s="1211"/>
      <c r="H407" s="1211"/>
      <c r="I407" s="1211"/>
      <c r="J407" s="1211"/>
      <c r="K407" s="1211"/>
      <c r="L407" s="1211"/>
      <c r="M407" s="1211"/>
      <c r="N407" s="1211"/>
      <c r="O407" s="1211"/>
      <c r="P407" s="1211"/>
    </row>
    <row r="408" spans="2:16">
      <c r="B408" s="1211"/>
      <c r="C408" s="1211"/>
      <c r="D408" s="1211"/>
      <c r="E408" s="1211"/>
      <c r="F408" s="1211"/>
      <c r="G408" s="1211"/>
      <c r="H408" s="1211"/>
      <c r="I408" s="1211"/>
      <c r="J408" s="1211"/>
      <c r="K408" s="1211"/>
      <c r="L408" s="1211"/>
      <c r="M408" s="1211"/>
      <c r="N408" s="1211"/>
      <c r="O408" s="1211"/>
      <c r="P408" s="1211"/>
    </row>
    <row r="409" spans="2:16">
      <c r="B409" s="1211"/>
      <c r="C409" s="1211"/>
      <c r="D409" s="1211"/>
      <c r="E409" s="1211"/>
      <c r="F409" s="1211"/>
      <c r="G409" s="1211"/>
      <c r="H409" s="1211"/>
      <c r="I409" s="1211"/>
      <c r="J409" s="1211"/>
      <c r="K409" s="1211"/>
      <c r="L409" s="1211"/>
      <c r="M409" s="1211"/>
      <c r="N409" s="1211"/>
      <c r="O409" s="1211"/>
      <c r="P409" s="1211"/>
    </row>
    <row r="410" spans="2:16">
      <c r="B410" s="1211"/>
      <c r="C410" s="1211"/>
      <c r="D410" s="1211"/>
      <c r="E410" s="1211"/>
      <c r="F410" s="1211"/>
      <c r="G410" s="1211"/>
      <c r="H410" s="1211"/>
      <c r="I410" s="1211"/>
      <c r="J410" s="1211"/>
      <c r="K410" s="1211"/>
      <c r="L410" s="1211"/>
      <c r="M410" s="1211"/>
      <c r="N410" s="1211"/>
      <c r="O410" s="1211"/>
      <c r="P410" s="1211"/>
    </row>
    <row r="411" spans="2:16">
      <c r="B411" s="1211"/>
      <c r="C411" s="1211"/>
      <c r="D411" s="1211"/>
      <c r="E411" s="1211"/>
      <c r="F411" s="1211"/>
      <c r="G411" s="1211"/>
      <c r="H411" s="1211"/>
      <c r="I411" s="1211"/>
      <c r="J411" s="1211"/>
      <c r="K411" s="1211"/>
      <c r="L411" s="1211"/>
      <c r="M411" s="1211"/>
      <c r="N411" s="1211"/>
      <c r="O411" s="1211"/>
      <c r="P411" s="1211"/>
    </row>
    <row r="412" spans="2:16">
      <c r="B412" s="1211"/>
      <c r="C412" s="1211"/>
      <c r="D412" s="1211"/>
      <c r="E412" s="1211"/>
      <c r="F412" s="1211"/>
      <c r="G412" s="1211"/>
      <c r="H412" s="1211"/>
      <c r="I412" s="1211"/>
      <c r="J412" s="1211"/>
      <c r="K412" s="1211"/>
      <c r="L412" s="1211"/>
      <c r="M412" s="1211"/>
      <c r="N412" s="1211"/>
      <c r="O412" s="1211"/>
      <c r="P412" s="1211"/>
    </row>
    <row r="413" spans="2:16">
      <c r="B413" s="1211"/>
      <c r="C413" s="1211"/>
      <c r="D413" s="1211"/>
      <c r="E413" s="1211"/>
      <c r="F413" s="1211"/>
      <c r="G413" s="1211"/>
      <c r="H413" s="1211"/>
      <c r="I413" s="1211"/>
      <c r="J413" s="1211"/>
      <c r="K413" s="1211"/>
      <c r="L413" s="1211"/>
      <c r="M413" s="1211"/>
      <c r="N413" s="1211"/>
      <c r="O413" s="1211"/>
      <c r="P413" s="1211"/>
    </row>
    <row r="414" spans="2:16">
      <c r="B414" s="1211"/>
      <c r="C414" s="1211"/>
      <c r="D414" s="1211"/>
      <c r="E414" s="1211"/>
      <c r="F414" s="1211"/>
      <c r="G414" s="1211"/>
      <c r="H414" s="1211"/>
      <c r="I414" s="1211"/>
      <c r="J414" s="1211"/>
      <c r="K414" s="1211"/>
      <c r="L414" s="1211"/>
      <c r="M414" s="1211"/>
      <c r="N414" s="1211"/>
      <c r="O414" s="1211"/>
      <c r="P414" s="1211"/>
    </row>
    <row r="415" spans="2:16">
      <c r="B415" s="1211"/>
      <c r="C415" s="1211"/>
      <c r="D415" s="1211"/>
      <c r="E415" s="1211"/>
      <c r="F415" s="1211"/>
      <c r="G415" s="1211"/>
      <c r="H415" s="1211"/>
      <c r="I415" s="1211"/>
      <c r="J415" s="1211"/>
      <c r="K415" s="1211"/>
      <c r="L415" s="1211"/>
      <c r="M415" s="1211"/>
      <c r="N415" s="1211"/>
      <c r="O415" s="1211"/>
      <c r="P415" s="1211"/>
    </row>
    <row r="416" spans="2:16">
      <c r="B416" s="1211"/>
      <c r="C416" s="1211"/>
      <c r="D416" s="1211"/>
      <c r="E416" s="1211"/>
      <c r="F416" s="1211"/>
      <c r="G416" s="1211"/>
      <c r="H416" s="1211"/>
      <c r="I416" s="1211"/>
      <c r="J416" s="1211"/>
      <c r="K416" s="1211"/>
      <c r="L416" s="1211"/>
      <c r="M416" s="1211"/>
      <c r="N416" s="1211"/>
      <c r="O416" s="1211"/>
      <c r="P416" s="1211"/>
    </row>
    <row r="417" spans="2:16">
      <c r="B417" s="1211"/>
      <c r="C417" s="1211"/>
      <c r="D417" s="1211"/>
      <c r="E417" s="1211"/>
      <c r="F417" s="1211"/>
      <c r="G417" s="1211"/>
      <c r="H417" s="1211"/>
      <c r="I417" s="1211"/>
      <c r="J417" s="1211"/>
      <c r="K417" s="1211"/>
      <c r="L417" s="1211"/>
      <c r="M417" s="1211"/>
      <c r="N417" s="1211"/>
      <c r="O417" s="1211"/>
      <c r="P417" s="1211"/>
    </row>
    <row r="418" spans="2:16">
      <c r="B418" s="1211"/>
      <c r="C418" s="1211"/>
      <c r="D418" s="1211"/>
      <c r="E418" s="1211"/>
      <c r="F418" s="1211"/>
      <c r="G418" s="1211"/>
      <c r="H418" s="1211"/>
      <c r="I418" s="1211"/>
      <c r="J418" s="1211"/>
      <c r="K418" s="1211"/>
      <c r="L418" s="1211"/>
      <c r="M418" s="1211"/>
      <c r="N418" s="1211"/>
      <c r="O418" s="1211"/>
      <c r="P418" s="1211"/>
    </row>
    <row r="419" spans="2:16">
      <c r="B419" s="1211"/>
      <c r="C419" s="1211"/>
      <c r="D419" s="1211"/>
      <c r="E419" s="1211"/>
      <c r="F419" s="1211"/>
      <c r="G419" s="1211"/>
      <c r="H419" s="1211"/>
      <c r="I419" s="1211"/>
      <c r="J419" s="1211"/>
      <c r="K419" s="1211"/>
      <c r="L419" s="1211"/>
      <c r="M419" s="1211"/>
      <c r="N419" s="1211"/>
      <c r="O419" s="1211"/>
      <c r="P419" s="1211"/>
    </row>
    <row r="420" spans="2:16">
      <c r="B420" s="1211"/>
      <c r="C420" s="1211"/>
      <c r="D420" s="1211"/>
      <c r="E420" s="1211"/>
      <c r="F420" s="1211"/>
      <c r="G420" s="1211"/>
      <c r="H420" s="1211"/>
      <c r="I420" s="1211"/>
      <c r="J420" s="1211"/>
      <c r="K420" s="1211"/>
      <c r="L420" s="1211"/>
      <c r="M420" s="1211"/>
      <c r="N420" s="1211"/>
      <c r="O420" s="1211"/>
      <c r="P420" s="1211"/>
    </row>
    <row r="421" spans="2:16">
      <c r="B421" s="1211"/>
      <c r="C421" s="1211"/>
      <c r="D421" s="1211"/>
      <c r="E421" s="1211"/>
      <c r="F421" s="1211"/>
      <c r="G421" s="1211"/>
      <c r="H421" s="1211"/>
      <c r="I421" s="1211"/>
      <c r="J421" s="1211"/>
      <c r="K421" s="1211"/>
      <c r="L421" s="1211"/>
      <c r="M421" s="1211"/>
      <c r="N421" s="1211"/>
      <c r="O421" s="1211"/>
      <c r="P421" s="1211"/>
    </row>
    <row r="422" spans="2:16">
      <c r="B422" s="1211"/>
      <c r="C422" s="1211"/>
      <c r="D422" s="1211"/>
      <c r="E422" s="1211"/>
      <c r="F422" s="1211"/>
      <c r="G422" s="1211"/>
      <c r="H422" s="1211"/>
      <c r="I422" s="1211"/>
      <c r="J422" s="1211"/>
      <c r="K422" s="1211"/>
      <c r="L422" s="1211"/>
      <c r="M422" s="1211"/>
      <c r="N422" s="1211"/>
      <c r="O422" s="1211"/>
      <c r="P422" s="1211"/>
    </row>
    <row r="423" spans="2:16">
      <c r="B423" s="1211"/>
      <c r="C423" s="1211"/>
      <c r="D423" s="1211"/>
      <c r="E423" s="1211"/>
      <c r="F423" s="1211"/>
      <c r="G423" s="1211"/>
      <c r="H423" s="1211"/>
      <c r="I423" s="1211"/>
      <c r="J423" s="1211"/>
      <c r="K423" s="1211"/>
      <c r="L423" s="1211"/>
      <c r="M423" s="1211"/>
      <c r="N423" s="1211"/>
      <c r="O423" s="1211"/>
      <c r="P423" s="1211"/>
    </row>
    <row r="424" spans="2:16">
      <c r="B424" s="1211"/>
      <c r="C424" s="1211"/>
      <c r="D424" s="1211"/>
      <c r="E424" s="1211"/>
      <c r="F424" s="1211"/>
      <c r="G424" s="1211"/>
      <c r="H424" s="1211"/>
      <c r="I424" s="1211"/>
      <c r="J424" s="1211"/>
      <c r="K424" s="1211"/>
      <c r="L424" s="1211"/>
      <c r="M424" s="1211"/>
      <c r="N424" s="1211"/>
      <c r="O424" s="1211"/>
      <c r="P424" s="1211"/>
    </row>
    <row r="425" spans="2:16">
      <c r="B425" s="1211"/>
      <c r="C425" s="1211"/>
      <c r="D425" s="1211"/>
      <c r="E425" s="1211"/>
      <c r="F425" s="1211"/>
      <c r="G425" s="1211"/>
      <c r="H425" s="1211"/>
      <c r="I425" s="1211"/>
      <c r="J425" s="1211"/>
      <c r="K425" s="1211"/>
      <c r="L425" s="1211"/>
      <c r="M425" s="1211"/>
      <c r="N425" s="1211"/>
      <c r="O425" s="1211"/>
      <c r="P425" s="1211"/>
    </row>
    <row r="426" spans="2:16">
      <c r="B426" s="1211"/>
      <c r="C426" s="1211"/>
      <c r="D426" s="1211"/>
      <c r="E426" s="1211"/>
      <c r="F426" s="1211"/>
      <c r="G426" s="1211"/>
      <c r="H426" s="1211"/>
      <c r="I426" s="1211"/>
      <c r="J426" s="1211"/>
      <c r="K426" s="1211"/>
      <c r="L426" s="1211"/>
      <c r="M426" s="1211"/>
      <c r="N426" s="1211"/>
      <c r="O426" s="1211"/>
      <c r="P426" s="1211"/>
    </row>
    <row r="427" spans="2:16">
      <c r="B427" s="1211"/>
      <c r="C427" s="1211"/>
      <c r="D427" s="1211"/>
      <c r="E427" s="1211"/>
      <c r="F427" s="1211"/>
      <c r="G427" s="1211"/>
      <c r="H427" s="1211"/>
      <c r="I427" s="1211"/>
      <c r="J427" s="1211"/>
      <c r="K427" s="1211"/>
      <c r="L427" s="1211"/>
      <c r="M427" s="1211"/>
      <c r="N427" s="1211"/>
      <c r="O427" s="1211"/>
      <c r="P427" s="1211"/>
    </row>
    <row r="428" spans="2:16">
      <c r="B428" s="1211"/>
      <c r="C428" s="1211"/>
      <c r="D428" s="1211"/>
      <c r="E428" s="1211"/>
      <c r="F428" s="1211"/>
      <c r="G428" s="1211"/>
      <c r="H428" s="1211"/>
      <c r="I428" s="1211"/>
      <c r="J428" s="1211"/>
      <c r="K428" s="1211"/>
      <c r="L428" s="1211"/>
      <c r="M428" s="1211"/>
      <c r="N428" s="1211"/>
      <c r="O428" s="1211"/>
      <c r="P428" s="1211"/>
    </row>
    <row r="429" spans="2:16">
      <c r="B429" s="1211"/>
      <c r="C429" s="1211"/>
      <c r="D429" s="1211"/>
      <c r="E429" s="1211"/>
      <c r="F429" s="1211"/>
      <c r="G429" s="1211"/>
      <c r="H429" s="1211"/>
      <c r="I429" s="1211"/>
      <c r="J429" s="1211"/>
      <c r="K429" s="1211"/>
      <c r="L429" s="1211"/>
      <c r="M429" s="1211"/>
      <c r="N429" s="1211"/>
      <c r="O429" s="1211"/>
      <c r="P429" s="1211"/>
    </row>
    <row r="430" spans="2:16">
      <c r="B430" s="1211"/>
      <c r="C430" s="1211"/>
      <c r="D430" s="1211"/>
      <c r="E430" s="1211"/>
      <c r="F430" s="1211"/>
      <c r="G430" s="1211"/>
      <c r="H430" s="1211"/>
      <c r="I430" s="1211"/>
      <c r="J430" s="1211"/>
      <c r="K430" s="1211"/>
      <c r="L430" s="1211"/>
      <c r="M430" s="1211"/>
      <c r="N430" s="1211"/>
      <c r="O430" s="1211"/>
      <c r="P430" s="1211"/>
    </row>
    <row r="431" spans="2:16">
      <c r="B431" s="1211"/>
      <c r="C431" s="1211"/>
      <c r="D431" s="1211"/>
      <c r="E431" s="1211"/>
      <c r="F431" s="1211"/>
      <c r="G431" s="1211"/>
      <c r="H431" s="1211"/>
      <c r="I431" s="1211"/>
      <c r="J431" s="1211"/>
      <c r="K431" s="1211"/>
      <c r="L431" s="1211"/>
      <c r="M431" s="1211"/>
      <c r="N431" s="1211"/>
      <c r="O431" s="1211"/>
      <c r="P431" s="1211"/>
    </row>
    <row r="432" spans="2:16">
      <c r="B432" s="1211"/>
      <c r="C432" s="1211"/>
      <c r="D432" s="1211"/>
      <c r="E432" s="1211"/>
      <c r="F432" s="1211"/>
      <c r="G432" s="1211"/>
      <c r="H432" s="1211"/>
      <c r="I432" s="1211"/>
      <c r="J432" s="1211"/>
      <c r="K432" s="1211"/>
      <c r="L432" s="1211"/>
      <c r="M432" s="1211"/>
      <c r="N432" s="1211"/>
      <c r="O432" s="1211"/>
      <c r="P432" s="1211"/>
    </row>
    <row r="433" spans="2:16">
      <c r="B433" s="1211"/>
      <c r="C433" s="1211"/>
      <c r="D433" s="1211"/>
      <c r="E433" s="1211"/>
      <c r="F433" s="1211"/>
      <c r="G433" s="1211"/>
      <c r="H433" s="1211"/>
      <c r="I433" s="1211"/>
      <c r="J433" s="1211"/>
      <c r="K433" s="1211"/>
      <c r="L433" s="1211"/>
      <c r="M433" s="1211"/>
      <c r="N433" s="1211"/>
      <c r="O433" s="1211"/>
      <c r="P433" s="1211"/>
    </row>
    <row r="434" spans="2:16">
      <c r="B434" s="1211"/>
      <c r="C434" s="1211"/>
      <c r="D434" s="1211"/>
      <c r="E434" s="1211"/>
      <c r="F434" s="1211"/>
      <c r="G434" s="1211"/>
      <c r="H434" s="1211"/>
      <c r="I434" s="1211"/>
      <c r="J434" s="1211"/>
      <c r="K434" s="1211"/>
      <c r="L434" s="1211"/>
      <c r="M434" s="1211"/>
      <c r="N434" s="1211"/>
      <c r="O434" s="1211"/>
      <c r="P434" s="1211"/>
    </row>
    <row r="435" spans="2:16">
      <c r="B435" s="1211"/>
      <c r="C435" s="1211"/>
      <c r="D435" s="1211"/>
      <c r="E435" s="1211"/>
      <c r="F435" s="1211"/>
      <c r="G435" s="1211"/>
      <c r="H435" s="1211"/>
      <c r="I435" s="1211"/>
      <c r="J435" s="1211"/>
      <c r="K435" s="1211"/>
      <c r="L435" s="1211"/>
      <c r="M435" s="1211"/>
      <c r="N435" s="1211"/>
      <c r="O435" s="1211"/>
      <c r="P435" s="1211"/>
    </row>
    <row r="436" spans="2:16">
      <c r="B436" s="1211"/>
      <c r="C436" s="1211"/>
      <c r="D436" s="1211"/>
      <c r="E436" s="1211"/>
      <c r="F436" s="1211"/>
      <c r="G436" s="1211"/>
      <c r="H436" s="1211"/>
      <c r="I436" s="1211"/>
      <c r="J436" s="1211"/>
      <c r="K436" s="1211"/>
      <c r="L436" s="1211"/>
      <c r="M436" s="1211"/>
      <c r="N436" s="1211"/>
      <c r="O436" s="1211"/>
      <c r="P436" s="1211"/>
    </row>
    <row r="437" spans="2:16">
      <c r="B437" s="1211"/>
      <c r="C437" s="1211"/>
      <c r="D437" s="1211"/>
      <c r="E437" s="1211"/>
      <c r="F437" s="1211"/>
      <c r="G437" s="1211"/>
      <c r="H437" s="1211"/>
      <c r="I437" s="1211"/>
      <c r="J437" s="1211"/>
      <c r="K437" s="1211"/>
      <c r="L437" s="1211"/>
      <c r="M437" s="1211"/>
      <c r="N437" s="1211"/>
      <c r="O437" s="1211"/>
      <c r="P437" s="1211"/>
    </row>
    <row r="438" spans="2:16">
      <c r="B438" s="1211"/>
      <c r="C438" s="1211"/>
      <c r="D438" s="1211"/>
      <c r="E438" s="1211"/>
      <c r="F438" s="1211"/>
      <c r="G438" s="1211"/>
      <c r="H438" s="1211"/>
      <c r="I438" s="1211"/>
      <c r="J438" s="1211"/>
      <c r="K438" s="1211"/>
      <c r="L438" s="1211"/>
      <c r="M438" s="1211"/>
      <c r="N438" s="1211"/>
      <c r="O438" s="1211"/>
      <c r="P438" s="1211"/>
    </row>
    <row r="439" spans="2:16">
      <c r="B439" s="1211"/>
      <c r="C439" s="1211"/>
      <c r="D439" s="1211"/>
      <c r="E439" s="1211"/>
      <c r="F439" s="1211"/>
      <c r="G439" s="1211"/>
      <c r="H439" s="1211"/>
      <c r="I439" s="1211"/>
      <c r="J439" s="1211"/>
      <c r="K439" s="1211"/>
      <c r="L439" s="1211"/>
      <c r="M439" s="1211"/>
      <c r="N439" s="1211"/>
      <c r="O439" s="1211"/>
      <c r="P439" s="1211"/>
    </row>
    <row r="440" spans="2:16">
      <c r="B440" s="1211"/>
      <c r="C440" s="1211"/>
      <c r="D440" s="1211"/>
      <c r="E440" s="1211"/>
      <c r="F440" s="1211"/>
      <c r="G440" s="1211"/>
      <c r="H440" s="1211"/>
      <c r="I440" s="1211"/>
      <c r="J440" s="1211"/>
      <c r="K440" s="1211"/>
      <c r="L440" s="1211"/>
      <c r="M440" s="1211"/>
      <c r="N440" s="1211"/>
      <c r="O440" s="1211"/>
      <c r="P440" s="1211"/>
    </row>
    <row r="441" spans="2:16">
      <c r="B441" s="1211"/>
      <c r="C441" s="1211"/>
      <c r="D441" s="1211"/>
      <c r="E441" s="1211"/>
      <c r="F441" s="1211"/>
      <c r="G441" s="1211"/>
      <c r="H441" s="1211"/>
      <c r="I441" s="1211"/>
      <c r="J441" s="1211"/>
      <c r="K441" s="1211"/>
      <c r="L441" s="1211"/>
      <c r="M441" s="1211"/>
      <c r="N441" s="1211"/>
      <c r="O441" s="1211"/>
      <c r="P441" s="1211"/>
    </row>
    <row r="442" spans="2:16">
      <c r="B442" s="1211"/>
      <c r="C442" s="1211"/>
      <c r="D442" s="1211"/>
      <c r="E442" s="1211"/>
      <c r="F442" s="1211"/>
      <c r="G442" s="1211"/>
      <c r="H442" s="1211"/>
      <c r="I442" s="1211"/>
      <c r="J442" s="1211"/>
      <c r="K442" s="1211"/>
      <c r="L442" s="1211"/>
      <c r="M442" s="1211"/>
      <c r="N442" s="1211"/>
      <c r="O442" s="1211"/>
      <c r="P442" s="1211"/>
    </row>
    <row r="443" spans="2:16">
      <c r="B443" s="1211"/>
      <c r="C443" s="1211"/>
      <c r="D443" s="1211"/>
      <c r="E443" s="1211"/>
      <c r="F443" s="1211"/>
      <c r="G443" s="1211"/>
      <c r="H443" s="1211"/>
      <c r="I443" s="1211"/>
      <c r="J443" s="1211"/>
      <c r="K443" s="1211"/>
      <c r="L443" s="1211"/>
      <c r="M443" s="1211"/>
      <c r="N443" s="1211"/>
      <c r="O443" s="1211"/>
      <c r="P443" s="1211"/>
    </row>
    <row r="444" spans="2:16">
      <c r="B444" s="1211"/>
      <c r="C444" s="1211"/>
      <c r="D444" s="1211"/>
      <c r="E444" s="1211"/>
      <c r="F444" s="1211"/>
      <c r="G444" s="1211"/>
      <c r="H444" s="1211"/>
      <c r="I444" s="1211"/>
      <c r="J444" s="1211"/>
      <c r="K444" s="1211"/>
      <c r="L444" s="1211"/>
      <c r="M444" s="1211"/>
      <c r="N444" s="1211"/>
      <c r="O444" s="1211"/>
      <c r="P444" s="1211"/>
    </row>
    <row r="445" spans="2:16">
      <c r="B445" s="1211"/>
      <c r="C445" s="1211"/>
      <c r="D445" s="1211"/>
      <c r="E445" s="1211"/>
      <c r="F445" s="1211"/>
      <c r="G445" s="1211"/>
      <c r="H445" s="1211"/>
      <c r="I445" s="1211"/>
      <c r="J445" s="1211"/>
      <c r="K445" s="1211"/>
      <c r="L445" s="1211"/>
      <c r="M445" s="1211"/>
      <c r="N445" s="1211"/>
      <c r="O445" s="1211"/>
      <c r="P445" s="1211"/>
    </row>
    <row r="446" spans="2:16">
      <c r="B446" s="1211"/>
      <c r="C446" s="1211"/>
      <c r="D446" s="1211"/>
      <c r="E446" s="1211"/>
      <c r="F446" s="1211"/>
      <c r="G446" s="1211"/>
      <c r="H446" s="1211"/>
      <c r="I446" s="1211"/>
      <c r="J446" s="1211"/>
      <c r="K446" s="1211"/>
      <c r="L446" s="1211"/>
      <c r="M446" s="1211"/>
      <c r="N446" s="1211"/>
      <c r="O446" s="1211"/>
      <c r="P446" s="1211"/>
    </row>
    <row r="447" spans="2:16">
      <c r="B447" s="1211"/>
      <c r="C447" s="1211"/>
      <c r="D447" s="1211"/>
      <c r="E447" s="1211"/>
      <c r="F447" s="1211"/>
      <c r="G447" s="1211"/>
      <c r="H447" s="1211"/>
      <c r="I447" s="1211"/>
      <c r="J447" s="1211"/>
      <c r="K447" s="1211"/>
      <c r="L447" s="1211"/>
      <c r="M447" s="1211"/>
      <c r="N447" s="1211"/>
      <c r="O447" s="1211"/>
      <c r="P447" s="1211"/>
    </row>
    <row r="448" spans="2:16">
      <c r="B448" s="1211"/>
      <c r="C448" s="1211"/>
      <c r="D448" s="1211"/>
      <c r="E448" s="1211"/>
      <c r="F448" s="1211"/>
      <c r="G448" s="1211"/>
      <c r="H448" s="1211"/>
      <c r="I448" s="1211"/>
      <c r="J448" s="1211"/>
      <c r="K448" s="1211"/>
      <c r="L448" s="1211"/>
      <c r="M448" s="1211"/>
      <c r="N448" s="1211"/>
      <c r="O448" s="1211"/>
      <c r="P448" s="1211"/>
    </row>
    <row r="449" spans="2:16">
      <c r="B449" s="1211"/>
      <c r="C449" s="1211"/>
      <c r="D449" s="1211"/>
      <c r="E449" s="1211"/>
      <c r="F449" s="1211"/>
      <c r="G449" s="1211"/>
      <c r="H449" s="1211"/>
      <c r="I449" s="1211"/>
      <c r="J449" s="1211"/>
      <c r="K449" s="1211"/>
      <c r="L449" s="1211"/>
      <c r="M449" s="1211"/>
      <c r="N449" s="1211"/>
      <c r="O449" s="1211"/>
      <c r="P449" s="1211"/>
    </row>
    <row r="450" spans="2:16">
      <c r="B450" s="1211"/>
      <c r="C450" s="1211"/>
      <c r="D450" s="1211"/>
      <c r="E450" s="1211"/>
      <c r="F450" s="1211"/>
      <c r="G450" s="1211"/>
      <c r="H450" s="1211"/>
      <c r="I450" s="1211"/>
      <c r="J450" s="1211"/>
      <c r="K450" s="1211"/>
      <c r="L450" s="1211"/>
      <c r="M450" s="1211"/>
      <c r="N450" s="1211"/>
      <c r="O450" s="1211"/>
      <c r="P450" s="1211"/>
    </row>
    <row r="451" spans="2:16">
      <c r="B451" s="1211"/>
      <c r="C451" s="1211"/>
      <c r="D451" s="1211"/>
      <c r="E451" s="1211"/>
      <c r="F451" s="1211"/>
      <c r="G451" s="1211"/>
      <c r="H451" s="1211"/>
      <c r="I451" s="1211"/>
      <c r="J451" s="1211"/>
      <c r="K451" s="1211"/>
      <c r="L451" s="1211"/>
      <c r="M451" s="1211"/>
      <c r="N451" s="1211"/>
      <c r="O451" s="1211"/>
      <c r="P451" s="1211"/>
    </row>
    <row r="452" spans="2:16">
      <c r="B452" s="1211"/>
      <c r="C452" s="1211"/>
      <c r="D452" s="1211"/>
      <c r="E452" s="1211"/>
      <c r="F452" s="1211"/>
      <c r="G452" s="1211"/>
      <c r="H452" s="1211"/>
      <c r="I452" s="1211"/>
      <c r="J452" s="1211"/>
      <c r="K452" s="1211"/>
      <c r="L452" s="1211"/>
      <c r="M452" s="1211"/>
      <c r="N452" s="1211"/>
      <c r="O452" s="1211"/>
      <c r="P452" s="1211"/>
    </row>
    <row r="453" spans="2:16">
      <c r="B453" s="1211"/>
      <c r="C453" s="1211"/>
      <c r="D453" s="1211"/>
      <c r="E453" s="1211"/>
      <c r="F453" s="1211"/>
      <c r="G453" s="1211"/>
      <c r="H453" s="1211"/>
      <c r="I453" s="1211"/>
      <c r="J453" s="1211"/>
      <c r="K453" s="1211"/>
      <c r="L453" s="1211"/>
      <c r="M453" s="1211"/>
      <c r="N453" s="1211"/>
      <c r="O453" s="1211"/>
      <c r="P453" s="1211"/>
    </row>
    <row r="454" spans="2:16">
      <c r="B454" s="1211"/>
      <c r="C454" s="1211"/>
      <c r="D454" s="1211"/>
      <c r="E454" s="1211"/>
      <c r="F454" s="1211"/>
      <c r="G454" s="1211"/>
      <c r="H454" s="1211"/>
      <c r="I454" s="1211"/>
      <c r="J454" s="1211"/>
      <c r="K454" s="1211"/>
      <c r="L454" s="1211"/>
      <c r="M454" s="1211"/>
      <c r="N454" s="1211"/>
      <c r="O454" s="1211"/>
      <c r="P454" s="1211"/>
    </row>
    <row r="455" spans="2:16">
      <c r="B455" s="1211"/>
      <c r="C455" s="1211"/>
      <c r="D455" s="1211"/>
      <c r="E455" s="1211"/>
      <c r="F455" s="1211"/>
      <c r="G455" s="1211"/>
      <c r="H455" s="1211"/>
      <c r="I455" s="1211"/>
      <c r="J455" s="1211"/>
      <c r="K455" s="1211"/>
      <c r="L455" s="1211"/>
      <c r="M455" s="1211"/>
      <c r="N455" s="1211"/>
      <c r="O455" s="1211"/>
      <c r="P455" s="1211"/>
    </row>
    <row r="456" spans="2:16">
      <c r="B456" s="1211"/>
      <c r="C456" s="1211"/>
      <c r="D456" s="1211"/>
      <c r="E456" s="1211"/>
      <c r="F456" s="1211"/>
      <c r="G456" s="1211"/>
      <c r="H456" s="1211"/>
      <c r="I456" s="1211"/>
      <c r="J456" s="1211"/>
      <c r="K456" s="1211"/>
      <c r="L456" s="1211"/>
      <c r="M456" s="1211"/>
      <c r="N456" s="1211"/>
      <c r="O456" s="1211"/>
      <c r="P456" s="1211"/>
    </row>
    <row r="457" spans="2:16">
      <c r="B457" s="1211"/>
      <c r="C457" s="1211"/>
      <c r="D457" s="1211"/>
      <c r="E457" s="1211"/>
      <c r="F457" s="1211"/>
      <c r="G457" s="1211"/>
      <c r="H457" s="1211"/>
      <c r="I457" s="1211"/>
      <c r="J457" s="1211"/>
      <c r="K457" s="1211"/>
      <c r="L457" s="1211"/>
      <c r="M457" s="1211"/>
      <c r="N457" s="1211"/>
      <c r="O457" s="1211"/>
      <c r="P457" s="1211"/>
    </row>
    <row r="458" spans="2:16">
      <c r="B458" s="1211"/>
      <c r="C458" s="1211"/>
      <c r="D458" s="1211"/>
      <c r="E458" s="1211"/>
      <c r="F458" s="1211"/>
      <c r="G458" s="1211"/>
      <c r="H458" s="1211"/>
      <c r="I458" s="1211"/>
      <c r="J458" s="1211"/>
      <c r="K458" s="1211"/>
      <c r="L458" s="1211"/>
      <c r="M458" s="1211"/>
      <c r="N458" s="1211"/>
      <c r="O458" s="1211"/>
      <c r="P458" s="1211"/>
    </row>
    <row r="459" spans="2:16">
      <c r="B459" s="1211"/>
      <c r="C459" s="1211"/>
      <c r="D459" s="1211"/>
      <c r="E459" s="1211"/>
      <c r="F459" s="1211"/>
      <c r="G459" s="1211"/>
      <c r="H459" s="1211"/>
      <c r="I459" s="1211"/>
      <c r="J459" s="1211"/>
      <c r="K459" s="1211"/>
      <c r="L459" s="1211"/>
      <c r="M459" s="1211"/>
      <c r="N459" s="1211"/>
      <c r="O459" s="1211"/>
      <c r="P459" s="1211"/>
    </row>
    <row r="460" spans="2:16">
      <c r="B460" s="1211"/>
      <c r="C460" s="1211"/>
      <c r="D460" s="1211"/>
      <c r="E460" s="1211"/>
      <c r="F460" s="1211"/>
      <c r="G460" s="1211"/>
      <c r="H460" s="1211"/>
      <c r="I460" s="1211"/>
      <c r="J460" s="1211"/>
      <c r="K460" s="1211"/>
      <c r="L460" s="1211"/>
      <c r="M460" s="1211"/>
      <c r="N460" s="1211"/>
      <c r="O460" s="1211"/>
      <c r="P460" s="1211"/>
    </row>
    <row r="461" spans="2:16">
      <c r="B461" s="1211"/>
      <c r="C461" s="1211"/>
      <c r="D461" s="1211"/>
      <c r="E461" s="1211"/>
      <c r="F461" s="1211"/>
      <c r="G461" s="1211"/>
      <c r="H461" s="1211"/>
      <c r="I461" s="1211"/>
      <c r="J461" s="1211"/>
      <c r="K461" s="1211"/>
      <c r="L461" s="1211"/>
      <c r="M461" s="1211"/>
      <c r="N461" s="1211"/>
      <c r="O461" s="1211"/>
      <c r="P461" s="1211"/>
    </row>
    <row r="462" spans="2:16">
      <c r="B462" s="1211"/>
      <c r="C462" s="1211"/>
      <c r="D462" s="1211"/>
      <c r="E462" s="1211"/>
      <c r="F462" s="1211"/>
      <c r="G462" s="1211"/>
      <c r="H462" s="1211"/>
      <c r="I462" s="1211"/>
      <c r="J462" s="1211"/>
      <c r="K462" s="1211"/>
      <c r="L462" s="1211"/>
      <c r="M462" s="1211"/>
      <c r="N462" s="1211"/>
      <c r="O462" s="1211"/>
      <c r="P462" s="1211"/>
    </row>
    <row r="463" spans="2:16">
      <c r="B463" s="1211"/>
      <c r="C463" s="1211"/>
      <c r="D463" s="1211"/>
      <c r="E463" s="1211"/>
      <c r="F463" s="1211"/>
      <c r="G463" s="1211"/>
      <c r="H463" s="1211"/>
      <c r="I463" s="1211"/>
      <c r="J463" s="1211"/>
      <c r="K463" s="1211"/>
      <c r="L463" s="1211"/>
      <c r="M463" s="1211"/>
      <c r="N463" s="1211"/>
      <c r="O463" s="1211"/>
      <c r="P463" s="1211"/>
    </row>
    <row r="464" spans="2:16">
      <c r="B464" s="1211"/>
      <c r="C464" s="1211"/>
      <c r="D464" s="1211"/>
      <c r="E464" s="1211"/>
      <c r="F464" s="1211"/>
      <c r="G464" s="1211"/>
      <c r="H464" s="1211"/>
      <c r="I464" s="1211"/>
      <c r="J464" s="1211"/>
      <c r="K464" s="1211"/>
      <c r="L464" s="1211"/>
      <c r="M464" s="1211"/>
      <c r="N464" s="1211"/>
      <c r="O464" s="1211"/>
      <c r="P464" s="1211"/>
    </row>
    <row r="465" spans="2:16">
      <c r="B465" s="1211"/>
      <c r="C465" s="1211"/>
      <c r="D465" s="1211"/>
      <c r="E465" s="1211"/>
      <c r="F465" s="1211"/>
      <c r="G465" s="1211"/>
      <c r="H465" s="1211"/>
      <c r="I465" s="1211"/>
      <c r="J465" s="1211"/>
      <c r="K465" s="1211"/>
      <c r="L465" s="1211"/>
      <c r="M465" s="1211"/>
      <c r="N465" s="1211"/>
      <c r="O465" s="1211"/>
      <c r="P465" s="1211"/>
    </row>
    <row r="466" spans="2:16">
      <c r="B466" s="1211"/>
      <c r="C466" s="1211"/>
      <c r="D466" s="1211"/>
      <c r="E466" s="1211"/>
      <c r="F466" s="1211"/>
      <c r="G466" s="1211"/>
      <c r="H466" s="1211"/>
      <c r="I466" s="1211"/>
      <c r="J466" s="1211"/>
      <c r="K466" s="1211"/>
      <c r="L466" s="1211"/>
      <c r="M466" s="1211"/>
      <c r="N466" s="1211"/>
      <c r="O466" s="1211"/>
      <c r="P466" s="1211"/>
    </row>
    <row r="467" spans="2:16">
      <c r="B467" s="1211"/>
      <c r="C467" s="1211"/>
      <c r="D467" s="1211"/>
      <c r="E467" s="1211"/>
      <c r="F467" s="1211"/>
      <c r="G467" s="1211"/>
      <c r="H467" s="1211"/>
      <c r="I467" s="1211"/>
      <c r="J467" s="1211"/>
      <c r="K467" s="1211"/>
      <c r="L467" s="1211"/>
      <c r="M467" s="1211"/>
      <c r="N467" s="1211"/>
      <c r="O467" s="1211"/>
      <c r="P467" s="1211"/>
    </row>
    <row r="468" spans="2:16">
      <c r="B468" s="1211"/>
      <c r="C468" s="1211"/>
      <c r="D468" s="1211"/>
      <c r="E468" s="1211"/>
      <c r="F468" s="1211"/>
      <c r="G468" s="1211"/>
      <c r="H468" s="1211"/>
      <c r="I468" s="1211"/>
      <c r="J468" s="1211"/>
      <c r="K468" s="1211"/>
      <c r="L468" s="1211"/>
      <c r="M468" s="1211"/>
      <c r="N468" s="1211"/>
      <c r="O468" s="1211"/>
      <c r="P468" s="1211"/>
    </row>
    <row r="469" spans="2:16">
      <c r="B469" s="1211"/>
      <c r="C469" s="1211"/>
      <c r="D469" s="1211"/>
      <c r="E469" s="1211"/>
      <c r="F469" s="1211"/>
      <c r="G469" s="1211"/>
      <c r="H469" s="1211"/>
      <c r="I469" s="1211"/>
      <c r="J469" s="1211"/>
      <c r="K469" s="1211"/>
      <c r="L469" s="1211"/>
      <c r="M469" s="1211"/>
      <c r="N469" s="1211"/>
      <c r="O469" s="1211"/>
      <c r="P469" s="1211"/>
    </row>
    <row r="470" spans="2:16">
      <c r="B470" s="1211"/>
      <c r="C470" s="1211"/>
      <c r="D470" s="1211"/>
      <c r="E470" s="1211"/>
      <c r="F470" s="1211"/>
      <c r="G470" s="1211"/>
      <c r="H470" s="1211"/>
      <c r="I470" s="1211"/>
      <c r="J470" s="1211"/>
      <c r="K470" s="1211"/>
      <c r="L470" s="1211"/>
      <c r="M470" s="1211"/>
      <c r="N470" s="1211"/>
      <c r="O470" s="1211"/>
      <c r="P470" s="1211"/>
    </row>
    <row r="471" spans="2:16">
      <c r="B471" s="1211"/>
      <c r="C471" s="1211"/>
      <c r="D471" s="1211"/>
      <c r="E471" s="1211"/>
      <c r="F471" s="1211"/>
      <c r="G471" s="1211"/>
      <c r="H471" s="1211"/>
      <c r="I471" s="1211"/>
      <c r="J471" s="1211"/>
      <c r="K471" s="1211"/>
      <c r="L471" s="1211"/>
      <c r="M471" s="1211"/>
      <c r="N471" s="1211"/>
      <c r="O471" s="1211"/>
      <c r="P471" s="1211"/>
    </row>
    <row r="472" spans="2:16">
      <c r="B472" s="1211"/>
      <c r="C472" s="1211"/>
      <c r="D472" s="1211"/>
      <c r="E472" s="1211"/>
      <c r="F472" s="1211"/>
      <c r="G472" s="1211"/>
      <c r="H472" s="1211"/>
      <c r="I472" s="1211"/>
      <c r="J472" s="1211"/>
      <c r="K472" s="1211"/>
      <c r="L472" s="1211"/>
      <c r="M472" s="1211"/>
      <c r="N472" s="1211"/>
      <c r="O472" s="1211"/>
      <c r="P472" s="1211"/>
    </row>
    <row r="473" spans="2:16">
      <c r="B473" s="1211"/>
      <c r="C473" s="1211"/>
      <c r="D473" s="1211"/>
      <c r="E473" s="1211"/>
      <c r="F473" s="1211"/>
      <c r="G473" s="1211"/>
      <c r="H473" s="1211"/>
      <c r="I473" s="1211"/>
      <c r="J473" s="1211"/>
      <c r="K473" s="1211"/>
      <c r="L473" s="1211"/>
      <c r="M473" s="1211"/>
      <c r="N473" s="1211"/>
      <c r="O473" s="1211"/>
      <c r="P473" s="1211"/>
    </row>
    <row r="474" spans="2:16">
      <c r="B474" s="1211"/>
      <c r="C474" s="1211"/>
      <c r="D474" s="1211"/>
      <c r="E474" s="1211"/>
      <c r="F474" s="1211"/>
      <c r="G474" s="1211"/>
      <c r="H474" s="1211"/>
      <c r="I474" s="1211"/>
      <c r="J474" s="1211"/>
      <c r="K474" s="1211"/>
      <c r="L474" s="1211"/>
      <c r="M474" s="1211"/>
      <c r="N474" s="1211"/>
      <c r="O474" s="1211"/>
      <c r="P474" s="1211"/>
    </row>
    <row r="475" spans="2:16">
      <c r="B475" s="1211"/>
      <c r="C475" s="1211"/>
      <c r="D475" s="1211"/>
      <c r="E475" s="1211"/>
      <c r="F475" s="1211"/>
      <c r="G475" s="1211"/>
      <c r="H475" s="1211"/>
      <c r="I475" s="1211"/>
      <c r="J475" s="1211"/>
      <c r="K475" s="1211"/>
      <c r="L475" s="1211"/>
      <c r="M475" s="1211"/>
      <c r="N475" s="1211"/>
      <c r="O475" s="1211"/>
      <c r="P475" s="1211"/>
    </row>
    <row r="476" spans="2:16">
      <c r="B476" s="1211"/>
      <c r="C476" s="1211"/>
      <c r="D476" s="1211"/>
      <c r="E476" s="1211"/>
      <c r="F476" s="1211"/>
      <c r="G476" s="1211"/>
      <c r="H476" s="1211"/>
      <c r="I476" s="1211"/>
      <c r="J476" s="1211"/>
      <c r="K476" s="1211"/>
      <c r="L476" s="1211"/>
      <c r="M476" s="1211"/>
      <c r="N476" s="1211"/>
      <c r="O476" s="1211"/>
      <c r="P476" s="1211"/>
    </row>
    <row r="477" spans="2:16">
      <c r="B477" s="1211"/>
      <c r="C477" s="1211"/>
      <c r="D477" s="1211"/>
      <c r="E477" s="1211"/>
      <c r="F477" s="1211"/>
      <c r="G477" s="1211"/>
      <c r="H477" s="1211"/>
      <c r="I477" s="1211"/>
      <c r="J477" s="1211"/>
      <c r="K477" s="1211"/>
      <c r="L477" s="1211"/>
      <c r="M477" s="1211"/>
      <c r="N477" s="1211"/>
      <c r="O477" s="1211"/>
      <c r="P477" s="1211"/>
    </row>
    <row r="478" spans="2:16">
      <c r="B478" s="1211"/>
      <c r="C478" s="1211"/>
      <c r="D478" s="1211"/>
      <c r="E478" s="1211"/>
      <c r="F478" s="1211"/>
      <c r="G478" s="1211"/>
      <c r="H478" s="1211"/>
      <c r="I478" s="1211"/>
      <c r="J478" s="1211"/>
      <c r="K478" s="1211"/>
      <c r="L478" s="1211"/>
      <c r="M478" s="1211"/>
      <c r="N478" s="1211"/>
      <c r="O478" s="1211"/>
      <c r="P478" s="1211"/>
    </row>
    <row r="479" spans="2:16">
      <c r="B479" s="1211"/>
      <c r="C479" s="1211"/>
      <c r="D479" s="1211"/>
      <c r="E479" s="1211"/>
      <c r="F479" s="1211"/>
      <c r="G479" s="1211"/>
      <c r="H479" s="1211"/>
      <c r="I479" s="1211"/>
      <c r="J479" s="1211"/>
      <c r="K479" s="1211"/>
      <c r="L479" s="1211"/>
      <c r="M479" s="1211"/>
      <c r="N479" s="1211"/>
      <c r="O479" s="1211"/>
      <c r="P479" s="1211"/>
    </row>
    <row r="480" spans="2:16">
      <c r="B480" s="1211"/>
      <c r="C480" s="1211"/>
      <c r="D480" s="1211"/>
      <c r="E480" s="1211"/>
      <c r="F480" s="1211"/>
      <c r="G480" s="1211"/>
      <c r="H480" s="1211"/>
      <c r="I480" s="1211"/>
      <c r="J480" s="1211"/>
      <c r="K480" s="1211"/>
      <c r="L480" s="1211"/>
      <c r="M480" s="1211"/>
      <c r="N480" s="1211"/>
      <c r="O480" s="1211"/>
      <c r="P480" s="1211"/>
    </row>
    <row r="481" spans="2:16">
      <c r="B481" s="1211"/>
      <c r="C481" s="1211"/>
      <c r="D481" s="1211"/>
      <c r="E481" s="1211"/>
      <c r="F481" s="1211"/>
      <c r="G481" s="1211"/>
      <c r="H481" s="1211"/>
      <c r="I481" s="1211"/>
      <c r="J481" s="1211"/>
      <c r="K481" s="1211"/>
      <c r="L481" s="1211"/>
      <c r="M481" s="1211"/>
      <c r="N481" s="1211"/>
      <c r="O481" s="1211"/>
      <c r="P481" s="1211"/>
    </row>
    <row r="482" spans="2:16">
      <c r="B482" s="1211"/>
      <c r="C482" s="1211"/>
      <c r="D482" s="1211"/>
      <c r="E482" s="1211"/>
      <c r="F482" s="1211"/>
      <c r="G482" s="1211"/>
      <c r="H482" s="1211"/>
      <c r="I482" s="1211"/>
      <c r="J482" s="1211"/>
      <c r="K482" s="1211"/>
      <c r="L482" s="1211"/>
      <c r="M482" s="1211"/>
      <c r="N482" s="1211"/>
      <c r="O482" s="1211"/>
      <c r="P482" s="1211"/>
    </row>
    <row r="483" spans="2:16">
      <c r="B483" s="1211"/>
      <c r="C483" s="1211"/>
      <c r="D483" s="1211"/>
      <c r="E483" s="1211"/>
      <c r="F483" s="1211"/>
      <c r="G483" s="1211"/>
      <c r="H483" s="1211"/>
      <c r="I483" s="1211"/>
      <c r="J483" s="1211"/>
      <c r="K483" s="1211"/>
      <c r="L483" s="1211"/>
      <c r="M483" s="1211"/>
      <c r="N483" s="1211"/>
      <c r="O483" s="1211"/>
      <c r="P483" s="1211"/>
    </row>
    <row r="484" spans="2:16">
      <c r="B484" s="1211"/>
      <c r="C484" s="1211"/>
      <c r="D484" s="1211"/>
      <c r="E484" s="1211"/>
      <c r="F484" s="1211"/>
      <c r="G484" s="1211"/>
      <c r="H484" s="1211"/>
      <c r="I484" s="1211"/>
      <c r="J484" s="1211"/>
      <c r="K484" s="1211"/>
      <c r="L484" s="1211"/>
      <c r="M484" s="1211"/>
      <c r="N484" s="1211"/>
      <c r="O484" s="1211"/>
      <c r="P484" s="1211"/>
    </row>
    <row r="485" spans="2:16">
      <c r="B485" s="1211"/>
      <c r="C485" s="1211"/>
      <c r="D485" s="1211"/>
      <c r="E485" s="1211"/>
      <c r="F485" s="1211"/>
      <c r="G485" s="1211"/>
      <c r="H485" s="1211"/>
      <c r="I485" s="1211"/>
      <c r="J485" s="1211"/>
      <c r="K485" s="1211"/>
      <c r="L485" s="1211"/>
      <c r="M485" s="1211"/>
      <c r="N485" s="1211"/>
      <c r="O485" s="1211"/>
      <c r="P485" s="1211"/>
    </row>
    <row r="486" spans="2:16">
      <c r="B486" s="1211"/>
      <c r="C486" s="1211"/>
      <c r="D486" s="1211"/>
      <c r="E486" s="1211"/>
      <c r="F486" s="1211"/>
      <c r="G486" s="1211"/>
      <c r="H486" s="1211"/>
      <c r="I486" s="1211"/>
      <c r="J486" s="1211"/>
      <c r="K486" s="1211"/>
      <c r="L486" s="1211"/>
      <c r="M486" s="1211"/>
      <c r="N486" s="1211"/>
      <c r="O486" s="1211"/>
      <c r="P486" s="1211"/>
    </row>
    <row r="487" spans="2:16">
      <c r="B487" s="1211"/>
      <c r="C487" s="1211"/>
      <c r="D487" s="1211"/>
      <c r="E487" s="1211"/>
      <c r="F487" s="1211"/>
      <c r="G487" s="1211"/>
      <c r="H487" s="1211"/>
      <c r="I487" s="1211"/>
      <c r="J487" s="1211"/>
      <c r="K487" s="1211"/>
      <c r="L487" s="1211"/>
      <c r="M487" s="1211"/>
      <c r="N487" s="1211"/>
      <c r="O487" s="1211"/>
      <c r="P487" s="1211"/>
    </row>
    <row r="488" spans="2:16">
      <c r="B488" s="1211"/>
      <c r="C488" s="1211"/>
      <c r="D488" s="1211"/>
      <c r="E488" s="1211"/>
      <c r="F488" s="1211"/>
      <c r="G488" s="1211"/>
      <c r="H488" s="1211"/>
      <c r="I488" s="1211"/>
      <c r="J488" s="1211"/>
      <c r="K488" s="1211"/>
      <c r="L488" s="1211"/>
      <c r="M488" s="1211"/>
      <c r="N488" s="1211"/>
      <c r="O488" s="1211"/>
      <c r="P488" s="1211"/>
    </row>
    <row r="489" spans="2:16">
      <c r="B489" s="1211"/>
      <c r="C489" s="1211"/>
      <c r="D489" s="1211"/>
      <c r="E489" s="1211"/>
      <c r="F489" s="1211"/>
      <c r="G489" s="1211"/>
      <c r="H489" s="1211"/>
      <c r="I489" s="1211"/>
      <c r="J489" s="1211"/>
      <c r="K489" s="1211"/>
      <c r="L489" s="1211"/>
      <c r="M489" s="1211"/>
      <c r="N489" s="1211"/>
      <c r="O489" s="1211"/>
      <c r="P489" s="1211"/>
    </row>
    <row r="490" spans="2:16">
      <c r="B490" s="1211"/>
      <c r="C490" s="1211"/>
      <c r="D490" s="1211"/>
      <c r="E490" s="1211"/>
      <c r="F490" s="1211"/>
      <c r="G490" s="1211"/>
      <c r="H490" s="1211"/>
      <c r="I490" s="1211"/>
      <c r="J490" s="1211"/>
      <c r="K490" s="1211"/>
      <c r="L490" s="1211"/>
      <c r="M490" s="1211"/>
      <c r="N490" s="1211"/>
      <c r="O490" s="1211"/>
      <c r="P490" s="1211"/>
    </row>
    <row r="491" spans="2:16">
      <c r="B491" s="1211"/>
      <c r="C491" s="1211"/>
      <c r="D491" s="1211"/>
      <c r="E491" s="1211"/>
      <c r="F491" s="1211"/>
      <c r="G491" s="1211"/>
      <c r="H491" s="1211"/>
      <c r="I491" s="1211"/>
      <c r="J491" s="1211"/>
      <c r="K491" s="1211"/>
      <c r="L491" s="1211"/>
      <c r="M491" s="1211"/>
      <c r="N491" s="1211"/>
      <c r="O491" s="1211"/>
      <c r="P491" s="1211"/>
    </row>
    <row r="492" spans="2:16">
      <c r="B492" s="1211"/>
      <c r="C492" s="1211"/>
      <c r="D492" s="1211"/>
      <c r="E492" s="1211"/>
      <c r="F492" s="1211"/>
      <c r="G492" s="1211"/>
      <c r="H492" s="1211"/>
      <c r="I492" s="1211"/>
      <c r="J492" s="1211"/>
      <c r="K492" s="1211"/>
      <c r="L492" s="1211"/>
      <c r="M492" s="1211"/>
      <c r="N492" s="1211"/>
      <c r="O492" s="1211"/>
      <c r="P492" s="1211"/>
    </row>
    <row r="493" spans="2:16">
      <c r="B493" s="1211"/>
      <c r="C493" s="1211"/>
      <c r="D493" s="1211"/>
      <c r="E493" s="1211"/>
      <c r="F493" s="1211"/>
      <c r="G493" s="1211"/>
      <c r="H493" s="1211"/>
      <c r="I493" s="1211"/>
      <c r="J493" s="1211"/>
      <c r="K493" s="1211"/>
      <c r="L493" s="1211"/>
      <c r="M493" s="1211"/>
      <c r="N493" s="1211"/>
      <c r="O493" s="1211"/>
      <c r="P493" s="1211"/>
    </row>
    <row r="494" spans="2:16">
      <c r="B494" s="1211"/>
      <c r="C494" s="1211"/>
      <c r="D494" s="1211"/>
      <c r="E494" s="1211"/>
      <c r="F494" s="1211"/>
      <c r="G494" s="1211"/>
      <c r="H494" s="1211"/>
      <c r="I494" s="1211"/>
      <c r="J494" s="1211"/>
      <c r="K494" s="1211"/>
      <c r="L494" s="1211"/>
      <c r="M494" s="1211"/>
      <c r="N494" s="1211"/>
      <c r="O494" s="1211"/>
      <c r="P494" s="1211"/>
    </row>
    <row r="495" spans="2:16">
      <c r="B495" s="1211"/>
      <c r="C495" s="1211"/>
      <c r="D495" s="1211"/>
      <c r="E495" s="1211"/>
      <c r="F495" s="1211"/>
      <c r="G495" s="1211"/>
      <c r="H495" s="1211"/>
      <c r="I495" s="1211"/>
      <c r="J495" s="1211"/>
      <c r="K495" s="1211"/>
      <c r="L495" s="1211"/>
      <c r="M495" s="1211"/>
      <c r="N495" s="1211"/>
      <c r="O495" s="1211"/>
      <c r="P495" s="1211"/>
    </row>
    <row r="496" spans="2:16">
      <c r="B496" s="1211"/>
      <c r="C496" s="1211"/>
      <c r="D496" s="1211"/>
      <c r="E496" s="1211"/>
      <c r="F496" s="1211"/>
      <c r="G496" s="1211"/>
      <c r="H496" s="1211"/>
      <c r="I496" s="1211"/>
      <c r="J496" s="1211"/>
      <c r="K496" s="1211"/>
      <c r="L496" s="1211"/>
      <c r="M496" s="1211"/>
      <c r="N496" s="1211"/>
      <c r="O496" s="1211"/>
      <c r="P496" s="1211"/>
    </row>
    <row r="497" spans="2:16">
      <c r="B497" s="1211"/>
      <c r="C497" s="1211"/>
      <c r="D497" s="1211"/>
      <c r="E497" s="1211"/>
      <c r="F497" s="1211"/>
      <c r="G497" s="1211"/>
      <c r="H497" s="1211"/>
      <c r="I497" s="1211"/>
      <c r="J497" s="1211"/>
      <c r="K497" s="1211"/>
      <c r="L497" s="1211"/>
      <c r="M497" s="1211"/>
      <c r="N497" s="1211"/>
      <c r="O497" s="1211"/>
      <c r="P497" s="1211"/>
    </row>
    <row r="498" spans="2:16">
      <c r="B498" s="1211"/>
      <c r="C498" s="1211"/>
      <c r="D498" s="1211"/>
      <c r="E498" s="1211"/>
      <c r="F498" s="1211"/>
      <c r="G498" s="1211"/>
      <c r="H498" s="1211"/>
      <c r="I498" s="1211"/>
      <c r="J498" s="1211"/>
      <c r="K498" s="1211"/>
      <c r="L498" s="1211"/>
      <c r="M498" s="1211"/>
      <c r="N498" s="1211"/>
      <c r="O498" s="1211"/>
      <c r="P498" s="1211"/>
    </row>
    <row r="499" spans="2:16">
      <c r="B499" s="1211"/>
      <c r="C499" s="1211"/>
      <c r="D499" s="1211"/>
      <c r="E499" s="1211"/>
      <c r="F499" s="1211"/>
      <c r="G499" s="1211"/>
      <c r="H499" s="1211"/>
      <c r="I499" s="1211"/>
      <c r="J499" s="1211"/>
      <c r="K499" s="1211"/>
      <c r="L499" s="1211"/>
      <c r="M499" s="1211"/>
      <c r="N499" s="1211"/>
      <c r="O499" s="1211"/>
      <c r="P499" s="1211"/>
    </row>
    <row r="500" spans="2:16">
      <c r="B500" s="1211"/>
      <c r="C500" s="1211"/>
      <c r="D500" s="1211"/>
      <c r="E500" s="1211"/>
      <c r="F500" s="1211"/>
      <c r="G500" s="1211"/>
      <c r="H500" s="1211"/>
      <c r="I500" s="1211"/>
      <c r="J500" s="1211"/>
      <c r="K500" s="1211"/>
      <c r="L500" s="1211"/>
      <c r="M500" s="1211"/>
      <c r="N500" s="1211"/>
      <c r="O500" s="1211"/>
      <c r="P500" s="1211"/>
    </row>
    <row r="501" spans="2:16">
      <c r="B501" s="1211"/>
      <c r="C501" s="1211"/>
      <c r="D501" s="1211"/>
      <c r="E501" s="1211"/>
      <c r="F501" s="1211"/>
      <c r="G501" s="1211"/>
      <c r="H501" s="1211"/>
      <c r="I501" s="1211"/>
      <c r="J501" s="1211"/>
      <c r="K501" s="1211"/>
      <c r="L501" s="1211"/>
      <c r="M501" s="1211"/>
      <c r="N501" s="1211"/>
      <c r="O501" s="1211"/>
      <c r="P501" s="1211"/>
    </row>
    <row r="502" spans="2:16">
      <c r="B502" s="1211"/>
      <c r="C502" s="1211"/>
      <c r="D502" s="1211"/>
      <c r="E502" s="1211"/>
      <c r="F502" s="1211"/>
      <c r="G502" s="1211"/>
      <c r="H502" s="1211"/>
      <c r="I502" s="1211"/>
      <c r="J502" s="1211"/>
      <c r="K502" s="1211"/>
      <c r="L502" s="1211"/>
      <c r="M502" s="1211"/>
      <c r="N502" s="1211"/>
      <c r="O502" s="1211"/>
      <c r="P502" s="1211"/>
    </row>
    <row r="503" spans="2:16">
      <c r="B503" s="1211"/>
      <c r="C503" s="1211"/>
      <c r="D503" s="1211"/>
      <c r="E503" s="1211"/>
      <c r="F503" s="1211"/>
      <c r="G503" s="1211"/>
      <c r="H503" s="1211"/>
      <c r="I503" s="1211"/>
      <c r="J503" s="1211"/>
      <c r="K503" s="1211"/>
      <c r="L503" s="1211"/>
      <c r="M503" s="1211"/>
      <c r="N503" s="1211"/>
      <c r="O503" s="1211"/>
      <c r="P503" s="1211"/>
    </row>
    <row r="504" spans="2:16">
      <c r="B504" s="1211"/>
      <c r="C504" s="1211"/>
      <c r="D504" s="1211"/>
      <c r="E504" s="1211"/>
      <c r="F504" s="1211"/>
      <c r="G504" s="1211"/>
      <c r="H504" s="1211"/>
      <c r="I504" s="1211"/>
      <c r="J504" s="1211"/>
      <c r="K504" s="1211"/>
      <c r="L504" s="1211"/>
      <c r="M504" s="1211"/>
      <c r="N504" s="1211"/>
      <c r="O504" s="1211"/>
      <c r="P504" s="1211"/>
    </row>
    <row r="505" spans="2:16">
      <c r="B505" s="1211"/>
      <c r="C505" s="1211"/>
      <c r="D505" s="1211"/>
      <c r="E505" s="1211"/>
      <c r="F505" s="1211"/>
      <c r="G505" s="1211"/>
      <c r="H505" s="1211"/>
      <c r="I505" s="1211"/>
      <c r="J505" s="1211"/>
      <c r="K505" s="1211"/>
      <c r="L505" s="1211"/>
      <c r="M505" s="1211"/>
      <c r="N505" s="1211"/>
      <c r="O505" s="1211"/>
      <c r="P505" s="1211"/>
    </row>
    <row r="506" spans="2:16">
      <c r="B506" s="1211"/>
      <c r="C506" s="1211"/>
      <c r="D506" s="1211"/>
      <c r="E506" s="1211"/>
      <c r="F506" s="1211"/>
      <c r="G506" s="1211"/>
      <c r="H506" s="1211"/>
      <c r="I506" s="1211"/>
      <c r="J506" s="1211"/>
      <c r="K506" s="1211"/>
      <c r="L506" s="1211"/>
      <c r="M506" s="1211"/>
      <c r="N506" s="1211"/>
      <c r="O506" s="1211"/>
      <c r="P506" s="1211"/>
    </row>
    <row r="507" spans="2:16">
      <c r="B507" s="1211"/>
      <c r="C507" s="1211"/>
      <c r="D507" s="1211"/>
      <c r="E507" s="1211"/>
      <c r="F507" s="1211"/>
      <c r="G507" s="1211"/>
      <c r="H507" s="1211"/>
      <c r="I507" s="1211"/>
      <c r="J507" s="1211"/>
      <c r="K507" s="1211"/>
      <c r="L507" s="1211"/>
      <c r="M507" s="1211"/>
      <c r="N507" s="1211"/>
      <c r="O507" s="1211"/>
      <c r="P507" s="1211"/>
    </row>
    <row r="508" spans="2:16">
      <c r="B508" s="1211"/>
      <c r="C508" s="1211"/>
      <c r="D508" s="1211"/>
      <c r="E508" s="1211"/>
      <c r="F508" s="1211"/>
      <c r="G508" s="1211"/>
      <c r="H508" s="1211"/>
      <c r="I508" s="1211"/>
      <c r="J508" s="1211"/>
      <c r="K508" s="1211"/>
      <c r="L508" s="1211"/>
      <c r="M508" s="1211"/>
      <c r="N508" s="1211"/>
      <c r="O508" s="1211"/>
      <c r="P508" s="1211"/>
    </row>
    <row r="509" spans="2:16">
      <c r="B509" s="1211"/>
      <c r="C509" s="1211"/>
      <c r="D509" s="1211"/>
      <c r="E509" s="1211"/>
      <c r="F509" s="1211"/>
      <c r="G509" s="1211"/>
      <c r="H509" s="1211"/>
      <c r="I509" s="1211"/>
      <c r="J509" s="1211"/>
      <c r="K509" s="1211"/>
      <c r="L509" s="1211"/>
      <c r="M509" s="1211"/>
      <c r="N509" s="1211"/>
      <c r="O509" s="1211"/>
      <c r="P509" s="1211"/>
    </row>
    <row r="510" spans="2:16">
      <c r="B510" s="1211"/>
      <c r="C510" s="1211"/>
      <c r="D510" s="1211"/>
      <c r="E510" s="1211"/>
      <c r="F510" s="1211"/>
      <c r="G510" s="1211"/>
      <c r="H510" s="1211"/>
      <c r="I510" s="1211"/>
      <c r="J510" s="1211"/>
      <c r="K510" s="1211"/>
      <c r="L510" s="1211"/>
      <c r="M510" s="1211"/>
      <c r="N510" s="1211"/>
      <c r="O510" s="1211"/>
      <c r="P510" s="1211"/>
    </row>
    <row r="511" spans="2:16">
      <c r="B511" s="1211"/>
      <c r="C511" s="1211"/>
      <c r="D511" s="1211"/>
      <c r="E511" s="1211"/>
      <c r="F511" s="1211"/>
      <c r="G511" s="1211"/>
      <c r="H511" s="1211"/>
      <c r="I511" s="1211"/>
      <c r="J511" s="1211"/>
      <c r="K511" s="1211"/>
      <c r="L511" s="1211"/>
      <c r="M511" s="1211"/>
      <c r="N511" s="1211"/>
      <c r="O511" s="1211"/>
      <c r="P511" s="1211"/>
    </row>
    <row r="512" spans="2:16">
      <c r="B512" s="1211"/>
      <c r="C512" s="1211"/>
      <c r="D512" s="1211"/>
      <c r="E512" s="1211"/>
      <c r="F512" s="1211"/>
      <c r="G512" s="1211"/>
      <c r="H512" s="1211"/>
      <c r="I512" s="1211"/>
      <c r="J512" s="1211"/>
      <c r="K512" s="1211"/>
      <c r="L512" s="1211"/>
      <c r="M512" s="1211"/>
      <c r="N512" s="1211"/>
      <c r="O512" s="1211"/>
      <c r="P512" s="1211"/>
    </row>
    <row r="513" spans="2:16">
      <c r="B513" s="1211"/>
      <c r="C513" s="1211"/>
      <c r="D513" s="1211"/>
      <c r="E513" s="1211"/>
      <c r="F513" s="1211"/>
      <c r="G513" s="1211"/>
      <c r="H513" s="1211"/>
      <c r="I513" s="1211"/>
      <c r="J513" s="1211"/>
      <c r="K513" s="1211"/>
      <c r="L513" s="1211"/>
      <c r="M513" s="1211"/>
      <c r="N513" s="1211"/>
      <c r="O513" s="1211"/>
      <c r="P513" s="1211"/>
    </row>
    <row r="514" spans="2:16">
      <c r="B514" s="1211"/>
      <c r="C514" s="1211"/>
      <c r="D514" s="1211"/>
      <c r="E514" s="1211"/>
      <c r="F514" s="1211"/>
      <c r="G514" s="1211"/>
      <c r="H514" s="1211"/>
      <c r="I514" s="1211"/>
      <c r="J514" s="1211"/>
      <c r="K514" s="1211"/>
      <c r="L514" s="1211"/>
      <c r="M514" s="1211"/>
      <c r="N514" s="1211"/>
      <c r="O514" s="1211"/>
      <c r="P514" s="1211"/>
    </row>
    <row r="515" spans="2:16">
      <c r="B515" s="1211"/>
      <c r="C515" s="1211"/>
      <c r="D515" s="1211"/>
      <c r="E515" s="1211"/>
      <c r="F515" s="1211"/>
      <c r="G515" s="1211"/>
      <c r="H515" s="1211"/>
      <c r="I515" s="1211"/>
      <c r="J515" s="1211"/>
      <c r="K515" s="1211"/>
      <c r="L515" s="1211"/>
      <c r="M515" s="1211"/>
      <c r="N515" s="1211"/>
      <c r="O515" s="1211"/>
      <c r="P515" s="1211"/>
    </row>
    <row r="516" spans="2:16">
      <c r="B516" s="1211"/>
      <c r="C516" s="1211"/>
      <c r="D516" s="1211"/>
      <c r="E516" s="1211"/>
      <c r="F516" s="1211"/>
      <c r="G516" s="1211"/>
      <c r="H516" s="1211"/>
      <c r="I516" s="1211"/>
      <c r="J516" s="1211"/>
      <c r="K516" s="1211"/>
      <c r="L516" s="1211"/>
      <c r="M516" s="1211"/>
      <c r="N516" s="1211"/>
      <c r="O516" s="1211"/>
      <c r="P516" s="1211"/>
    </row>
    <row r="517" spans="2:16">
      <c r="B517" s="1211"/>
      <c r="C517" s="1211"/>
      <c r="D517" s="1211"/>
      <c r="E517" s="1211"/>
      <c r="F517" s="1211"/>
      <c r="G517" s="1211"/>
      <c r="H517" s="1211"/>
      <c r="I517" s="1211"/>
      <c r="J517" s="1211"/>
      <c r="K517" s="1211"/>
      <c r="L517" s="1211"/>
      <c r="M517" s="1211"/>
      <c r="N517" s="1211"/>
      <c r="O517" s="1211"/>
      <c r="P517" s="1211"/>
    </row>
    <row r="518" spans="2:16">
      <c r="B518" s="1211"/>
      <c r="C518" s="1211"/>
      <c r="D518" s="1211"/>
      <c r="E518" s="1211"/>
      <c r="F518" s="1211"/>
      <c r="G518" s="1211"/>
      <c r="H518" s="1211"/>
      <c r="I518" s="1211"/>
      <c r="J518" s="1211"/>
      <c r="K518" s="1211"/>
      <c r="L518" s="1211"/>
      <c r="M518" s="1211"/>
      <c r="N518" s="1211"/>
      <c r="O518" s="1211"/>
      <c r="P518" s="1211"/>
    </row>
    <row r="519" spans="2:16">
      <c r="B519" s="1211"/>
      <c r="C519" s="1211"/>
      <c r="D519" s="1211"/>
      <c r="E519" s="1211"/>
      <c r="F519" s="1211"/>
      <c r="G519" s="1211"/>
      <c r="H519" s="1211"/>
      <c r="I519" s="1211"/>
      <c r="J519" s="1211"/>
      <c r="K519" s="1211"/>
      <c r="L519" s="1211"/>
      <c r="M519" s="1211"/>
      <c r="N519" s="1211"/>
      <c r="O519" s="1211"/>
      <c r="P519" s="1211"/>
    </row>
    <row r="520" spans="2:16">
      <c r="B520" s="1211"/>
      <c r="C520" s="1211"/>
      <c r="D520" s="1211"/>
      <c r="E520" s="1211"/>
      <c r="F520" s="1211"/>
      <c r="G520" s="1211"/>
      <c r="H520" s="1211"/>
      <c r="I520" s="1211"/>
      <c r="J520" s="1211"/>
      <c r="K520" s="1211"/>
      <c r="L520" s="1211"/>
      <c r="M520" s="1211"/>
      <c r="N520" s="1211"/>
      <c r="O520" s="1211"/>
      <c r="P520" s="1211"/>
    </row>
    <row r="521" spans="2:16">
      <c r="B521" s="1211"/>
      <c r="C521" s="1211"/>
      <c r="D521" s="1211"/>
      <c r="E521" s="1211"/>
      <c r="F521" s="1211"/>
      <c r="G521" s="1211"/>
      <c r="H521" s="1211"/>
      <c r="I521" s="1211"/>
      <c r="J521" s="1211"/>
      <c r="K521" s="1211"/>
      <c r="L521" s="1211"/>
      <c r="M521" s="1211"/>
      <c r="N521" s="1211"/>
      <c r="O521" s="1211"/>
      <c r="P521" s="1211"/>
    </row>
    <row r="522" spans="2:16">
      <c r="B522" s="1211"/>
      <c r="C522" s="1211"/>
      <c r="D522" s="1211"/>
      <c r="E522" s="1211"/>
      <c r="F522" s="1211"/>
      <c r="G522" s="1211"/>
      <c r="H522" s="1211"/>
      <c r="I522" s="1211"/>
      <c r="J522" s="1211"/>
      <c r="K522" s="1211"/>
      <c r="L522" s="1211"/>
      <c r="M522" s="1211"/>
      <c r="N522" s="1211"/>
      <c r="O522" s="1211"/>
      <c r="P522" s="1211"/>
    </row>
    <row r="523" spans="2:16">
      <c r="B523" s="1211"/>
      <c r="C523" s="1211"/>
      <c r="D523" s="1211"/>
      <c r="E523" s="1211"/>
      <c r="F523" s="1211"/>
      <c r="G523" s="1211"/>
      <c r="H523" s="1211"/>
      <c r="I523" s="1211"/>
      <c r="J523" s="1211"/>
      <c r="K523" s="1211"/>
      <c r="L523" s="1211"/>
      <c r="M523" s="1211"/>
      <c r="N523" s="1211"/>
      <c r="O523" s="1211"/>
      <c r="P523" s="1211"/>
    </row>
    <row r="524" spans="2:16">
      <c r="B524" s="1211"/>
      <c r="C524" s="1211"/>
      <c r="D524" s="1211"/>
      <c r="E524" s="1211"/>
      <c r="F524" s="1211"/>
      <c r="G524" s="1211"/>
      <c r="H524" s="1211"/>
      <c r="I524" s="1211"/>
      <c r="J524" s="1211"/>
      <c r="K524" s="1211"/>
      <c r="L524" s="1211"/>
      <c r="M524" s="1211"/>
      <c r="N524" s="1211"/>
      <c r="O524" s="1211"/>
      <c r="P524" s="1211"/>
    </row>
    <row r="525" spans="2:16">
      <c r="B525" s="1211"/>
      <c r="C525" s="1211"/>
      <c r="D525" s="1211"/>
      <c r="E525" s="1211"/>
      <c r="F525" s="1211"/>
      <c r="G525" s="1211"/>
      <c r="H525" s="1211"/>
      <c r="I525" s="1211"/>
      <c r="J525" s="1211"/>
      <c r="K525" s="1211"/>
      <c r="L525" s="1211"/>
      <c r="M525" s="1211"/>
      <c r="N525" s="1211"/>
      <c r="O525" s="1211"/>
      <c r="P525" s="1211"/>
    </row>
    <row r="526" spans="2:16">
      <c r="B526" s="1211"/>
      <c r="C526" s="1211"/>
      <c r="D526" s="1211"/>
      <c r="E526" s="1211"/>
      <c r="F526" s="1211"/>
      <c r="G526" s="1211"/>
      <c r="H526" s="1211"/>
      <c r="I526" s="1211"/>
      <c r="J526" s="1211"/>
      <c r="K526" s="1211"/>
      <c r="L526" s="1211"/>
      <c r="M526" s="1211"/>
      <c r="N526" s="1211"/>
      <c r="O526" s="1211"/>
      <c r="P526" s="1211"/>
    </row>
    <row r="527" spans="2:16">
      <c r="B527" s="1211"/>
      <c r="C527" s="1211"/>
      <c r="D527" s="1211"/>
      <c r="E527" s="1211"/>
      <c r="F527" s="1211"/>
      <c r="G527" s="1211"/>
      <c r="H527" s="1211"/>
      <c r="I527" s="1211"/>
      <c r="J527" s="1211"/>
      <c r="K527" s="1211"/>
      <c r="L527" s="1211"/>
      <c r="M527" s="1211"/>
      <c r="N527" s="1211"/>
      <c r="O527" s="1211"/>
      <c r="P527" s="1211"/>
    </row>
    <row r="528" spans="2:16">
      <c r="B528" s="1211"/>
      <c r="C528" s="1211"/>
      <c r="D528" s="1211"/>
      <c r="E528" s="1211"/>
      <c r="F528" s="1211"/>
      <c r="G528" s="1211"/>
      <c r="H528" s="1211"/>
      <c r="I528" s="1211"/>
      <c r="J528" s="1211"/>
      <c r="K528" s="1211"/>
      <c r="L528" s="1211"/>
      <c r="M528" s="1211"/>
      <c r="N528" s="1211"/>
      <c r="O528" s="1211"/>
      <c r="P528" s="1211"/>
    </row>
    <row r="529" spans="2:16">
      <c r="B529" s="1211"/>
      <c r="C529" s="1211"/>
      <c r="D529" s="1211"/>
      <c r="E529" s="1211"/>
      <c r="F529" s="1211"/>
      <c r="G529" s="1211"/>
      <c r="H529" s="1211"/>
      <c r="I529" s="1211"/>
      <c r="J529" s="1211"/>
      <c r="K529" s="1211"/>
      <c r="L529" s="1211"/>
      <c r="M529" s="1211"/>
      <c r="N529" s="1211"/>
      <c r="O529" s="1211"/>
      <c r="P529" s="1211"/>
    </row>
    <row r="530" spans="2:16">
      <c r="B530" s="1211"/>
      <c r="C530" s="1211"/>
      <c r="D530" s="1211"/>
      <c r="E530" s="1211"/>
      <c r="F530" s="1211"/>
      <c r="G530" s="1211"/>
      <c r="H530" s="1211"/>
      <c r="I530" s="1211"/>
      <c r="J530" s="1211"/>
      <c r="K530" s="1211"/>
      <c r="L530" s="1211"/>
      <c r="M530" s="1211"/>
      <c r="N530" s="1211"/>
      <c r="O530" s="1211"/>
      <c r="P530" s="1211"/>
    </row>
    <row r="531" spans="2:16">
      <c r="B531" s="1211"/>
      <c r="C531" s="1211"/>
      <c r="D531" s="1211"/>
      <c r="E531" s="1211"/>
      <c r="F531" s="1211"/>
      <c r="G531" s="1211"/>
      <c r="H531" s="1211"/>
      <c r="I531" s="1211"/>
      <c r="J531" s="1211"/>
      <c r="K531" s="1211"/>
      <c r="L531" s="1211"/>
      <c r="M531" s="1211"/>
      <c r="N531" s="1211"/>
      <c r="O531" s="1211"/>
      <c r="P531" s="1211"/>
    </row>
    <row r="532" spans="2:16">
      <c r="B532" s="1211"/>
      <c r="C532" s="1211"/>
      <c r="D532" s="1211"/>
      <c r="E532" s="1211"/>
      <c r="F532" s="1211"/>
      <c r="G532" s="1211"/>
      <c r="H532" s="1211"/>
      <c r="I532" s="1211"/>
      <c r="J532" s="1211"/>
      <c r="K532" s="1211"/>
      <c r="L532" s="1211"/>
      <c r="M532" s="1211"/>
      <c r="N532" s="1211"/>
      <c r="O532" s="1211"/>
      <c r="P532" s="1211"/>
    </row>
    <row r="533" spans="2:16">
      <c r="B533" s="1211"/>
      <c r="C533" s="1211"/>
      <c r="D533" s="1211"/>
      <c r="E533" s="1211"/>
      <c r="F533" s="1211"/>
      <c r="G533" s="1211"/>
      <c r="H533" s="1211"/>
      <c r="I533" s="1211"/>
      <c r="J533" s="1211"/>
      <c r="K533" s="1211"/>
      <c r="L533" s="1211"/>
      <c r="M533" s="1211"/>
      <c r="N533" s="1211"/>
      <c r="O533" s="1211"/>
      <c r="P533" s="1211"/>
    </row>
    <row r="534" spans="2:16">
      <c r="B534" s="1211"/>
      <c r="C534" s="1211"/>
      <c r="D534" s="1211"/>
      <c r="E534" s="1211"/>
      <c r="F534" s="1211"/>
      <c r="G534" s="1211"/>
      <c r="H534" s="1211"/>
      <c r="I534" s="1211"/>
      <c r="J534" s="1211"/>
      <c r="K534" s="1211"/>
      <c r="L534" s="1211"/>
      <c r="M534" s="1211"/>
      <c r="N534" s="1211"/>
      <c r="O534" s="1211"/>
      <c r="P534" s="1211"/>
    </row>
    <row r="535" spans="2:16">
      <c r="B535" s="1211"/>
      <c r="C535" s="1211"/>
      <c r="D535" s="1211"/>
      <c r="E535" s="1211"/>
      <c r="F535" s="1211"/>
      <c r="G535" s="1211"/>
      <c r="H535" s="1211"/>
      <c r="I535" s="1211"/>
      <c r="J535" s="1211"/>
      <c r="K535" s="1211"/>
      <c r="L535" s="1211"/>
      <c r="M535" s="1211"/>
      <c r="N535" s="1211"/>
      <c r="O535" s="1211"/>
      <c r="P535" s="1211"/>
    </row>
    <row r="536" spans="2:16">
      <c r="B536" s="1211"/>
      <c r="C536" s="1211"/>
      <c r="D536" s="1211"/>
      <c r="E536" s="1211"/>
      <c r="F536" s="1211"/>
      <c r="G536" s="1211"/>
      <c r="H536" s="1211"/>
      <c r="I536" s="1211"/>
      <c r="J536" s="1211"/>
      <c r="K536" s="1211"/>
      <c r="L536" s="1211"/>
      <c r="M536" s="1211"/>
      <c r="N536" s="1211"/>
      <c r="O536" s="1211"/>
      <c r="P536" s="1211"/>
    </row>
    <row r="537" spans="2:16">
      <c r="B537" s="1211"/>
      <c r="C537" s="1211"/>
      <c r="D537" s="1211"/>
      <c r="E537" s="1211"/>
      <c r="F537" s="1211"/>
      <c r="G537" s="1211"/>
      <c r="H537" s="1211"/>
      <c r="I537" s="1211"/>
      <c r="J537" s="1211"/>
      <c r="K537" s="1211"/>
      <c r="L537" s="1211"/>
      <c r="M537" s="1211"/>
      <c r="N537" s="1211"/>
      <c r="O537" s="1211"/>
      <c r="P537" s="1211"/>
    </row>
    <row r="538" spans="2:16">
      <c r="B538" s="1211"/>
      <c r="C538" s="1211"/>
      <c r="D538" s="1211"/>
      <c r="E538" s="1211"/>
      <c r="F538" s="1211"/>
      <c r="G538" s="1211"/>
      <c r="H538" s="1211"/>
      <c r="I538" s="1211"/>
      <c r="J538" s="1211"/>
      <c r="K538" s="1211"/>
      <c r="L538" s="1211"/>
      <c r="M538" s="1211"/>
      <c r="N538" s="1211"/>
      <c r="O538" s="1211"/>
      <c r="P538" s="1211"/>
    </row>
    <row r="539" spans="2:16">
      <c r="B539" s="1211"/>
      <c r="C539" s="1211"/>
      <c r="D539" s="1211"/>
      <c r="E539" s="1211"/>
      <c r="F539" s="1211"/>
      <c r="G539" s="1211"/>
      <c r="H539" s="1211"/>
      <c r="I539" s="1211"/>
      <c r="J539" s="1211"/>
      <c r="K539" s="1211"/>
      <c r="L539" s="1211"/>
      <c r="M539" s="1211"/>
      <c r="N539" s="1211"/>
      <c r="O539" s="1211"/>
      <c r="P539" s="1211"/>
    </row>
    <row r="540" spans="2:16">
      <c r="B540" s="1211"/>
      <c r="C540" s="1211"/>
      <c r="D540" s="1211"/>
      <c r="E540" s="1211"/>
      <c r="F540" s="1211"/>
      <c r="G540" s="1211"/>
      <c r="H540" s="1211"/>
      <c r="I540" s="1211"/>
      <c r="J540" s="1211"/>
      <c r="K540" s="1211"/>
      <c r="L540" s="1211"/>
      <c r="M540" s="1211"/>
      <c r="N540" s="1211"/>
      <c r="O540" s="1211"/>
      <c r="P540" s="1211"/>
    </row>
    <row r="541" spans="2:16">
      <c r="B541" s="1211"/>
      <c r="C541" s="1211"/>
      <c r="D541" s="1211"/>
      <c r="E541" s="1211"/>
      <c r="F541" s="1211"/>
      <c r="G541" s="1211"/>
      <c r="H541" s="1211"/>
      <c r="I541" s="1211"/>
      <c r="J541" s="1211"/>
      <c r="K541" s="1211"/>
      <c r="L541" s="1211"/>
      <c r="M541" s="1211"/>
      <c r="N541" s="1211"/>
      <c r="O541" s="1211"/>
      <c r="P541" s="1211"/>
    </row>
    <row r="542" spans="2:16">
      <c r="B542" s="1211"/>
      <c r="C542" s="1211"/>
      <c r="D542" s="1211"/>
      <c r="E542" s="1211"/>
      <c r="F542" s="1211"/>
      <c r="G542" s="1211"/>
      <c r="H542" s="1211"/>
      <c r="I542" s="1211"/>
      <c r="J542" s="1211"/>
      <c r="K542" s="1211"/>
      <c r="L542" s="1211"/>
      <c r="M542" s="1211"/>
      <c r="N542" s="1211"/>
      <c r="O542" s="1211"/>
      <c r="P542" s="1211"/>
    </row>
    <row r="543" spans="2:16">
      <c r="B543" s="1211"/>
      <c r="C543" s="1211"/>
      <c r="D543" s="1211"/>
      <c r="E543" s="1211"/>
      <c r="F543" s="1211"/>
      <c r="G543" s="1211"/>
      <c r="H543" s="1211"/>
      <c r="I543" s="1211"/>
      <c r="J543" s="1211"/>
      <c r="K543" s="1211"/>
      <c r="L543" s="1211"/>
      <c r="M543" s="1211"/>
      <c r="N543" s="1211"/>
      <c r="O543" s="1211"/>
      <c r="P543" s="1211"/>
    </row>
    <row r="544" spans="2:16">
      <c r="B544" s="1211"/>
      <c r="C544" s="1211"/>
      <c r="D544" s="1211"/>
      <c r="E544" s="1211"/>
      <c r="F544" s="1211"/>
      <c r="G544" s="1211"/>
      <c r="H544" s="1211"/>
      <c r="I544" s="1211"/>
      <c r="J544" s="1211"/>
      <c r="K544" s="1211"/>
      <c r="L544" s="1211"/>
      <c r="M544" s="1211"/>
      <c r="N544" s="1211"/>
      <c r="O544" s="1211"/>
      <c r="P544" s="1211"/>
    </row>
    <row r="545" spans="2:16">
      <c r="B545" s="1211"/>
      <c r="C545" s="1211"/>
      <c r="D545" s="1211"/>
      <c r="E545" s="1211"/>
      <c r="F545" s="1211"/>
      <c r="G545" s="1211"/>
      <c r="H545" s="1211"/>
      <c r="I545" s="1211"/>
      <c r="J545" s="1211"/>
      <c r="K545" s="1211"/>
      <c r="L545" s="1211"/>
      <c r="M545" s="1211"/>
      <c r="N545" s="1211"/>
      <c r="O545" s="1211"/>
      <c r="P545" s="1211"/>
    </row>
    <row r="546" spans="2:16">
      <c r="B546" s="1211"/>
      <c r="C546" s="1211"/>
      <c r="D546" s="1211"/>
      <c r="E546" s="1211"/>
      <c r="F546" s="1211"/>
      <c r="G546" s="1211"/>
      <c r="H546" s="1211"/>
      <c r="I546" s="1211"/>
      <c r="J546" s="1211"/>
      <c r="K546" s="1211"/>
      <c r="L546" s="1211"/>
      <c r="M546" s="1211"/>
      <c r="N546" s="1211"/>
      <c r="O546" s="1211"/>
      <c r="P546" s="1211"/>
    </row>
    <row r="547" spans="2:16">
      <c r="B547" s="1211"/>
      <c r="C547" s="1211"/>
      <c r="D547" s="1211"/>
      <c r="E547" s="1211"/>
      <c r="F547" s="1211"/>
      <c r="G547" s="1211"/>
      <c r="H547" s="1211"/>
      <c r="I547" s="1211"/>
      <c r="J547" s="1211"/>
      <c r="K547" s="1211"/>
      <c r="L547" s="1211"/>
      <c r="M547" s="1211"/>
      <c r="N547" s="1211"/>
      <c r="O547" s="1211"/>
      <c r="P547" s="1211"/>
    </row>
    <row r="548" spans="2:16">
      <c r="B548" s="1211"/>
      <c r="C548" s="1211"/>
      <c r="D548" s="1211"/>
      <c r="E548" s="1211"/>
      <c r="F548" s="1211"/>
      <c r="G548" s="1211"/>
      <c r="H548" s="1211"/>
      <c r="I548" s="1211"/>
      <c r="J548" s="1211"/>
      <c r="K548" s="1211"/>
      <c r="L548" s="1211"/>
      <c r="M548" s="1211"/>
      <c r="N548" s="1211"/>
      <c r="O548" s="1211"/>
      <c r="P548" s="1211"/>
    </row>
    <row r="549" spans="2:16">
      <c r="B549" s="1211"/>
      <c r="C549" s="1211"/>
      <c r="D549" s="1211"/>
      <c r="E549" s="1211"/>
      <c r="F549" s="1211"/>
      <c r="G549" s="1211"/>
      <c r="H549" s="1211"/>
      <c r="I549" s="1211"/>
      <c r="J549" s="1211"/>
      <c r="K549" s="1211"/>
      <c r="L549" s="1211"/>
      <c r="M549" s="1211"/>
      <c r="N549" s="1211"/>
      <c r="O549" s="1211"/>
      <c r="P549" s="1211"/>
    </row>
    <row r="550" spans="2:16">
      <c r="B550" s="1211"/>
      <c r="C550" s="1211"/>
      <c r="D550" s="1211"/>
      <c r="E550" s="1211"/>
      <c r="F550" s="1211"/>
      <c r="G550" s="1211"/>
      <c r="H550" s="1211"/>
      <c r="I550" s="1211"/>
      <c r="J550" s="1211"/>
      <c r="K550" s="1211"/>
      <c r="L550" s="1211"/>
      <c r="M550" s="1211"/>
      <c r="N550" s="1211"/>
      <c r="O550" s="1211"/>
      <c r="P550" s="1211"/>
    </row>
    <row r="551" spans="2:16">
      <c r="B551" s="1211"/>
      <c r="C551" s="1211"/>
      <c r="D551" s="1211"/>
      <c r="E551" s="1211"/>
      <c r="F551" s="1211"/>
      <c r="G551" s="1211"/>
      <c r="H551" s="1211"/>
      <c r="I551" s="1211"/>
      <c r="J551" s="1211"/>
      <c r="K551" s="1211"/>
      <c r="L551" s="1211"/>
      <c r="M551" s="1211"/>
      <c r="N551" s="1211"/>
      <c r="O551" s="1211"/>
      <c r="P551" s="1211"/>
    </row>
    <row r="552" spans="2:16">
      <c r="B552" s="1211"/>
      <c r="C552" s="1211"/>
      <c r="D552" s="1211"/>
      <c r="E552" s="1211"/>
      <c r="F552" s="1211"/>
      <c r="G552" s="1211"/>
      <c r="H552" s="1211"/>
      <c r="I552" s="1211"/>
      <c r="J552" s="1211"/>
      <c r="K552" s="1211"/>
      <c r="L552" s="1211"/>
      <c r="M552" s="1211"/>
      <c r="N552" s="1211"/>
      <c r="O552" s="1211"/>
      <c r="P552" s="1211"/>
    </row>
    <row r="553" spans="2:16">
      <c r="B553" s="1211"/>
      <c r="C553" s="1211"/>
      <c r="D553" s="1211"/>
      <c r="E553" s="1211"/>
      <c r="F553" s="1211"/>
      <c r="G553" s="1211"/>
      <c r="H553" s="1211"/>
      <c r="I553" s="1211"/>
      <c r="J553" s="1211"/>
      <c r="K553" s="1211"/>
      <c r="L553" s="1211"/>
      <c r="M553" s="1211"/>
      <c r="N553" s="1211"/>
      <c r="O553" s="1211"/>
      <c r="P553" s="1211"/>
    </row>
    <row r="554" spans="2:16">
      <c r="B554" s="1211"/>
      <c r="C554" s="1211"/>
      <c r="D554" s="1211"/>
      <c r="E554" s="1211"/>
      <c r="F554" s="1211"/>
      <c r="G554" s="1211"/>
      <c r="H554" s="1211"/>
      <c r="I554" s="1211"/>
      <c r="J554" s="1211"/>
      <c r="K554" s="1211"/>
      <c r="L554" s="1211"/>
      <c r="M554" s="1211"/>
      <c r="N554" s="1211"/>
      <c r="O554" s="1211"/>
      <c r="P554" s="1211"/>
    </row>
    <row r="555" spans="2:16">
      <c r="B555" s="1211"/>
      <c r="C555" s="1211"/>
      <c r="D555" s="1211"/>
      <c r="E555" s="1211"/>
      <c r="F555" s="1211"/>
      <c r="G555" s="1211"/>
      <c r="H555" s="1211"/>
      <c r="I555" s="1211"/>
      <c r="J555" s="1211"/>
      <c r="K555" s="1211"/>
      <c r="L555" s="1211"/>
      <c r="M555" s="1211"/>
      <c r="N555" s="1211"/>
      <c r="O555" s="1211"/>
      <c r="P555" s="1211"/>
    </row>
    <row r="556" spans="2:16">
      <c r="B556" s="1211"/>
      <c r="C556" s="1211"/>
      <c r="D556" s="1211"/>
      <c r="E556" s="1211"/>
      <c r="F556" s="1211"/>
      <c r="G556" s="1211"/>
      <c r="H556" s="1211"/>
      <c r="I556" s="1211"/>
      <c r="J556" s="1211"/>
      <c r="K556" s="1211"/>
      <c r="L556" s="1211"/>
      <c r="M556" s="1211"/>
      <c r="N556" s="1211"/>
      <c r="O556" s="1211"/>
      <c r="P556" s="1211"/>
    </row>
    <row r="557" spans="2:16">
      <c r="B557" s="1211"/>
      <c r="C557" s="1211"/>
      <c r="D557" s="1211"/>
      <c r="E557" s="1211"/>
      <c r="F557" s="1211"/>
      <c r="G557" s="1211"/>
      <c r="H557" s="1211"/>
      <c r="I557" s="1211"/>
      <c r="J557" s="1211"/>
      <c r="K557" s="1211"/>
      <c r="L557" s="1211"/>
      <c r="M557" s="1211"/>
      <c r="N557" s="1211"/>
      <c r="O557" s="1211"/>
      <c r="P557" s="1211"/>
    </row>
    <row r="558" spans="2:16">
      <c r="B558" s="1211"/>
      <c r="C558" s="1211"/>
      <c r="D558" s="1211"/>
      <c r="E558" s="1211"/>
      <c r="F558" s="1211"/>
      <c r="G558" s="1211"/>
      <c r="H558" s="1211"/>
      <c r="I558" s="1211"/>
      <c r="J558" s="1211"/>
      <c r="K558" s="1211"/>
      <c r="L558" s="1211"/>
      <c r="M558" s="1211"/>
      <c r="N558" s="1211"/>
      <c r="O558" s="1211"/>
      <c r="P558" s="1211"/>
    </row>
    <row r="559" spans="2:16">
      <c r="B559" s="1211"/>
      <c r="C559" s="1211"/>
      <c r="D559" s="1211"/>
      <c r="E559" s="1211"/>
      <c r="F559" s="1211"/>
      <c r="G559" s="1211"/>
      <c r="H559" s="1211"/>
      <c r="I559" s="1211"/>
      <c r="J559" s="1211"/>
      <c r="K559" s="1211"/>
      <c r="L559" s="1211"/>
      <c r="M559" s="1211"/>
      <c r="N559" s="1211"/>
      <c r="O559" s="1211"/>
      <c r="P559" s="1211"/>
    </row>
    <row r="560" spans="2:16">
      <c r="B560" s="1211"/>
      <c r="C560" s="1211"/>
      <c r="D560" s="1211"/>
      <c r="E560" s="1211"/>
      <c r="F560" s="1211"/>
      <c r="G560" s="1211"/>
      <c r="H560" s="1211"/>
      <c r="I560" s="1211"/>
      <c r="J560" s="1211"/>
      <c r="K560" s="1211"/>
      <c r="L560" s="1211"/>
      <c r="M560" s="1211"/>
      <c r="N560" s="1211"/>
      <c r="O560" s="1211"/>
      <c r="P560" s="1211"/>
    </row>
    <row r="561" spans="2:16">
      <c r="B561" s="1211"/>
      <c r="C561" s="1211"/>
      <c r="D561" s="1211"/>
      <c r="E561" s="1211"/>
      <c r="F561" s="1211"/>
      <c r="G561" s="1211"/>
      <c r="H561" s="1211"/>
      <c r="I561" s="1211"/>
      <c r="J561" s="1211"/>
      <c r="K561" s="1211"/>
      <c r="L561" s="1211"/>
      <c r="M561" s="1211"/>
      <c r="N561" s="1211"/>
      <c r="O561" s="1211"/>
      <c r="P561" s="1211"/>
    </row>
    <row r="562" spans="2:16">
      <c r="B562" s="1211"/>
      <c r="C562" s="1211"/>
      <c r="D562" s="1211"/>
      <c r="E562" s="1211"/>
      <c r="F562" s="1211"/>
      <c r="G562" s="1211"/>
      <c r="H562" s="1211"/>
      <c r="I562" s="1211"/>
      <c r="J562" s="1211"/>
      <c r="K562" s="1211"/>
      <c r="L562" s="1211"/>
      <c r="M562" s="1211"/>
      <c r="N562" s="1211"/>
      <c r="O562" s="1211"/>
      <c r="P562" s="1211"/>
    </row>
    <row r="563" spans="2:16">
      <c r="B563" s="1211"/>
      <c r="C563" s="1211"/>
      <c r="D563" s="1211"/>
      <c r="E563" s="1211"/>
      <c r="F563" s="1211"/>
      <c r="G563" s="1211"/>
      <c r="H563" s="1211"/>
      <c r="I563" s="1211"/>
      <c r="J563" s="1211"/>
      <c r="K563" s="1211"/>
      <c r="L563" s="1211"/>
      <c r="M563" s="1211"/>
      <c r="N563" s="1211"/>
      <c r="O563" s="1211"/>
      <c r="P563" s="1211"/>
    </row>
    <row r="564" spans="2:16">
      <c r="B564" s="1211"/>
      <c r="C564" s="1211"/>
      <c r="D564" s="1211"/>
      <c r="E564" s="1211"/>
      <c r="F564" s="1211"/>
      <c r="G564" s="1211"/>
      <c r="H564" s="1211"/>
      <c r="I564" s="1211"/>
      <c r="J564" s="1211"/>
      <c r="K564" s="1211"/>
      <c r="L564" s="1211"/>
      <c r="M564" s="1211"/>
      <c r="N564" s="1211"/>
      <c r="O564" s="1211"/>
      <c r="P564" s="1211"/>
    </row>
    <row r="565" spans="2:16">
      <c r="B565" s="1211"/>
      <c r="C565" s="1211"/>
      <c r="D565" s="1211"/>
      <c r="E565" s="1211"/>
      <c r="F565" s="1211"/>
      <c r="G565" s="1211"/>
      <c r="H565" s="1211"/>
      <c r="I565" s="1211"/>
      <c r="J565" s="1211"/>
      <c r="K565" s="1211"/>
      <c r="L565" s="1211"/>
      <c r="M565" s="1211"/>
      <c r="N565" s="1211"/>
      <c r="O565" s="1211"/>
      <c r="P565" s="1211"/>
    </row>
    <row r="566" spans="2:16">
      <c r="B566" s="1211"/>
      <c r="C566" s="1211"/>
      <c r="D566" s="1211"/>
      <c r="E566" s="1211"/>
      <c r="F566" s="1211"/>
      <c r="G566" s="1211"/>
      <c r="H566" s="1211"/>
      <c r="I566" s="1211"/>
      <c r="J566" s="1211"/>
      <c r="K566" s="1211"/>
      <c r="L566" s="1211"/>
      <c r="M566" s="1211"/>
      <c r="N566" s="1211"/>
      <c r="O566" s="1211"/>
      <c r="P566" s="1211"/>
    </row>
    <row r="567" spans="2:16">
      <c r="B567" s="1211"/>
      <c r="C567" s="1211"/>
      <c r="D567" s="1211"/>
      <c r="E567" s="1211"/>
      <c r="F567" s="1211"/>
      <c r="G567" s="1211"/>
      <c r="H567" s="1211"/>
      <c r="I567" s="1211"/>
      <c r="J567" s="1211"/>
      <c r="K567" s="1211"/>
      <c r="L567" s="1211"/>
      <c r="M567" s="1211"/>
      <c r="N567" s="1211"/>
      <c r="O567" s="1211"/>
      <c r="P567" s="1211"/>
    </row>
    <row r="568" spans="2:16">
      <c r="B568" s="1211"/>
      <c r="C568" s="1211"/>
      <c r="D568" s="1211"/>
      <c r="E568" s="1211"/>
      <c r="F568" s="1211"/>
      <c r="G568" s="1211"/>
      <c r="H568" s="1211"/>
      <c r="I568" s="1211"/>
      <c r="J568" s="1211"/>
      <c r="K568" s="1211"/>
      <c r="L568" s="1211"/>
      <c r="M568" s="1211"/>
      <c r="N568" s="1211"/>
      <c r="O568" s="1211"/>
      <c r="P568" s="1211"/>
    </row>
    <row r="569" spans="2:16">
      <c r="B569" s="1211"/>
      <c r="C569" s="1211"/>
      <c r="D569" s="1211"/>
      <c r="E569" s="1211"/>
      <c r="F569" s="1211"/>
      <c r="G569" s="1211"/>
      <c r="H569" s="1211"/>
      <c r="I569" s="1211"/>
      <c r="J569" s="1211"/>
      <c r="K569" s="1211"/>
      <c r="L569" s="1211"/>
      <c r="M569" s="1211"/>
      <c r="N569" s="1211"/>
      <c r="O569" s="1211"/>
      <c r="P569" s="1211"/>
    </row>
    <row r="570" spans="2:16">
      <c r="B570" s="1211"/>
      <c r="C570" s="1211"/>
      <c r="D570" s="1211"/>
      <c r="E570" s="1211"/>
      <c r="F570" s="1211"/>
      <c r="G570" s="1211"/>
      <c r="H570" s="1211"/>
      <c r="I570" s="1211"/>
      <c r="J570" s="1211"/>
      <c r="K570" s="1211"/>
      <c r="L570" s="1211"/>
      <c r="M570" s="1211"/>
      <c r="N570" s="1211"/>
      <c r="O570" s="1211"/>
      <c r="P570" s="1211"/>
    </row>
    <row r="571" spans="2:16">
      <c r="B571" s="1211"/>
      <c r="C571" s="1211"/>
      <c r="D571" s="1211"/>
      <c r="E571" s="1211"/>
      <c r="F571" s="1211"/>
      <c r="G571" s="1211"/>
      <c r="H571" s="1211"/>
      <c r="I571" s="1211"/>
      <c r="J571" s="1211"/>
      <c r="K571" s="1211"/>
      <c r="L571" s="1211"/>
      <c r="M571" s="1211"/>
      <c r="N571" s="1211"/>
      <c r="O571" s="1211"/>
      <c r="P571" s="1211"/>
    </row>
    <row r="572" spans="2:16">
      <c r="B572" s="1211"/>
      <c r="C572" s="1211"/>
      <c r="D572" s="1211"/>
      <c r="E572" s="1211"/>
      <c r="F572" s="1211"/>
      <c r="G572" s="1211"/>
      <c r="H572" s="1211"/>
      <c r="I572" s="1211"/>
      <c r="J572" s="1211"/>
      <c r="K572" s="1211"/>
      <c r="L572" s="1211"/>
      <c r="M572" s="1211"/>
      <c r="N572" s="1211"/>
      <c r="O572" s="1211"/>
      <c r="P572" s="1211"/>
    </row>
    <row r="573" spans="2:16">
      <c r="B573" s="1211"/>
      <c r="C573" s="1211"/>
      <c r="D573" s="1211"/>
      <c r="E573" s="1211"/>
      <c r="F573" s="1211"/>
      <c r="G573" s="1211"/>
      <c r="H573" s="1211"/>
      <c r="I573" s="1211"/>
      <c r="J573" s="1211"/>
      <c r="K573" s="1211"/>
      <c r="L573" s="1211"/>
      <c r="M573" s="1211"/>
      <c r="N573" s="1211"/>
      <c r="O573" s="1211"/>
      <c r="P573" s="1211"/>
    </row>
    <row r="574" spans="2:16">
      <c r="B574" s="1211"/>
      <c r="C574" s="1211"/>
      <c r="D574" s="1211"/>
      <c r="E574" s="1211"/>
      <c r="F574" s="1211"/>
      <c r="G574" s="1211"/>
      <c r="H574" s="1211"/>
      <c r="I574" s="1211"/>
      <c r="J574" s="1211"/>
      <c r="K574" s="1211"/>
      <c r="L574" s="1211"/>
      <c r="M574" s="1211"/>
      <c r="N574" s="1211"/>
      <c r="O574" s="1211"/>
      <c r="P574" s="1211"/>
    </row>
    <row r="575" spans="2:16">
      <c r="B575" s="1211"/>
      <c r="C575" s="1211"/>
      <c r="D575" s="1211"/>
      <c r="E575" s="1211"/>
      <c r="F575" s="1211"/>
      <c r="G575" s="1211"/>
      <c r="H575" s="1211"/>
      <c r="I575" s="1211"/>
      <c r="J575" s="1211"/>
      <c r="K575" s="1211"/>
      <c r="L575" s="1211"/>
      <c r="M575" s="1211"/>
      <c r="N575" s="1211"/>
      <c r="O575" s="1211"/>
      <c r="P575" s="1211"/>
    </row>
    <row r="576" spans="2:16">
      <c r="B576" s="1211"/>
      <c r="C576" s="1211"/>
      <c r="D576" s="1211"/>
      <c r="E576" s="1211"/>
      <c r="F576" s="1211"/>
      <c r="G576" s="1211"/>
      <c r="H576" s="1211"/>
      <c r="I576" s="1211"/>
      <c r="J576" s="1211"/>
      <c r="K576" s="1211"/>
      <c r="L576" s="1211"/>
      <c r="M576" s="1211"/>
      <c r="N576" s="1211"/>
      <c r="O576" s="1211"/>
      <c r="P576" s="1211"/>
    </row>
    <row r="577" spans="2:16">
      <c r="B577" s="1211"/>
      <c r="C577" s="1211"/>
      <c r="D577" s="1211"/>
      <c r="E577" s="1211"/>
      <c r="F577" s="1211"/>
      <c r="G577" s="1211"/>
      <c r="H577" s="1211"/>
      <c r="I577" s="1211"/>
      <c r="J577" s="1211"/>
      <c r="K577" s="1211"/>
      <c r="L577" s="1211"/>
      <c r="M577" s="1211"/>
      <c r="N577" s="1211"/>
      <c r="O577" s="1211"/>
      <c r="P577" s="1211"/>
    </row>
    <row r="578" spans="2:16">
      <c r="B578" s="1211"/>
      <c r="C578" s="1211"/>
      <c r="D578" s="1211"/>
      <c r="E578" s="1211"/>
      <c r="F578" s="1211"/>
      <c r="G578" s="1211"/>
      <c r="H578" s="1211"/>
      <c r="I578" s="1211"/>
      <c r="J578" s="1211"/>
      <c r="K578" s="1211"/>
      <c r="L578" s="1211"/>
      <c r="M578" s="1211"/>
      <c r="N578" s="1211"/>
      <c r="O578" s="1211"/>
      <c r="P578" s="1211"/>
    </row>
    <row r="579" spans="2:16">
      <c r="B579" s="1211"/>
      <c r="C579" s="1211"/>
      <c r="D579" s="1211"/>
      <c r="E579" s="1211"/>
      <c r="F579" s="1211"/>
      <c r="G579" s="1211"/>
      <c r="H579" s="1211"/>
      <c r="I579" s="1211"/>
      <c r="J579" s="1211"/>
      <c r="K579" s="1211"/>
      <c r="L579" s="1211"/>
      <c r="M579" s="1211"/>
      <c r="N579" s="1211"/>
      <c r="O579" s="1211"/>
      <c r="P579" s="1211"/>
    </row>
    <row r="580" spans="2:16">
      <c r="B580" s="1211"/>
      <c r="C580" s="1211"/>
      <c r="D580" s="1211"/>
      <c r="E580" s="1211"/>
      <c r="F580" s="1211"/>
      <c r="G580" s="1211"/>
      <c r="H580" s="1211"/>
      <c r="I580" s="1211"/>
      <c r="J580" s="1211"/>
      <c r="K580" s="1211"/>
      <c r="L580" s="1211"/>
      <c r="M580" s="1211"/>
      <c r="N580" s="1211"/>
      <c r="O580" s="1211"/>
      <c r="P580" s="1211"/>
    </row>
    <row r="581" spans="2:16">
      <c r="B581" s="1211"/>
      <c r="C581" s="1211"/>
      <c r="D581" s="1211"/>
      <c r="E581" s="1211"/>
      <c r="F581" s="1211"/>
      <c r="G581" s="1211"/>
      <c r="H581" s="1211"/>
      <c r="I581" s="1211"/>
      <c r="J581" s="1211"/>
      <c r="K581" s="1211"/>
      <c r="L581" s="1211"/>
      <c r="M581" s="1211"/>
      <c r="N581" s="1211"/>
      <c r="O581" s="1211"/>
      <c r="P581" s="1211"/>
    </row>
    <row r="582" spans="2:16">
      <c r="B582" s="1211"/>
      <c r="C582" s="1211"/>
      <c r="D582" s="1211"/>
      <c r="E582" s="1211"/>
      <c r="F582" s="1211"/>
      <c r="G582" s="1211"/>
      <c r="H582" s="1211"/>
      <c r="I582" s="1211"/>
      <c r="J582" s="1211"/>
      <c r="K582" s="1211"/>
      <c r="L582" s="1211"/>
      <c r="M582" s="1211"/>
      <c r="N582" s="1211"/>
      <c r="O582" s="1211"/>
      <c r="P582" s="1211"/>
    </row>
    <row r="583" spans="2:16">
      <c r="B583" s="1211"/>
      <c r="C583" s="1211"/>
      <c r="D583" s="1211"/>
      <c r="E583" s="1211"/>
      <c r="F583" s="1211"/>
      <c r="G583" s="1211"/>
      <c r="H583" s="1211"/>
      <c r="I583" s="1211"/>
      <c r="J583" s="1211"/>
      <c r="K583" s="1211"/>
      <c r="L583" s="1211"/>
      <c r="M583" s="1211"/>
      <c r="N583" s="1211"/>
      <c r="O583" s="1211"/>
      <c r="P583" s="1211"/>
    </row>
    <row r="584" spans="2:16">
      <c r="B584" s="1211"/>
      <c r="C584" s="1211"/>
      <c r="D584" s="1211"/>
      <c r="E584" s="1211"/>
      <c r="F584" s="1211"/>
      <c r="G584" s="1211"/>
      <c r="H584" s="1211"/>
      <c r="I584" s="1211"/>
      <c r="J584" s="1211"/>
      <c r="K584" s="1211"/>
      <c r="L584" s="1211"/>
      <c r="M584" s="1211"/>
      <c r="N584" s="1211"/>
      <c r="O584" s="1211"/>
      <c r="P584" s="1211"/>
    </row>
    <row r="585" spans="2:16">
      <c r="B585" s="1211"/>
      <c r="C585" s="1211"/>
      <c r="D585" s="1211"/>
      <c r="E585" s="1211"/>
      <c r="F585" s="1211"/>
      <c r="G585" s="1211"/>
      <c r="H585" s="1211"/>
      <c r="I585" s="1211"/>
      <c r="J585" s="1211"/>
      <c r="K585" s="1211"/>
      <c r="L585" s="1211"/>
      <c r="M585" s="1211"/>
      <c r="N585" s="1211"/>
      <c r="O585" s="1211"/>
      <c r="P585" s="1211"/>
    </row>
    <row r="586" spans="2:16">
      <c r="B586" s="1211"/>
      <c r="C586" s="1211"/>
      <c r="D586" s="1211"/>
      <c r="E586" s="1211"/>
      <c r="F586" s="1211"/>
      <c r="G586" s="1211"/>
      <c r="H586" s="1211"/>
      <c r="I586" s="1211"/>
      <c r="J586" s="1211"/>
      <c r="K586" s="1211"/>
      <c r="L586" s="1211"/>
      <c r="M586" s="1211"/>
      <c r="N586" s="1211"/>
      <c r="O586" s="1211"/>
      <c r="P586" s="1211"/>
    </row>
    <row r="587" spans="2:16">
      <c r="B587" s="1211"/>
      <c r="C587" s="1211"/>
      <c r="D587" s="1211"/>
      <c r="E587" s="1211"/>
      <c r="F587" s="1211"/>
      <c r="G587" s="1211"/>
      <c r="H587" s="1211"/>
      <c r="I587" s="1211"/>
      <c r="J587" s="1211"/>
      <c r="K587" s="1211"/>
      <c r="L587" s="1211"/>
      <c r="M587" s="1211"/>
      <c r="N587" s="1211"/>
      <c r="O587" s="1211"/>
      <c r="P587" s="1211"/>
    </row>
    <row r="588" spans="2:16">
      <c r="B588" s="1211"/>
      <c r="C588" s="1211"/>
      <c r="D588" s="1211"/>
      <c r="E588" s="1211"/>
      <c r="F588" s="1211"/>
      <c r="G588" s="1211"/>
      <c r="H588" s="1211"/>
      <c r="I588" s="1211"/>
      <c r="J588" s="1211"/>
      <c r="K588" s="1211"/>
      <c r="L588" s="1211"/>
      <c r="M588" s="1211"/>
      <c r="N588" s="1211"/>
      <c r="O588" s="1211"/>
      <c r="P588" s="1211"/>
    </row>
    <row r="589" spans="2:16">
      <c r="B589" s="1211"/>
      <c r="C589" s="1211"/>
      <c r="D589" s="1211"/>
      <c r="E589" s="1211"/>
      <c r="F589" s="1211"/>
      <c r="G589" s="1211"/>
      <c r="H589" s="1211"/>
      <c r="I589" s="1211"/>
      <c r="J589" s="1211"/>
      <c r="K589" s="1211"/>
      <c r="L589" s="1211"/>
      <c r="M589" s="1211"/>
      <c r="N589" s="1211"/>
      <c r="O589" s="1211"/>
      <c r="P589" s="1211"/>
    </row>
    <row r="590" spans="2:16">
      <c r="B590" s="1211"/>
      <c r="C590" s="1211"/>
      <c r="D590" s="1211"/>
      <c r="E590" s="1211"/>
      <c r="F590" s="1211"/>
      <c r="G590" s="1211"/>
      <c r="H590" s="1211"/>
      <c r="I590" s="1211"/>
      <c r="J590" s="1211"/>
      <c r="K590" s="1211"/>
      <c r="L590" s="1211"/>
      <c r="M590" s="1211"/>
      <c r="N590" s="1211"/>
      <c r="O590" s="1211"/>
      <c r="P590" s="1211"/>
    </row>
    <row r="591" spans="2:16">
      <c r="B591" s="1211"/>
      <c r="C591" s="1211"/>
      <c r="D591" s="1211"/>
      <c r="E591" s="1211"/>
      <c r="F591" s="1211"/>
      <c r="G591" s="1211"/>
      <c r="H591" s="1211"/>
      <c r="I591" s="1211"/>
      <c r="J591" s="1211"/>
      <c r="K591" s="1211"/>
      <c r="L591" s="1211"/>
      <c r="M591" s="1211"/>
      <c r="N591" s="1211"/>
      <c r="O591" s="1211"/>
      <c r="P591" s="1211"/>
    </row>
    <row r="592" spans="2:16">
      <c r="B592" s="1211"/>
      <c r="C592" s="1211"/>
      <c r="D592" s="1211"/>
      <c r="E592" s="1211"/>
      <c r="F592" s="1211"/>
      <c r="G592" s="1211"/>
      <c r="H592" s="1211"/>
      <c r="I592" s="1211"/>
      <c r="J592" s="1211"/>
      <c r="K592" s="1211"/>
      <c r="L592" s="1211"/>
      <c r="M592" s="1211"/>
      <c r="N592" s="1211"/>
      <c r="O592" s="1211"/>
      <c r="P592" s="1211"/>
    </row>
    <row r="593" spans="2:16">
      <c r="B593" s="1211"/>
      <c r="C593" s="1211"/>
      <c r="D593" s="1211"/>
      <c r="E593" s="1211"/>
      <c r="F593" s="1211"/>
      <c r="G593" s="1211"/>
      <c r="H593" s="1211"/>
      <c r="I593" s="1211"/>
      <c r="J593" s="1211"/>
      <c r="K593" s="1211"/>
      <c r="L593" s="1211"/>
      <c r="M593" s="1211"/>
      <c r="N593" s="1211"/>
      <c r="O593" s="1211"/>
      <c r="P593" s="1211"/>
    </row>
    <row r="594" spans="2:16">
      <c r="B594" s="1211"/>
      <c r="C594" s="1211"/>
      <c r="D594" s="1211"/>
      <c r="E594" s="1211"/>
      <c r="F594" s="1211"/>
      <c r="G594" s="1211"/>
      <c r="H594" s="1211"/>
      <c r="I594" s="1211"/>
      <c r="J594" s="1211"/>
      <c r="K594" s="1211"/>
      <c r="L594" s="1211"/>
      <c r="M594" s="1211"/>
      <c r="N594" s="1211"/>
      <c r="O594" s="1211"/>
      <c r="P594" s="1211"/>
    </row>
    <row r="595" spans="2:16">
      <c r="B595" s="1211"/>
      <c r="C595" s="1211"/>
      <c r="D595" s="1211"/>
      <c r="E595" s="1211"/>
      <c r="F595" s="1211"/>
      <c r="G595" s="1211"/>
      <c r="H595" s="1211"/>
      <c r="I595" s="1211"/>
      <c r="J595" s="1211"/>
      <c r="K595" s="1211"/>
      <c r="L595" s="1211"/>
      <c r="M595" s="1211"/>
      <c r="N595" s="1211"/>
      <c r="O595" s="1211"/>
      <c r="P595" s="1211"/>
    </row>
    <row r="596" spans="2:16">
      <c r="B596" s="1211"/>
      <c r="C596" s="1211"/>
      <c r="D596" s="1211"/>
      <c r="E596" s="1211"/>
      <c r="F596" s="1211"/>
      <c r="G596" s="1211"/>
      <c r="H596" s="1211"/>
      <c r="I596" s="1211"/>
      <c r="J596" s="1211"/>
      <c r="K596" s="1211"/>
      <c r="L596" s="1211"/>
      <c r="M596" s="1211"/>
      <c r="N596" s="1211"/>
      <c r="O596" s="1211"/>
      <c r="P596" s="1211"/>
    </row>
    <row r="597" spans="2:16">
      <c r="B597" s="1211"/>
      <c r="C597" s="1211"/>
      <c r="D597" s="1211"/>
      <c r="E597" s="1211"/>
      <c r="F597" s="1211"/>
      <c r="G597" s="1211"/>
      <c r="H597" s="1211"/>
      <c r="I597" s="1211"/>
      <c r="J597" s="1211"/>
      <c r="K597" s="1211"/>
      <c r="L597" s="1211"/>
      <c r="M597" s="1211"/>
      <c r="N597" s="1211"/>
      <c r="O597" s="1211"/>
      <c r="P597" s="1211"/>
    </row>
    <row r="598" spans="2:16">
      <c r="B598" s="1211"/>
      <c r="C598" s="1211"/>
      <c r="D598" s="1211"/>
      <c r="E598" s="1211"/>
      <c r="F598" s="1211"/>
      <c r="G598" s="1211"/>
      <c r="H598" s="1211"/>
      <c r="I598" s="1211"/>
      <c r="J598" s="1211"/>
      <c r="K598" s="1211"/>
      <c r="L598" s="1211"/>
      <c r="M598" s="1211"/>
      <c r="N598" s="1211"/>
      <c r="O598" s="1211"/>
      <c r="P598" s="1211"/>
    </row>
    <row r="599" spans="2:16">
      <c r="B599" s="1211"/>
      <c r="C599" s="1211"/>
      <c r="D599" s="1211"/>
      <c r="E599" s="1211"/>
      <c r="F599" s="1211"/>
      <c r="G599" s="1211"/>
      <c r="H599" s="1211"/>
      <c r="I599" s="1211"/>
      <c r="J599" s="1211"/>
      <c r="K599" s="1211"/>
      <c r="L599" s="1211"/>
      <c r="M599" s="1211"/>
      <c r="N599" s="1211"/>
      <c r="O599" s="1211"/>
      <c r="P599" s="1211"/>
    </row>
    <row r="600" spans="2:16">
      <c r="B600" s="1211"/>
      <c r="C600" s="1211"/>
      <c r="D600" s="1211"/>
      <c r="E600" s="1211"/>
      <c r="F600" s="1211"/>
      <c r="G600" s="1211"/>
      <c r="H600" s="1211"/>
      <c r="I600" s="1211"/>
      <c r="J600" s="1211"/>
      <c r="K600" s="1211"/>
      <c r="L600" s="1211"/>
      <c r="M600" s="1211"/>
      <c r="N600" s="1211"/>
      <c r="O600" s="1211"/>
      <c r="P600" s="1211"/>
    </row>
    <row r="601" spans="2:16">
      <c r="B601" s="1211"/>
      <c r="C601" s="1211"/>
      <c r="D601" s="1211"/>
      <c r="E601" s="1211"/>
      <c r="F601" s="1211"/>
      <c r="G601" s="1211"/>
      <c r="H601" s="1211"/>
      <c r="I601" s="1211"/>
      <c r="J601" s="1211"/>
      <c r="K601" s="1211"/>
      <c r="L601" s="1211"/>
      <c r="M601" s="1211"/>
      <c r="N601" s="1211"/>
      <c r="O601" s="1211"/>
      <c r="P601" s="1211"/>
    </row>
    <row r="602" spans="2:16">
      <c r="B602" s="1211"/>
      <c r="C602" s="1211"/>
      <c r="D602" s="1211"/>
      <c r="E602" s="1211"/>
      <c r="F602" s="1211"/>
      <c r="G602" s="1211"/>
      <c r="H602" s="1211"/>
      <c r="I602" s="1211"/>
      <c r="J602" s="1211"/>
      <c r="K602" s="1211"/>
      <c r="L602" s="1211"/>
      <c r="M602" s="1211"/>
      <c r="N602" s="1211"/>
      <c r="O602" s="1211"/>
      <c r="P602" s="1211"/>
    </row>
    <row r="603" spans="2:16">
      <c r="B603" s="1211"/>
      <c r="C603" s="1211"/>
      <c r="D603" s="1211"/>
      <c r="E603" s="1211"/>
      <c r="F603" s="1211"/>
      <c r="G603" s="1211"/>
      <c r="H603" s="1211"/>
      <c r="I603" s="1211"/>
      <c r="J603" s="1211"/>
      <c r="K603" s="1211"/>
      <c r="L603" s="1211"/>
      <c r="M603" s="1211"/>
      <c r="N603" s="1211"/>
      <c r="O603" s="1211"/>
      <c r="P603" s="1211"/>
    </row>
    <row r="604" spans="2:16">
      <c r="B604" s="1211"/>
      <c r="C604" s="1211"/>
      <c r="D604" s="1211"/>
      <c r="E604" s="1211"/>
      <c r="F604" s="1211"/>
      <c r="G604" s="1211"/>
      <c r="H604" s="1211"/>
      <c r="I604" s="1211"/>
      <c r="J604" s="1211"/>
      <c r="K604" s="1211"/>
      <c r="L604" s="1211"/>
      <c r="M604" s="1211"/>
      <c r="N604" s="1211"/>
      <c r="O604" s="1211"/>
      <c r="P604" s="1211"/>
    </row>
    <row r="605" spans="2:16">
      <c r="B605" s="1211"/>
      <c r="C605" s="1211"/>
      <c r="D605" s="1211"/>
      <c r="E605" s="1211"/>
      <c r="F605" s="1211"/>
      <c r="G605" s="1211"/>
      <c r="H605" s="1211"/>
      <c r="I605" s="1211"/>
      <c r="J605" s="1211"/>
      <c r="K605" s="1211"/>
      <c r="L605" s="1211"/>
      <c r="M605" s="1211"/>
      <c r="N605" s="1211"/>
      <c r="O605" s="1211"/>
      <c r="P605" s="1211"/>
    </row>
    <row r="606" spans="2:16">
      <c r="B606" s="1211"/>
      <c r="C606" s="1211"/>
      <c r="D606" s="1211"/>
      <c r="E606" s="1211"/>
      <c r="F606" s="1211"/>
      <c r="G606" s="1211"/>
      <c r="H606" s="1211"/>
      <c r="I606" s="1211"/>
      <c r="J606" s="1211"/>
      <c r="K606" s="1211"/>
      <c r="L606" s="1211"/>
      <c r="M606" s="1211"/>
      <c r="N606" s="1211"/>
      <c r="O606" s="1211"/>
      <c r="P606" s="1211"/>
    </row>
    <row r="607" spans="2:16">
      <c r="B607" s="1211"/>
      <c r="C607" s="1211"/>
      <c r="D607" s="1211"/>
      <c r="E607" s="1211"/>
      <c r="F607" s="1211"/>
      <c r="G607" s="1211"/>
      <c r="H607" s="1211"/>
      <c r="I607" s="1211"/>
      <c r="J607" s="1211"/>
      <c r="K607" s="1211"/>
      <c r="L607" s="1211"/>
      <c r="M607" s="1211"/>
      <c r="N607" s="1211"/>
      <c r="O607" s="1211"/>
      <c r="P607" s="1211"/>
    </row>
    <row r="608" spans="2:16">
      <c r="B608" s="1211"/>
      <c r="C608" s="1211"/>
      <c r="D608" s="1211"/>
      <c r="E608" s="1211"/>
      <c r="F608" s="1211"/>
      <c r="G608" s="1211"/>
      <c r="H608" s="1211"/>
      <c r="I608" s="1211"/>
      <c r="J608" s="1211"/>
      <c r="K608" s="1211"/>
      <c r="L608" s="1211"/>
      <c r="M608" s="1211"/>
      <c r="N608" s="1211"/>
      <c r="O608" s="1211"/>
      <c r="P608" s="1211"/>
    </row>
    <row r="609" spans="2:16">
      <c r="B609" s="1211"/>
      <c r="C609" s="1211"/>
      <c r="D609" s="1211"/>
      <c r="E609" s="1211"/>
      <c r="F609" s="1211"/>
      <c r="G609" s="1211"/>
      <c r="H609" s="1211"/>
      <c r="I609" s="1211"/>
      <c r="J609" s="1211"/>
      <c r="K609" s="1211"/>
      <c r="L609" s="1211"/>
      <c r="M609" s="1211"/>
      <c r="N609" s="1211"/>
      <c r="O609" s="1211"/>
      <c r="P609" s="1211"/>
    </row>
    <row r="610" spans="2:16">
      <c r="B610" s="1211"/>
      <c r="C610" s="1211"/>
      <c r="D610" s="1211"/>
      <c r="E610" s="1211"/>
      <c r="F610" s="1211"/>
      <c r="G610" s="1211"/>
      <c r="H610" s="1211"/>
      <c r="I610" s="1211"/>
      <c r="J610" s="1211"/>
      <c r="K610" s="1211"/>
      <c r="L610" s="1211"/>
      <c r="M610" s="1211"/>
      <c r="N610" s="1211"/>
      <c r="O610" s="1211"/>
      <c r="P610" s="1211"/>
    </row>
    <row r="611" spans="2:16">
      <c r="B611" s="1211"/>
      <c r="C611" s="1211"/>
      <c r="D611" s="1211"/>
      <c r="E611" s="1211"/>
      <c r="F611" s="1211"/>
      <c r="G611" s="1211"/>
      <c r="H611" s="1211"/>
      <c r="I611" s="1211"/>
      <c r="J611" s="1211"/>
      <c r="K611" s="1211"/>
      <c r="L611" s="1211"/>
      <c r="M611" s="1211"/>
      <c r="N611" s="1211"/>
      <c r="O611" s="1211"/>
      <c r="P611" s="1211"/>
    </row>
    <row r="612" spans="2:16">
      <c r="B612" s="1211"/>
      <c r="C612" s="1211"/>
      <c r="D612" s="1211"/>
      <c r="E612" s="1211"/>
      <c r="F612" s="1211"/>
      <c r="G612" s="1211"/>
      <c r="H612" s="1211"/>
      <c r="I612" s="1211"/>
      <c r="J612" s="1211"/>
      <c r="K612" s="1211"/>
      <c r="L612" s="1211"/>
      <c r="M612" s="1211"/>
      <c r="N612" s="1211"/>
      <c r="O612" s="1211"/>
      <c r="P612" s="1211"/>
    </row>
  </sheetData>
  <mergeCells count="14">
    <mergeCell ref="B17:C17"/>
    <mergeCell ref="B9:B10"/>
    <mergeCell ref="C9:C10"/>
    <mergeCell ref="D9:D10"/>
    <mergeCell ref="B11:G11"/>
    <mergeCell ref="B13:G13"/>
    <mergeCell ref="B16:G16"/>
    <mergeCell ref="C1:H1"/>
    <mergeCell ref="E9:G9"/>
    <mergeCell ref="B7:G7"/>
    <mergeCell ref="B2:D2"/>
    <mergeCell ref="B3:D3"/>
    <mergeCell ref="B4:D4"/>
    <mergeCell ref="B5:D5"/>
  </mergeCells>
  <pageMargins left="0.7" right="0.28999999999999998" top="0.75" bottom="0.75" header="0.3" footer="0.3"/>
  <pageSetup orientation="landscape" r:id="rId1"/>
  <headerFooter>
    <oddHeader>Page &amp;P of &amp;N</oddHeader>
    <oddFooter>&amp;LContractor: - &amp;USelam D.
Office Engineer&amp;CConsultant: - ______________&amp;RClient: - _________________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R20"/>
  <sheetViews>
    <sheetView view="pageBreakPreview" zoomScale="71" zoomScaleNormal="71" zoomScaleSheetLayoutView="71" workbookViewId="0">
      <selection activeCell="B7" sqref="B7:M7"/>
    </sheetView>
  </sheetViews>
  <sheetFormatPr defaultRowHeight="15.75"/>
  <cols>
    <col min="1" max="1" width="4.140625" style="1124" customWidth="1"/>
    <col min="2" max="2" width="9.140625" style="1124"/>
    <col min="3" max="3" width="53.5703125" style="1124" customWidth="1"/>
    <col min="4" max="4" width="7.5703125" style="1124" bestFit="1" customWidth="1"/>
    <col min="5" max="5" width="12.42578125" style="1124" customWidth="1"/>
    <col min="6" max="6" width="10.5703125" style="329" customWidth="1"/>
    <col min="7" max="7" width="10.85546875" style="329" bestFit="1" customWidth="1"/>
    <col min="8" max="8" width="9.28515625" style="329" customWidth="1"/>
    <col min="9" max="9" width="11.42578125" style="329" bestFit="1" customWidth="1"/>
    <col min="10" max="10" width="15.42578125" style="329" customWidth="1"/>
    <col min="11" max="11" width="13.85546875" style="329" bestFit="1" customWidth="1"/>
    <col min="12" max="12" width="12.28515625" style="329" customWidth="1"/>
    <col min="13" max="13" width="13.85546875" style="329" customWidth="1"/>
    <col min="14" max="14" width="4.28515625" style="1124" customWidth="1"/>
    <col min="15" max="16384" width="9.140625" style="1124"/>
  </cols>
  <sheetData>
    <row r="2" spans="2:18" s="940" customFormat="1">
      <c r="B2" s="2140" t="s">
        <v>179</v>
      </c>
      <c r="C2" s="2140"/>
      <c r="D2" s="942"/>
      <c r="E2" s="942"/>
      <c r="F2" s="942"/>
      <c r="G2" s="942"/>
      <c r="H2" s="942"/>
      <c r="I2" s="942"/>
      <c r="J2" s="942"/>
      <c r="K2" s="942"/>
      <c r="L2" s="942"/>
      <c r="M2" s="942"/>
      <c r="N2" s="942"/>
      <c r="O2" s="942"/>
      <c r="P2" s="942"/>
      <c r="Q2" s="942"/>
      <c r="R2" s="942"/>
    </row>
    <row r="3" spans="2:18" s="940" customFormat="1">
      <c r="B3" s="2140" t="s">
        <v>156</v>
      </c>
      <c r="C3" s="2140"/>
      <c r="D3" s="942"/>
      <c r="E3" s="942"/>
      <c r="F3" s="942"/>
      <c r="G3" s="942"/>
      <c r="H3" s="942"/>
      <c r="I3" s="942"/>
      <c r="J3" s="942"/>
      <c r="K3" s="942"/>
      <c r="L3" s="942"/>
      <c r="M3" s="942"/>
      <c r="N3" s="942"/>
      <c r="O3" s="942"/>
      <c r="P3" s="942"/>
      <c r="Q3" s="942"/>
      <c r="R3" s="942"/>
    </row>
    <row r="4" spans="2:18" s="940" customFormat="1">
      <c r="B4" s="2140" t="s">
        <v>157</v>
      </c>
      <c r="C4" s="2140"/>
      <c r="D4" s="942"/>
      <c r="E4" s="942"/>
      <c r="F4" s="942"/>
      <c r="G4" s="942"/>
      <c r="H4" s="942"/>
      <c r="I4" s="942"/>
      <c r="J4" s="942"/>
      <c r="K4" s="942"/>
      <c r="L4" s="942"/>
      <c r="M4" s="942"/>
      <c r="N4" s="942"/>
      <c r="O4" s="942"/>
      <c r="P4" s="942"/>
      <c r="Q4" s="942"/>
      <c r="R4" s="942"/>
    </row>
    <row r="5" spans="2:18" s="940" customFormat="1">
      <c r="B5" s="2140" t="s">
        <v>158</v>
      </c>
      <c r="C5" s="2140"/>
      <c r="D5" s="941"/>
      <c r="E5" s="925"/>
      <c r="F5" s="942"/>
      <c r="G5" s="942"/>
      <c r="H5" s="942"/>
      <c r="I5" s="942"/>
      <c r="J5" s="942"/>
      <c r="K5" s="942"/>
      <c r="L5" s="942"/>
      <c r="M5" s="942"/>
      <c r="N5" s="942"/>
      <c r="O5" s="942"/>
      <c r="P5" s="942"/>
      <c r="Q5" s="942"/>
      <c r="R5" s="942"/>
    </row>
    <row r="6" spans="2:18" s="940" customFormat="1">
      <c r="B6" s="925"/>
      <c r="C6" s="925"/>
      <c r="D6" s="941"/>
      <c r="E6" s="925"/>
      <c r="F6" s="942"/>
      <c r="G6" s="942"/>
      <c r="H6" s="942"/>
      <c r="I6" s="942"/>
      <c r="J6" s="942"/>
      <c r="K6" s="942"/>
      <c r="L6" s="942"/>
      <c r="M6" s="942"/>
      <c r="N6" s="942"/>
      <c r="O6" s="942"/>
      <c r="P6" s="942"/>
      <c r="Q6" s="942"/>
      <c r="R6" s="942"/>
    </row>
    <row r="7" spans="2:18" s="329" customFormat="1">
      <c r="B7" s="2093" t="s">
        <v>2260</v>
      </c>
      <c r="C7" s="2093"/>
      <c r="D7" s="2093"/>
      <c r="E7" s="2093"/>
      <c r="F7" s="2093"/>
      <c r="G7" s="2093"/>
      <c r="H7" s="2093"/>
      <c r="I7" s="2093"/>
      <c r="J7" s="2093"/>
      <c r="K7" s="2093"/>
      <c r="L7" s="2093"/>
      <c r="M7" s="2093"/>
      <c r="N7" s="937"/>
      <c r="O7" s="937"/>
      <c r="P7" s="937"/>
      <c r="Q7" s="937"/>
      <c r="R7" s="937"/>
    </row>
    <row r="8" spans="2:18">
      <c r="F8" s="936"/>
      <c r="G8" s="936"/>
      <c r="H8" s="936"/>
      <c r="I8" s="936"/>
      <c r="J8" s="936"/>
      <c r="K8" s="1124"/>
      <c r="L8" s="1124"/>
      <c r="M8" s="935"/>
    </row>
    <row r="9" spans="2:18" s="935" customFormat="1">
      <c r="B9" s="2141" t="s">
        <v>95</v>
      </c>
      <c r="C9" s="2141" t="s">
        <v>94</v>
      </c>
      <c r="D9" s="2141" t="s">
        <v>93</v>
      </c>
      <c r="E9" s="2138" t="s">
        <v>661</v>
      </c>
      <c r="F9" s="2141" t="s">
        <v>244</v>
      </c>
      <c r="G9" s="2141"/>
      <c r="H9" s="2141"/>
      <c r="I9" s="2141" t="s">
        <v>92</v>
      </c>
      <c r="J9" s="2138" t="s">
        <v>659</v>
      </c>
      <c r="K9" s="2141" t="s">
        <v>223</v>
      </c>
      <c r="L9" s="2141"/>
      <c r="M9" s="2141"/>
    </row>
    <row r="10" spans="2:18" s="935" customFormat="1" ht="31.5">
      <c r="B10" s="2141"/>
      <c r="C10" s="2141"/>
      <c r="D10" s="2141"/>
      <c r="E10" s="2138"/>
      <c r="F10" s="1257" t="s">
        <v>242</v>
      </c>
      <c r="G10" s="1257" t="s">
        <v>243</v>
      </c>
      <c r="H10" s="1256" t="s">
        <v>444</v>
      </c>
      <c r="I10" s="2141"/>
      <c r="J10" s="2138"/>
      <c r="K10" s="1257" t="s">
        <v>154</v>
      </c>
      <c r="L10" s="1257" t="s">
        <v>155</v>
      </c>
      <c r="M10" s="1256" t="s">
        <v>660</v>
      </c>
    </row>
    <row r="11" spans="2:18" s="329" customFormat="1">
      <c r="B11" s="1110"/>
      <c r="C11" s="1146" t="s">
        <v>595</v>
      </c>
      <c r="D11" s="1111"/>
      <c r="E11" s="1136"/>
      <c r="F11" s="1111"/>
      <c r="G11" s="1111"/>
      <c r="H11" s="1136"/>
      <c r="I11" s="1111"/>
      <c r="J11" s="1136"/>
      <c r="K11" s="1044"/>
      <c r="L11" s="1044"/>
      <c r="M11" s="1137"/>
    </row>
    <row r="12" spans="2:18" ht="31.5">
      <c r="B12" s="1145">
        <v>1.1000000000000001</v>
      </c>
      <c r="C12" s="1147" t="s">
        <v>670</v>
      </c>
      <c r="D12" s="1126" t="s">
        <v>598</v>
      </c>
      <c r="E12" s="1134">
        <v>110</v>
      </c>
      <c r="F12" s="1125">
        <v>52.5</v>
      </c>
      <c r="G12" s="1125"/>
      <c r="H12" s="1125">
        <f>F12+G12</f>
        <v>52.5</v>
      </c>
      <c r="I12" s="1134">
        <v>36</v>
      </c>
      <c r="J12" s="1134">
        <f>I12*E12</f>
        <v>3960</v>
      </c>
      <c r="K12" s="1125">
        <f>I12*F12</f>
        <v>1890</v>
      </c>
      <c r="L12" s="1125">
        <f>I12*G12</f>
        <v>0</v>
      </c>
      <c r="M12" s="1127">
        <f>L12+K12</f>
        <v>1890</v>
      </c>
    </row>
    <row r="13" spans="2:18" ht="18.75">
      <c r="B13" s="1145">
        <v>1.2</v>
      </c>
      <c r="C13" s="1134" t="s">
        <v>464</v>
      </c>
      <c r="D13" s="1126" t="s">
        <v>598</v>
      </c>
      <c r="E13" s="1134">
        <v>65</v>
      </c>
      <c r="F13" s="1027">
        <v>52.5</v>
      </c>
      <c r="G13" s="1125"/>
      <c r="H13" s="1125">
        <f t="shared" ref="H13:H19" si="0">F13+G13</f>
        <v>52.5</v>
      </c>
      <c r="I13" s="1134">
        <v>40</v>
      </c>
      <c r="J13" s="1134">
        <f>I13*E13</f>
        <v>2600</v>
      </c>
      <c r="K13" s="1125">
        <f>I13*F13</f>
        <v>2100</v>
      </c>
      <c r="L13" s="1125">
        <f t="shared" ref="L13:L19" si="1">I13*G13</f>
        <v>0</v>
      </c>
      <c r="M13" s="1127">
        <f>L13+K13</f>
        <v>2100</v>
      </c>
    </row>
    <row r="14" spans="2:18" ht="18.75">
      <c r="B14" s="1145">
        <v>1.3</v>
      </c>
      <c r="C14" s="1134" t="s">
        <v>465</v>
      </c>
      <c r="D14" s="1126" t="s">
        <v>598</v>
      </c>
      <c r="E14" s="1134">
        <v>50</v>
      </c>
      <c r="F14" s="1027">
        <v>52.5</v>
      </c>
      <c r="G14" s="1125"/>
      <c r="H14" s="1125">
        <f t="shared" si="0"/>
        <v>52.5</v>
      </c>
      <c r="I14" s="1134">
        <v>45</v>
      </c>
      <c r="J14" s="1134">
        <f>I14*E14</f>
        <v>2250</v>
      </c>
      <c r="K14" s="1125">
        <f>I14*F14</f>
        <v>2362.5</v>
      </c>
      <c r="L14" s="1125">
        <f t="shared" si="1"/>
        <v>0</v>
      </c>
      <c r="M14" s="1127">
        <f>L14+K14</f>
        <v>2362.5</v>
      </c>
    </row>
    <row r="15" spans="2:18" ht="18.75">
      <c r="B15" s="1139">
        <v>1.4</v>
      </c>
      <c r="C15" s="1140" t="s">
        <v>466</v>
      </c>
      <c r="D15" s="1141" t="s">
        <v>600</v>
      </c>
      <c r="E15" s="1142">
        <v>45</v>
      </c>
      <c r="F15" s="1042">
        <v>52.5</v>
      </c>
      <c r="G15" s="1133"/>
      <c r="H15" s="1133">
        <f t="shared" si="0"/>
        <v>52.5</v>
      </c>
      <c r="I15" s="1142">
        <v>50</v>
      </c>
      <c r="J15" s="1142">
        <f>I15*E15</f>
        <v>2250</v>
      </c>
      <c r="K15" s="1133">
        <f>I15*F15</f>
        <v>2625</v>
      </c>
      <c r="L15" s="1133">
        <f t="shared" si="1"/>
        <v>0</v>
      </c>
      <c r="M15" s="1129">
        <f>L15+K15</f>
        <v>2625</v>
      </c>
    </row>
    <row r="16" spans="2:18" ht="18.75">
      <c r="B16" s="1139">
        <v>1.5</v>
      </c>
      <c r="C16" s="1140" t="s">
        <v>327</v>
      </c>
      <c r="D16" s="1141" t="s">
        <v>458</v>
      </c>
      <c r="E16" s="1142"/>
      <c r="F16" s="1042">
        <v>0</v>
      </c>
      <c r="G16" s="1594"/>
      <c r="H16" s="1133">
        <f>G16+F16</f>
        <v>0</v>
      </c>
      <c r="I16" s="1142">
        <v>70</v>
      </c>
      <c r="J16" s="1142">
        <f>I16*E16</f>
        <v>0</v>
      </c>
      <c r="K16" s="1133">
        <f>I16*F16</f>
        <v>0</v>
      </c>
      <c r="L16" s="1133">
        <f t="shared" si="1"/>
        <v>0</v>
      </c>
      <c r="M16" s="1129">
        <f>L16+K16</f>
        <v>0</v>
      </c>
    </row>
    <row r="17" spans="2:13" s="329" customFormat="1">
      <c r="B17" s="2139" t="s">
        <v>46</v>
      </c>
      <c r="C17" s="2139"/>
      <c r="D17" s="2139"/>
      <c r="E17" s="2139"/>
      <c r="F17" s="2139"/>
      <c r="G17" s="2139"/>
      <c r="H17" s="2139"/>
      <c r="I17" s="2139"/>
      <c r="J17" s="1057">
        <f>SUM(J12:J16)</f>
        <v>11060</v>
      </c>
      <c r="K17" s="1057">
        <f>SUM(K12:K16)</f>
        <v>8977.5</v>
      </c>
      <c r="L17" s="1057">
        <f>SUM(L12:L16)</f>
        <v>0</v>
      </c>
      <c r="M17" s="1057">
        <f>SUM(M12:M16)</f>
        <v>8977.5</v>
      </c>
    </row>
    <row r="18" spans="2:13">
      <c r="B18" s="1143"/>
      <c r="C18" s="1146" t="s">
        <v>467</v>
      </c>
      <c r="D18" s="1138"/>
      <c r="E18" s="1132"/>
      <c r="F18" s="1036">
        <v>0</v>
      </c>
      <c r="G18" s="1036"/>
      <c r="H18" s="1036">
        <f t="shared" si="0"/>
        <v>0</v>
      </c>
      <c r="I18" s="1036"/>
      <c r="J18" s="1131">
        <f>I18*E18</f>
        <v>0</v>
      </c>
      <c r="K18" s="1128">
        <f>I18*F18</f>
        <v>0</v>
      </c>
      <c r="L18" s="1128">
        <f t="shared" si="1"/>
        <v>0</v>
      </c>
      <c r="M18" s="1130">
        <f>L18+K18</f>
        <v>0</v>
      </c>
    </row>
    <row r="19" spans="2:13" ht="31.5">
      <c r="B19" s="1139">
        <v>2.1</v>
      </c>
      <c r="C19" s="1140" t="s">
        <v>468</v>
      </c>
      <c r="D19" s="1141" t="s">
        <v>598</v>
      </c>
      <c r="E19" s="1142">
        <v>110</v>
      </c>
      <c r="F19" s="1042">
        <v>100.84</v>
      </c>
      <c r="G19" s="1042"/>
      <c r="H19" s="1042">
        <f t="shared" si="0"/>
        <v>100.84</v>
      </c>
      <c r="I19" s="1144">
        <v>1000</v>
      </c>
      <c r="J19" s="1142">
        <f>I19*E19</f>
        <v>110000</v>
      </c>
      <c r="K19" s="1133">
        <f>I19*F19</f>
        <v>100840</v>
      </c>
      <c r="L19" s="1133">
        <f t="shared" si="1"/>
        <v>0</v>
      </c>
      <c r="M19" s="1129">
        <f>L19+K19</f>
        <v>100840</v>
      </c>
    </row>
    <row r="20" spans="2:13" s="329" customFormat="1">
      <c r="B20" s="2139" t="s">
        <v>46</v>
      </c>
      <c r="C20" s="2139"/>
      <c r="D20" s="2139"/>
      <c r="E20" s="2139"/>
      <c r="F20" s="2139"/>
      <c r="G20" s="2139"/>
      <c r="H20" s="2139"/>
      <c r="I20" s="2139"/>
      <c r="J20" s="1057">
        <f>SUM(J19)</f>
        <v>110000</v>
      </c>
      <c r="K20" s="1057">
        <f>SUM(K19)</f>
        <v>100840</v>
      </c>
      <c r="L20" s="1057">
        <f>SUM(L19)</f>
        <v>0</v>
      </c>
      <c r="M20" s="1057">
        <f>SUM(M19)</f>
        <v>100840</v>
      </c>
    </row>
  </sheetData>
  <mergeCells count="15">
    <mergeCell ref="B17:I17"/>
    <mergeCell ref="B20:I20"/>
    <mergeCell ref="B2:C2"/>
    <mergeCell ref="B3:C3"/>
    <mergeCell ref="B4:C4"/>
    <mergeCell ref="B5:C5"/>
    <mergeCell ref="B7:M7"/>
    <mergeCell ref="F9:H9"/>
    <mergeCell ref="I9:I10"/>
    <mergeCell ref="J9:J10"/>
    <mergeCell ref="K9:M9"/>
    <mergeCell ref="B9:B10"/>
    <mergeCell ref="C9:C10"/>
    <mergeCell ref="D9:D10"/>
    <mergeCell ref="E9:E10"/>
  </mergeCells>
  <pageMargins left="0.25" right="0.25" top="0.5" bottom="0.5" header="0.55000000000000004" footer="0.3"/>
  <pageSetup scale="70" orientation="landscape" r:id="rId1"/>
  <headerFooter>
    <oddHeader>Page &amp;P of &amp;N</oddHeader>
    <oddFooter>&amp;LContractor: - &amp;USelam D.
Office Engineer&amp;CConsultant: - ______________&amp;RClient: - __________________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19"/>
  <sheetViews>
    <sheetView view="pageBreakPreview" topLeftCell="A4" zoomScaleNormal="100" zoomScaleSheetLayoutView="100" workbookViewId="0">
      <selection activeCell="B7" sqref="B7:G7"/>
    </sheetView>
  </sheetViews>
  <sheetFormatPr defaultRowHeight="18.75"/>
  <cols>
    <col min="1" max="1" width="3.5703125" style="932" customWidth="1"/>
    <col min="2" max="2" width="8.42578125" style="932" customWidth="1"/>
    <col min="3" max="3" width="48.7109375" style="932" bestFit="1" customWidth="1"/>
    <col min="4" max="4" width="21" style="932" customWidth="1"/>
    <col min="5" max="5" width="19.5703125" style="932" customWidth="1"/>
    <col min="6" max="6" width="16" style="932" customWidth="1"/>
    <col min="7" max="7" width="27.140625" style="932" customWidth="1"/>
    <col min="8" max="8" width="3" style="932" customWidth="1"/>
    <col min="9" max="16384" width="9.140625" style="932"/>
  </cols>
  <sheetData>
    <row r="1" spans="2:8">
      <c r="B1" s="2106" t="s">
        <v>178</v>
      </c>
      <c r="C1" s="2106"/>
      <c r="D1" s="2106"/>
      <c r="E1" s="2106"/>
      <c r="F1" s="2106"/>
      <c r="G1" s="2106"/>
    </row>
    <row r="2" spans="2:8">
      <c r="B2" s="2073" t="s">
        <v>179</v>
      </c>
      <c r="C2" s="2073"/>
    </row>
    <row r="3" spans="2:8">
      <c r="B3" s="2073" t="s">
        <v>156</v>
      </c>
      <c r="C3" s="2073"/>
    </row>
    <row r="4" spans="2:8">
      <c r="B4" s="2073" t="s">
        <v>157</v>
      </c>
      <c r="C4" s="2073"/>
    </row>
    <row r="5" spans="2:8">
      <c r="B5" s="2073" t="s">
        <v>158</v>
      </c>
      <c r="C5" s="2073"/>
      <c r="D5" s="2073"/>
      <c r="E5" s="933"/>
      <c r="F5" s="933"/>
    </row>
    <row r="6" spans="2:8" s="933" customFormat="1">
      <c r="D6" s="1206"/>
      <c r="E6" s="1206"/>
      <c r="F6" s="1206"/>
      <c r="H6" s="1178"/>
    </row>
    <row r="7" spans="2:8" s="933" customFormat="1">
      <c r="B7" s="2076" t="s">
        <v>2261</v>
      </c>
      <c r="C7" s="2076"/>
      <c r="D7" s="2076"/>
      <c r="E7" s="2076"/>
      <c r="F7" s="2076"/>
      <c r="G7" s="2076"/>
    </row>
    <row r="9" spans="2:8" ht="20.25" customHeight="1">
      <c r="B9" s="1967" t="s">
        <v>1348</v>
      </c>
      <c r="C9" s="1979" t="s">
        <v>1352</v>
      </c>
      <c r="D9" s="1967" t="s">
        <v>1350</v>
      </c>
      <c r="E9" s="2043" t="s">
        <v>1183</v>
      </c>
      <c r="F9" s="2044"/>
      <c r="G9" s="2045"/>
    </row>
    <row r="10" spans="2:8" ht="19.5" customHeight="1">
      <c r="B10" s="1968"/>
      <c r="C10" s="1980"/>
      <c r="D10" s="1968"/>
      <c r="E10" s="1172" t="s">
        <v>154</v>
      </c>
      <c r="F10" s="1173" t="s">
        <v>155</v>
      </c>
      <c r="G10" s="1173" t="s">
        <v>1181</v>
      </c>
    </row>
    <row r="11" spans="2:8">
      <c r="B11" s="2080"/>
      <c r="C11" s="2081"/>
      <c r="D11" s="2081"/>
      <c r="E11" s="2081"/>
      <c r="F11" s="2081"/>
      <c r="G11" s="2082"/>
    </row>
    <row r="12" spans="2:8" s="1061" customFormat="1">
      <c r="B12" s="1120">
        <v>1</v>
      </c>
      <c r="C12" s="1098" t="s">
        <v>1231</v>
      </c>
      <c r="D12" s="1098">
        <v>496150</v>
      </c>
      <c r="E12" s="1098">
        <f>'Site Sani Meas'!K15</f>
        <v>94530</v>
      </c>
      <c r="F12" s="1260">
        <f>'Site Sani Meas'!L15</f>
        <v>13500</v>
      </c>
      <c r="G12" s="1099">
        <f>F12+E12</f>
        <v>108030</v>
      </c>
    </row>
    <row r="13" spans="2:8" s="1061" customFormat="1">
      <c r="B13" s="1120">
        <v>2</v>
      </c>
      <c r="C13" s="1098" t="s">
        <v>1232</v>
      </c>
      <c r="D13" s="1098">
        <v>350000</v>
      </c>
      <c r="E13" s="1098"/>
      <c r="F13" s="1098">
        <f>'Site Sani Meas'!L57</f>
        <v>0</v>
      </c>
      <c r="G13" s="1099">
        <f>F13+E13</f>
        <v>0</v>
      </c>
    </row>
    <row r="14" spans="2:8" s="1061" customFormat="1">
      <c r="B14" s="1120">
        <v>3</v>
      </c>
      <c r="C14" s="1098" t="s">
        <v>683</v>
      </c>
      <c r="D14" s="1098">
        <f>'Site Sani Meas'!J58</f>
        <v>151242</v>
      </c>
      <c r="E14" s="1098">
        <f>'Site Sani Meas'!K58</f>
        <v>151241.44</v>
      </c>
      <c r="F14" s="1260">
        <f>'Site Sani Meas'!L58</f>
        <v>20125</v>
      </c>
      <c r="G14" s="1099">
        <f>'Site Sani Meas'!M58</f>
        <v>171366.44</v>
      </c>
    </row>
    <row r="15" spans="2:8" s="1061" customFormat="1">
      <c r="B15" s="1120">
        <v>4</v>
      </c>
      <c r="C15" s="1098" t="s">
        <v>684</v>
      </c>
      <c r="D15" s="1098">
        <f>'Site Sani Meas'!J93</f>
        <v>136227</v>
      </c>
      <c r="E15" s="1098">
        <f>'Site Sani Meas'!K93</f>
        <v>118628.2</v>
      </c>
      <c r="F15" s="1098">
        <f>'Site Sani Meas'!L93</f>
        <v>0</v>
      </c>
      <c r="G15" s="1099">
        <f>F15+E15</f>
        <v>118628.2</v>
      </c>
    </row>
    <row r="16" spans="2:8" s="1061" customFormat="1">
      <c r="B16" s="1120">
        <v>5</v>
      </c>
      <c r="C16" s="1098" t="s">
        <v>1252</v>
      </c>
      <c r="D16" s="1098">
        <v>160696</v>
      </c>
      <c r="E16" s="1098"/>
      <c r="F16" s="1098"/>
      <c r="G16" s="1099"/>
    </row>
    <row r="17" spans="2:7" s="1061" customFormat="1">
      <c r="B17" s="1120">
        <v>6</v>
      </c>
      <c r="C17" s="1098" t="s">
        <v>650</v>
      </c>
      <c r="D17" s="1098">
        <f>'Site Sani Meas'!J118</f>
        <v>277550</v>
      </c>
      <c r="E17" s="1098">
        <f>'Site Sani Meas'!K118</f>
        <v>387370.5</v>
      </c>
      <c r="F17" s="1676">
        <f>'Site Sani Meas'!L118</f>
        <v>0</v>
      </c>
      <c r="G17" s="1099">
        <f>F17+E17</f>
        <v>387370.5</v>
      </c>
    </row>
    <row r="18" spans="2:7">
      <c r="B18" s="2080"/>
      <c r="C18" s="2081"/>
      <c r="D18" s="2081"/>
      <c r="E18" s="2081"/>
      <c r="F18" s="2081"/>
      <c r="G18" s="2082"/>
    </row>
    <row r="19" spans="2:7">
      <c r="B19" s="1966" t="s">
        <v>1386</v>
      </c>
      <c r="C19" s="1966"/>
      <c r="D19" s="1066">
        <f>SUM(D12:D17)</f>
        <v>1571865</v>
      </c>
      <c r="E19" s="1066">
        <f>SUM(E12:E17)</f>
        <v>751770.14</v>
      </c>
      <c r="F19" s="1066">
        <f>SUM(F12:F17)</f>
        <v>33625</v>
      </c>
      <c r="G19" s="1066">
        <f>SUM(G12:G17)</f>
        <v>785395.14</v>
      </c>
    </row>
  </sheetData>
  <mergeCells count="13">
    <mergeCell ref="B11:G11"/>
    <mergeCell ref="B18:G18"/>
    <mergeCell ref="B19:C19"/>
    <mergeCell ref="E9:G9"/>
    <mergeCell ref="B9:B10"/>
    <mergeCell ref="C9:C10"/>
    <mergeCell ref="D9:D10"/>
    <mergeCell ref="B7:G7"/>
    <mergeCell ref="B1:G1"/>
    <mergeCell ref="B2:C2"/>
    <mergeCell ref="B3:C3"/>
    <mergeCell ref="B4:C4"/>
    <mergeCell ref="B5:D5"/>
  </mergeCells>
  <printOptions horizontalCentered="1"/>
  <pageMargins left="0.2" right="0.27" top="0.5" bottom="0.5" header="0.44" footer="0.3"/>
  <pageSetup scale="85" orientation="landscape" r:id="rId1"/>
  <headerFooter>
    <oddFooter>&amp;LContractor: - &amp;USelam D.
Office Engineer&amp;CConsultant: - ______________&amp;RApproved by
__________________________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R118"/>
  <sheetViews>
    <sheetView view="pageBreakPreview" zoomScale="85" zoomScaleNormal="85" zoomScaleSheetLayoutView="85" workbookViewId="0">
      <pane xSplit="26055"/>
      <selection activeCell="B6" sqref="B6:M6"/>
      <selection pane="topRight" activeCell="C17" sqref="C17"/>
    </sheetView>
  </sheetViews>
  <sheetFormatPr defaultRowHeight="15.75"/>
  <cols>
    <col min="1" max="1" width="5.5703125" style="1212" customWidth="1"/>
    <col min="2" max="2" width="7.7109375" style="1229" customWidth="1"/>
    <col min="3" max="3" width="55.7109375" style="1230" customWidth="1"/>
    <col min="4" max="4" width="6.85546875" style="1229" customWidth="1"/>
    <col min="5" max="5" width="13" style="1229" customWidth="1"/>
    <col min="6" max="6" width="10.5703125" style="951" customWidth="1"/>
    <col min="7" max="7" width="11.42578125" style="951" customWidth="1"/>
    <col min="8" max="8" width="10.7109375" style="944" customWidth="1"/>
    <col min="9" max="9" width="11.28515625" style="944" bestFit="1" customWidth="1"/>
    <col min="10" max="10" width="14.140625" style="944" customWidth="1"/>
    <col min="11" max="11" width="13.7109375" style="951" bestFit="1" customWidth="1"/>
    <col min="12" max="12" width="12.42578125" style="1212" bestFit="1" customWidth="1"/>
    <col min="13" max="13" width="16" style="944" bestFit="1" customWidth="1"/>
    <col min="14" max="14" width="3.42578125" style="1212" customWidth="1"/>
    <col min="15" max="16384" width="9.140625" style="1212"/>
  </cols>
  <sheetData>
    <row r="1" spans="2:18" s="329" customFormat="1">
      <c r="B1" s="2092"/>
      <c r="C1" s="2092"/>
      <c r="D1" s="2092"/>
      <c r="E1" s="2092"/>
      <c r="F1" s="2092"/>
      <c r="G1" s="2092"/>
      <c r="H1" s="2092"/>
      <c r="I1" s="2092"/>
      <c r="J1" s="2092"/>
      <c r="K1" s="2092"/>
      <c r="L1" s="2092"/>
      <c r="M1" s="2092"/>
      <c r="N1" s="2092"/>
      <c r="O1" s="2092"/>
      <c r="P1" s="2092"/>
      <c r="Q1" s="2092"/>
      <c r="R1" s="2092"/>
    </row>
    <row r="2" spans="2:18" s="931" customFormat="1">
      <c r="B2" s="2094" t="s">
        <v>179</v>
      </c>
      <c r="C2" s="2094"/>
      <c r="D2" s="1190"/>
      <c r="E2" s="1190"/>
      <c r="F2" s="1190"/>
      <c r="G2" s="1190"/>
      <c r="H2" s="1190"/>
      <c r="I2" s="1190"/>
      <c r="J2" s="1190"/>
      <c r="K2" s="1190"/>
      <c r="L2" s="1190"/>
      <c r="M2" s="1190"/>
      <c r="N2" s="1190"/>
      <c r="O2" s="1190"/>
      <c r="P2" s="1190"/>
      <c r="Q2" s="1190"/>
      <c r="R2" s="1190"/>
    </row>
    <row r="3" spans="2:18" s="931" customFormat="1">
      <c r="B3" s="2094" t="s">
        <v>156</v>
      </c>
      <c r="C3" s="2094"/>
      <c r="D3" s="1190"/>
      <c r="E3" s="1190"/>
      <c r="F3" s="1190"/>
      <c r="G3" s="1190"/>
      <c r="H3" s="1190"/>
      <c r="I3" s="1190"/>
      <c r="J3" s="1190"/>
      <c r="K3" s="1190"/>
      <c r="L3" s="1190"/>
      <c r="M3" s="1190"/>
      <c r="N3" s="1190"/>
      <c r="O3" s="1190"/>
      <c r="P3" s="1190"/>
      <c r="Q3" s="1190"/>
      <c r="R3" s="1190"/>
    </row>
    <row r="4" spans="2:18" s="931" customFormat="1">
      <c r="B4" s="2094" t="s">
        <v>157</v>
      </c>
      <c r="C4" s="2094"/>
      <c r="D4" s="1190"/>
      <c r="E4" s="1190"/>
      <c r="F4" s="1190"/>
      <c r="G4" s="1190"/>
      <c r="H4" s="1190"/>
      <c r="I4" s="1190"/>
      <c r="J4" s="1190"/>
      <c r="K4" s="1190"/>
      <c r="L4" s="1190"/>
      <c r="M4" s="1190"/>
      <c r="N4" s="1190"/>
      <c r="O4" s="1190"/>
      <c r="P4" s="1190"/>
      <c r="Q4" s="1190"/>
      <c r="R4" s="1190"/>
    </row>
    <row r="5" spans="2:18" s="931" customFormat="1">
      <c r="B5" s="2094" t="s">
        <v>158</v>
      </c>
      <c r="C5" s="2094"/>
      <c r="D5" s="1185"/>
      <c r="E5" s="1206"/>
      <c r="F5" s="1190"/>
      <c r="G5" s="1190"/>
      <c r="H5" s="1190"/>
      <c r="I5" s="1190"/>
      <c r="J5" s="1190"/>
      <c r="K5" s="1190"/>
      <c r="L5" s="1190"/>
      <c r="M5" s="1190"/>
      <c r="N5" s="1190"/>
      <c r="O5" s="1190"/>
      <c r="P5" s="1190"/>
      <c r="Q5" s="1190"/>
      <c r="R5" s="1190"/>
    </row>
    <row r="6" spans="2:18" s="329" customFormat="1">
      <c r="B6" s="2093" t="s">
        <v>2262</v>
      </c>
      <c r="C6" s="2093"/>
      <c r="D6" s="2093"/>
      <c r="E6" s="2093"/>
      <c r="F6" s="2093"/>
      <c r="G6" s="2093"/>
      <c r="H6" s="2093"/>
      <c r="I6" s="2093"/>
      <c r="J6" s="2093"/>
      <c r="K6" s="2093"/>
      <c r="L6" s="2093"/>
      <c r="M6" s="2093"/>
      <c r="N6" s="1185"/>
      <c r="O6" s="1185"/>
      <c r="P6" s="1185"/>
      <c r="Q6" s="1185"/>
      <c r="R6" s="1185"/>
    </row>
    <row r="7" spans="2:18">
      <c r="B7" s="2177"/>
      <c r="C7" s="2177"/>
      <c r="D7" s="2177"/>
      <c r="E7" s="2177"/>
      <c r="F7" s="944"/>
      <c r="G7" s="945"/>
      <c r="K7" s="945"/>
      <c r="L7" s="945"/>
    </row>
    <row r="8" spans="2:18" s="329" customFormat="1">
      <c r="B8" s="2141" t="s">
        <v>95</v>
      </c>
      <c r="C8" s="2141" t="s">
        <v>94</v>
      </c>
      <c r="D8" s="2141" t="s">
        <v>93</v>
      </c>
      <c r="E8" s="2138" t="s">
        <v>661</v>
      </c>
      <c r="F8" s="2141" t="s">
        <v>244</v>
      </c>
      <c r="G8" s="2141"/>
      <c r="H8" s="2141"/>
      <c r="I8" s="2141" t="s">
        <v>92</v>
      </c>
      <c r="J8" s="2138" t="s">
        <v>659</v>
      </c>
      <c r="K8" s="2141" t="s">
        <v>223</v>
      </c>
      <c r="L8" s="2141"/>
      <c r="M8" s="2141"/>
    </row>
    <row r="9" spans="2:18" s="329" customFormat="1" ht="31.5">
      <c r="B9" s="2141"/>
      <c r="C9" s="2141"/>
      <c r="D9" s="2141"/>
      <c r="E9" s="2138"/>
      <c r="F9" s="1187" t="s">
        <v>242</v>
      </c>
      <c r="G9" s="1187" t="s">
        <v>243</v>
      </c>
      <c r="H9" s="1186" t="s">
        <v>444</v>
      </c>
      <c r="I9" s="2141"/>
      <c r="J9" s="2138"/>
      <c r="K9" s="1057" t="s">
        <v>154</v>
      </c>
      <c r="L9" s="1057" t="s">
        <v>155</v>
      </c>
      <c r="M9" s="1186" t="s">
        <v>660</v>
      </c>
    </row>
    <row r="10" spans="2:18">
      <c r="B10" s="1213"/>
      <c r="C10" s="1149" t="s">
        <v>1417</v>
      </c>
      <c r="D10" s="1214"/>
      <c r="E10" s="1214"/>
      <c r="F10" s="1214"/>
      <c r="G10" s="1214"/>
      <c r="H10" s="1214"/>
      <c r="I10" s="1214"/>
      <c r="J10" s="1214"/>
      <c r="K10" s="1214"/>
      <c r="L10" s="1214"/>
      <c r="M10" s="1214"/>
    </row>
    <row r="11" spans="2:18" s="1468" customFormat="1" ht="31.5">
      <c r="B11" s="1215">
        <v>1.5</v>
      </c>
      <c r="C11" s="946" t="s">
        <v>1495</v>
      </c>
      <c r="D11" s="939"/>
      <c r="E11" s="947"/>
      <c r="F11" s="330"/>
      <c r="G11" s="939"/>
      <c r="H11" s="939"/>
      <c r="I11" s="330"/>
      <c r="J11" s="330"/>
      <c r="K11" s="939"/>
      <c r="L11" s="939"/>
      <c r="M11" s="939"/>
    </row>
    <row r="12" spans="2:18" s="1468" customFormat="1">
      <c r="B12" s="1215"/>
      <c r="C12" s="946" t="s">
        <v>1496</v>
      </c>
      <c r="D12" s="939" t="s">
        <v>72</v>
      </c>
      <c r="E12" s="947">
        <v>333</v>
      </c>
      <c r="F12" s="330"/>
      <c r="G12" s="1593">
        <f>'Site Sani TOS'!D22</f>
        <v>27</v>
      </c>
      <c r="H12" s="1113">
        <f>F12+G12</f>
        <v>27</v>
      </c>
      <c r="I12" s="934">
        <v>500</v>
      </c>
      <c r="J12" s="934">
        <f>I12*E12</f>
        <v>166500</v>
      </c>
      <c r="K12" s="1113">
        <f>I12*F12</f>
        <v>0</v>
      </c>
      <c r="L12" s="1113">
        <f>I12*G12</f>
        <v>13500</v>
      </c>
      <c r="M12" s="1113">
        <f>L12+K12</f>
        <v>13500</v>
      </c>
    </row>
    <row r="13" spans="2:18" ht="31.5">
      <c r="B13" s="1215">
        <v>1.6</v>
      </c>
      <c r="C13" s="946" t="s">
        <v>1719</v>
      </c>
      <c r="D13" s="939"/>
      <c r="E13" s="947"/>
      <c r="F13" s="330"/>
      <c r="G13" s="939"/>
      <c r="H13" s="939"/>
      <c r="I13" s="330"/>
      <c r="J13" s="330"/>
      <c r="K13" s="939"/>
      <c r="L13" s="939"/>
      <c r="M13" s="939"/>
    </row>
    <row r="14" spans="2:18">
      <c r="B14" s="1113"/>
      <c r="C14" s="1150" t="s">
        <v>1230</v>
      </c>
      <c r="D14" s="1113" t="s">
        <v>189</v>
      </c>
      <c r="E14" s="1151">
        <v>1148</v>
      </c>
      <c r="F14" s="1216">
        <v>945.3</v>
      </c>
      <c r="G14" s="1113"/>
      <c r="H14" s="1113">
        <f>F14+G14</f>
        <v>945.3</v>
      </c>
      <c r="I14" s="934">
        <v>100</v>
      </c>
      <c r="J14" s="934">
        <f>I14*E14</f>
        <v>114800</v>
      </c>
      <c r="K14" s="1113">
        <f>I14*F14</f>
        <v>94530</v>
      </c>
      <c r="L14" s="1113">
        <f>I14*G14</f>
        <v>0</v>
      </c>
      <c r="M14" s="1113">
        <f>L14+K14</f>
        <v>94530</v>
      </c>
    </row>
    <row r="15" spans="2:18" s="1106" customFormat="1">
      <c r="B15" s="2168" t="s">
        <v>46</v>
      </c>
      <c r="C15" s="2169"/>
      <c r="D15" s="2169"/>
      <c r="E15" s="2169"/>
      <c r="F15" s="2169"/>
      <c r="G15" s="2169"/>
      <c r="H15" s="2169"/>
      <c r="I15" s="2170"/>
      <c r="J15" s="1187">
        <f>SUM(J12:J14)</f>
        <v>281300</v>
      </c>
      <c r="K15" s="1467">
        <f>SUM(K12:K14)</f>
        <v>94530</v>
      </c>
      <c r="L15" s="1467">
        <f>SUM(L12:L14)</f>
        <v>13500</v>
      </c>
      <c r="M15" s="1467">
        <f>SUM(M12:M14)</f>
        <v>108030</v>
      </c>
    </row>
    <row r="16" spans="2:18">
      <c r="B16" s="1214">
        <v>3</v>
      </c>
      <c r="C16" s="1149" t="s">
        <v>470</v>
      </c>
      <c r="D16" s="1214"/>
      <c r="E16" s="1214"/>
      <c r="F16" s="1214"/>
      <c r="G16" s="1214"/>
      <c r="H16" s="1214"/>
      <c r="I16" s="1214"/>
      <c r="J16" s="1214"/>
      <c r="K16" s="1214"/>
      <c r="L16" s="1214"/>
      <c r="M16" s="1214"/>
    </row>
    <row r="17" spans="2:13">
      <c r="B17" s="939"/>
      <c r="C17" s="946" t="s">
        <v>471</v>
      </c>
      <c r="D17" s="939"/>
      <c r="E17" s="939"/>
      <c r="F17" s="939"/>
      <c r="G17" s="939"/>
      <c r="H17" s="939"/>
      <c r="I17" s="330"/>
      <c r="J17" s="330"/>
      <c r="K17" s="939"/>
      <c r="L17" s="939"/>
      <c r="M17" s="939"/>
    </row>
    <row r="18" spans="2:13">
      <c r="B18" s="939"/>
      <c r="C18" s="948" t="s">
        <v>472</v>
      </c>
      <c r="D18" s="939"/>
      <c r="E18" s="939"/>
      <c r="F18" s="939"/>
      <c r="G18" s="939"/>
      <c r="H18" s="939"/>
      <c r="I18" s="939"/>
      <c r="J18" s="939"/>
      <c r="K18" s="939"/>
      <c r="L18" s="939"/>
      <c r="M18" s="939"/>
    </row>
    <row r="19" spans="2:13" ht="18.75">
      <c r="B19" s="939" t="s">
        <v>473</v>
      </c>
      <c r="C19" s="946" t="s">
        <v>672</v>
      </c>
      <c r="D19" s="939" t="s">
        <v>458</v>
      </c>
      <c r="E19" s="947">
        <v>72</v>
      </c>
      <c r="F19" s="939">
        <v>86.25</v>
      </c>
      <c r="G19" s="939"/>
      <c r="H19" s="939">
        <f t="shared" ref="H19:H80" si="0">F19+G19</f>
        <v>86.25</v>
      </c>
      <c r="I19" s="330">
        <v>36</v>
      </c>
      <c r="J19" s="330">
        <f>I19*E19</f>
        <v>2592</v>
      </c>
      <c r="K19" s="939">
        <f t="shared" ref="K19:K27" si="1">I19*F19</f>
        <v>3105</v>
      </c>
      <c r="L19" s="939">
        <f t="shared" ref="L19:L80" si="2">I19*G19</f>
        <v>0</v>
      </c>
      <c r="M19" s="939">
        <f>L19+K19</f>
        <v>3105</v>
      </c>
    </row>
    <row r="20" spans="2:13" ht="18.75">
      <c r="B20" s="939" t="s">
        <v>474</v>
      </c>
      <c r="C20" s="946" t="s">
        <v>475</v>
      </c>
      <c r="D20" s="939" t="s">
        <v>458</v>
      </c>
      <c r="E20" s="947">
        <v>102</v>
      </c>
      <c r="F20" s="330">
        <v>115</v>
      </c>
      <c r="G20" s="939"/>
      <c r="H20" s="939">
        <f t="shared" si="0"/>
        <v>115</v>
      </c>
      <c r="I20" s="330">
        <v>40</v>
      </c>
      <c r="J20" s="330">
        <f t="shared" ref="J20:J28" si="3">I20*E20</f>
        <v>4080</v>
      </c>
      <c r="K20" s="939">
        <f t="shared" si="1"/>
        <v>4600</v>
      </c>
      <c r="L20" s="939">
        <f t="shared" si="2"/>
        <v>0</v>
      </c>
      <c r="M20" s="939">
        <f t="shared" ref="M20:M28" si="4">L20+K20</f>
        <v>4600</v>
      </c>
    </row>
    <row r="21" spans="2:13">
      <c r="B21" s="939" t="s">
        <v>476</v>
      </c>
      <c r="C21" s="946" t="s">
        <v>477</v>
      </c>
      <c r="D21" s="939"/>
      <c r="E21" s="947"/>
      <c r="F21" s="330"/>
      <c r="G21" s="939"/>
      <c r="H21" s="939"/>
      <c r="I21" s="330"/>
      <c r="J21" s="330"/>
      <c r="K21" s="939"/>
      <c r="L21" s="939"/>
      <c r="M21" s="939"/>
    </row>
    <row r="22" spans="2:13" ht="18.75">
      <c r="B22" s="939"/>
      <c r="C22" s="946" t="s">
        <v>478</v>
      </c>
      <c r="D22" s="939" t="s">
        <v>458</v>
      </c>
      <c r="E22" s="947">
        <v>7</v>
      </c>
      <c r="F22" s="330">
        <v>0</v>
      </c>
      <c r="G22" s="939"/>
      <c r="H22" s="939">
        <f t="shared" si="0"/>
        <v>0</v>
      </c>
      <c r="I22" s="939">
        <v>120</v>
      </c>
      <c r="J22" s="330">
        <f t="shared" si="3"/>
        <v>840</v>
      </c>
      <c r="K22" s="939">
        <f t="shared" si="1"/>
        <v>0</v>
      </c>
      <c r="L22" s="939">
        <f t="shared" si="2"/>
        <v>0</v>
      </c>
      <c r="M22" s="939">
        <f t="shared" si="4"/>
        <v>0</v>
      </c>
    </row>
    <row r="23" spans="2:13" ht="18.75">
      <c r="B23" s="939"/>
      <c r="C23" s="946" t="s">
        <v>479</v>
      </c>
      <c r="D23" s="939" t="s">
        <v>458</v>
      </c>
      <c r="E23" s="947">
        <v>5</v>
      </c>
      <c r="F23" s="330">
        <v>0</v>
      </c>
      <c r="G23" s="939"/>
      <c r="H23" s="939">
        <f t="shared" si="0"/>
        <v>0</v>
      </c>
      <c r="I23" s="330">
        <v>150</v>
      </c>
      <c r="J23" s="330">
        <f t="shared" si="3"/>
        <v>750</v>
      </c>
      <c r="K23" s="939">
        <f t="shared" si="1"/>
        <v>0</v>
      </c>
      <c r="L23" s="939">
        <f t="shared" si="2"/>
        <v>0</v>
      </c>
      <c r="M23" s="939">
        <f t="shared" si="4"/>
        <v>0</v>
      </c>
    </row>
    <row r="24" spans="2:13" ht="18.75">
      <c r="B24" s="939"/>
      <c r="C24" s="946" t="s">
        <v>480</v>
      </c>
      <c r="D24" s="939" t="s">
        <v>458</v>
      </c>
      <c r="E24" s="947">
        <v>6</v>
      </c>
      <c r="F24" s="330">
        <v>0</v>
      </c>
      <c r="G24" s="939"/>
      <c r="H24" s="939">
        <f t="shared" si="0"/>
        <v>0</v>
      </c>
      <c r="I24" s="330">
        <v>200</v>
      </c>
      <c r="J24" s="330">
        <f t="shared" si="3"/>
        <v>1200</v>
      </c>
      <c r="K24" s="939">
        <f t="shared" si="1"/>
        <v>0</v>
      </c>
      <c r="L24" s="939">
        <f t="shared" si="2"/>
        <v>0</v>
      </c>
      <c r="M24" s="939">
        <f t="shared" si="4"/>
        <v>0</v>
      </c>
    </row>
    <row r="25" spans="2:13" ht="18.75">
      <c r="B25" s="939" t="s">
        <v>481</v>
      </c>
      <c r="C25" s="946" t="s">
        <v>674</v>
      </c>
      <c r="D25" s="939" t="s">
        <v>458</v>
      </c>
      <c r="E25" s="947">
        <v>20</v>
      </c>
      <c r="F25" s="330">
        <v>31.5</v>
      </c>
      <c r="G25" s="939"/>
      <c r="H25" s="939">
        <f t="shared" si="0"/>
        <v>31.5</v>
      </c>
      <c r="I25" s="330">
        <v>100</v>
      </c>
      <c r="J25" s="330">
        <f t="shared" si="3"/>
        <v>2000</v>
      </c>
      <c r="K25" s="939">
        <f t="shared" si="1"/>
        <v>3150</v>
      </c>
      <c r="L25" s="939">
        <f t="shared" si="2"/>
        <v>0</v>
      </c>
      <c r="M25" s="939">
        <f t="shared" si="4"/>
        <v>3150</v>
      </c>
    </row>
    <row r="26" spans="2:13" ht="18.75">
      <c r="B26" s="939" t="s">
        <v>482</v>
      </c>
      <c r="C26" s="946" t="s">
        <v>673</v>
      </c>
      <c r="D26" s="939" t="s">
        <v>599</v>
      </c>
      <c r="E26" s="947">
        <v>23</v>
      </c>
      <c r="F26" s="330">
        <v>0</v>
      </c>
      <c r="G26" s="939"/>
      <c r="H26" s="939">
        <f t="shared" si="0"/>
        <v>0</v>
      </c>
      <c r="I26" s="939">
        <v>100</v>
      </c>
      <c r="J26" s="330">
        <f t="shared" si="3"/>
        <v>2300</v>
      </c>
      <c r="K26" s="939">
        <f t="shared" si="1"/>
        <v>0</v>
      </c>
      <c r="L26" s="939">
        <f t="shared" si="2"/>
        <v>0</v>
      </c>
      <c r="M26" s="939">
        <f t="shared" si="4"/>
        <v>0</v>
      </c>
    </row>
    <row r="27" spans="2:13">
      <c r="B27" s="939"/>
      <c r="C27" s="946" t="s">
        <v>483</v>
      </c>
      <c r="D27" s="939"/>
      <c r="E27" s="947"/>
      <c r="F27" s="330">
        <v>0</v>
      </c>
      <c r="G27" s="939"/>
      <c r="H27" s="939">
        <f t="shared" si="0"/>
        <v>0</v>
      </c>
      <c r="I27" s="330"/>
      <c r="J27" s="330">
        <f t="shared" si="3"/>
        <v>0</v>
      </c>
      <c r="K27" s="939">
        <f t="shared" si="1"/>
        <v>0</v>
      </c>
      <c r="L27" s="939">
        <f t="shared" si="2"/>
        <v>0</v>
      </c>
      <c r="M27" s="939">
        <f t="shared" si="4"/>
        <v>0</v>
      </c>
    </row>
    <row r="28" spans="2:13" ht="18.75">
      <c r="B28" s="1113" t="s">
        <v>484</v>
      </c>
      <c r="C28" s="1150" t="s">
        <v>162</v>
      </c>
      <c r="D28" s="1113" t="s">
        <v>599</v>
      </c>
      <c r="E28" s="1151">
        <v>128</v>
      </c>
      <c r="F28" s="1113">
        <v>201.25</v>
      </c>
      <c r="G28" s="1253">
        <f>H19+H20</f>
        <v>201.25</v>
      </c>
      <c r="H28" s="1113">
        <f t="shared" si="0"/>
        <v>402.5</v>
      </c>
      <c r="I28" s="934">
        <v>100</v>
      </c>
      <c r="J28" s="934">
        <f t="shared" si="3"/>
        <v>12800</v>
      </c>
      <c r="K28" s="1113">
        <f t="shared" ref="K28:K44" si="5">I28*F28</f>
        <v>20125</v>
      </c>
      <c r="L28" s="1113">
        <f t="shared" si="2"/>
        <v>20125</v>
      </c>
      <c r="M28" s="1113">
        <f t="shared" si="4"/>
        <v>40250</v>
      </c>
    </row>
    <row r="29" spans="2:13" s="1106" customFormat="1">
      <c r="B29" s="2168" t="s">
        <v>46</v>
      </c>
      <c r="C29" s="2169"/>
      <c r="D29" s="2169"/>
      <c r="E29" s="2169"/>
      <c r="F29" s="2169"/>
      <c r="G29" s="2169"/>
      <c r="H29" s="2169"/>
      <c r="I29" s="2170"/>
      <c r="J29" s="1187">
        <f>SUM(J19:J28)</f>
        <v>26562</v>
      </c>
      <c r="K29" s="1187">
        <f>SUM(K19:K28)</f>
        <v>30980</v>
      </c>
      <c r="L29" s="1187">
        <f>SUM(L19:L28)</f>
        <v>20125</v>
      </c>
      <c r="M29" s="1187">
        <f>SUM(M19:M28)</f>
        <v>51105</v>
      </c>
    </row>
    <row r="30" spans="2:13">
      <c r="B30" s="1214"/>
      <c r="C30" s="1149" t="s">
        <v>485</v>
      </c>
      <c r="D30" s="1214"/>
      <c r="E30" s="1152"/>
      <c r="F30" s="1059">
        <v>0</v>
      </c>
      <c r="G30" s="1214"/>
      <c r="H30" s="1214">
        <f t="shared" si="0"/>
        <v>0</v>
      </c>
      <c r="I30" s="1059"/>
      <c r="J30" s="1059">
        <f t="shared" ref="J30:J83" si="6">I30*E30</f>
        <v>0</v>
      </c>
      <c r="K30" s="1214">
        <f t="shared" si="5"/>
        <v>0</v>
      </c>
      <c r="L30" s="1214">
        <f t="shared" si="2"/>
        <v>0</v>
      </c>
      <c r="M30" s="1214">
        <f t="shared" ref="M30:M84" si="7">L30+K30</f>
        <v>0</v>
      </c>
    </row>
    <row r="31" spans="2:13" ht="18.75">
      <c r="B31" s="939" t="s">
        <v>486</v>
      </c>
      <c r="C31" s="946" t="s">
        <v>675</v>
      </c>
      <c r="D31" s="939" t="s">
        <v>457</v>
      </c>
      <c r="E31" s="947">
        <v>42</v>
      </c>
      <c r="F31" s="330">
        <v>42</v>
      </c>
      <c r="G31" s="939"/>
      <c r="H31" s="939">
        <f t="shared" si="0"/>
        <v>42</v>
      </c>
      <c r="I31" s="939">
        <v>100</v>
      </c>
      <c r="J31" s="330">
        <f t="shared" si="6"/>
        <v>4200</v>
      </c>
      <c r="K31" s="939">
        <f t="shared" si="5"/>
        <v>4200</v>
      </c>
      <c r="L31" s="939">
        <f t="shared" si="2"/>
        <v>0</v>
      </c>
      <c r="M31" s="939">
        <f t="shared" si="7"/>
        <v>4200</v>
      </c>
    </row>
    <row r="32" spans="2:13">
      <c r="B32" s="939" t="s">
        <v>487</v>
      </c>
      <c r="C32" s="946" t="s">
        <v>676</v>
      </c>
      <c r="D32" s="939"/>
      <c r="E32" s="947"/>
      <c r="F32" s="330">
        <v>0</v>
      </c>
      <c r="G32" s="939"/>
      <c r="H32" s="939">
        <f t="shared" si="0"/>
        <v>0</v>
      </c>
      <c r="I32" s="330"/>
      <c r="J32" s="330">
        <f t="shared" si="6"/>
        <v>0</v>
      </c>
      <c r="K32" s="939">
        <f t="shared" si="5"/>
        <v>0</v>
      </c>
      <c r="L32" s="939">
        <f t="shared" si="2"/>
        <v>0</v>
      </c>
      <c r="M32" s="939">
        <f t="shared" si="7"/>
        <v>0</v>
      </c>
    </row>
    <row r="33" spans="2:13" ht="18.75">
      <c r="B33" s="939" t="s">
        <v>488</v>
      </c>
      <c r="C33" s="946" t="s">
        <v>489</v>
      </c>
      <c r="D33" s="939" t="s">
        <v>458</v>
      </c>
      <c r="E33" s="947">
        <v>8.4</v>
      </c>
      <c r="F33" s="330">
        <v>8.4</v>
      </c>
      <c r="G33" s="939"/>
      <c r="H33" s="939">
        <f t="shared" si="0"/>
        <v>8.4</v>
      </c>
      <c r="I33" s="939">
        <v>2800</v>
      </c>
      <c r="J33" s="330">
        <f t="shared" si="6"/>
        <v>23520</v>
      </c>
      <c r="K33" s="939">
        <f t="shared" si="5"/>
        <v>23520</v>
      </c>
      <c r="L33" s="939">
        <f t="shared" si="2"/>
        <v>0</v>
      </c>
      <c r="M33" s="939">
        <f t="shared" si="7"/>
        <v>23520</v>
      </c>
    </row>
    <row r="34" spans="2:13" ht="18.75">
      <c r="B34" s="939" t="s">
        <v>490</v>
      </c>
      <c r="C34" s="946" t="s">
        <v>491</v>
      </c>
      <c r="D34" s="939" t="s">
        <v>457</v>
      </c>
      <c r="E34" s="947">
        <v>5</v>
      </c>
      <c r="F34" s="330">
        <v>0.86</v>
      </c>
      <c r="G34" s="939"/>
      <c r="H34" s="939">
        <f t="shared" si="0"/>
        <v>0.86</v>
      </c>
      <c r="I34" s="330">
        <v>390</v>
      </c>
      <c r="J34" s="330">
        <f t="shared" si="6"/>
        <v>1950</v>
      </c>
      <c r="K34" s="939">
        <f t="shared" si="5"/>
        <v>335.4</v>
      </c>
      <c r="L34" s="939">
        <f t="shared" si="2"/>
        <v>0</v>
      </c>
      <c r="M34" s="939">
        <f t="shared" si="7"/>
        <v>335.4</v>
      </c>
    </row>
    <row r="35" spans="2:13" ht="18.75">
      <c r="B35" s="1657" t="s">
        <v>492</v>
      </c>
      <c r="C35" s="1658" t="s">
        <v>493</v>
      </c>
      <c r="D35" s="1657" t="s">
        <v>457</v>
      </c>
      <c r="E35" s="1659">
        <v>1.5</v>
      </c>
      <c r="F35" s="1660">
        <v>0.15</v>
      </c>
      <c r="G35" s="1657"/>
      <c r="H35" s="1657">
        <f t="shared" si="0"/>
        <v>0.15</v>
      </c>
      <c r="I35" s="1660">
        <v>390</v>
      </c>
      <c r="J35" s="1660">
        <f t="shared" si="6"/>
        <v>585</v>
      </c>
      <c r="K35" s="1657">
        <f t="shared" si="5"/>
        <v>58.5</v>
      </c>
      <c r="L35" s="1657">
        <f t="shared" si="2"/>
        <v>0</v>
      </c>
      <c r="M35" s="1657">
        <f t="shared" si="7"/>
        <v>58.5</v>
      </c>
    </row>
    <row r="36" spans="2:13">
      <c r="B36" s="1214" t="s">
        <v>494</v>
      </c>
      <c r="C36" s="1153" t="s">
        <v>677</v>
      </c>
      <c r="D36" s="1214"/>
      <c r="E36" s="1152"/>
      <c r="F36" s="1059">
        <v>0</v>
      </c>
      <c r="G36" s="1214"/>
      <c r="H36" s="1214">
        <f t="shared" si="0"/>
        <v>0</v>
      </c>
      <c r="I36" s="1059"/>
      <c r="J36" s="1059">
        <f t="shared" si="6"/>
        <v>0</v>
      </c>
      <c r="K36" s="1214">
        <f t="shared" si="5"/>
        <v>0</v>
      </c>
      <c r="L36" s="1214">
        <f t="shared" si="2"/>
        <v>0</v>
      </c>
      <c r="M36" s="1214">
        <f t="shared" si="7"/>
        <v>0</v>
      </c>
    </row>
    <row r="37" spans="2:13" ht="18.75">
      <c r="B37" s="939"/>
      <c r="C37" s="946" t="s">
        <v>495</v>
      </c>
      <c r="D37" s="939" t="s">
        <v>457</v>
      </c>
      <c r="E37" s="947">
        <v>6</v>
      </c>
      <c r="F37" s="330">
        <v>5.8</v>
      </c>
      <c r="G37" s="939"/>
      <c r="H37" s="939">
        <f t="shared" si="0"/>
        <v>5.8</v>
      </c>
      <c r="I37" s="939">
        <v>100</v>
      </c>
      <c r="J37" s="330">
        <f t="shared" si="6"/>
        <v>600</v>
      </c>
      <c r="K37" s="939">
        <f t="shared" si="5"/>
        <v>580</v>
      </c>
      <c r="L37" s="939">
        <f t="shared" si="2"/>
        <v>0</v>
      </c>
      <c r="M37" s="939">
        <f t="shared" si="7"/>
        <v>580</v>
      </c>
    </row>
    <row r="38" spans="2:13" ht="18.75">
      <c r="B38" s="939"/>
      <c r="C38" s="946" t="s">
        <v>496</v>
      </c>
      <c r="D38" s="939" t="s">
        <v>457</v>
      </c>
      <c r="E38" s="947">
        <v>30</v>
      </c>
      <c r="F38" s="330">
        <v>3.15</v>
      </c>
      <c r="G38" s="939"/>
      <c r="H38" s="939">
        <f t="shared" si="0"/>
        <v>3.15</v>
      </c>
      <c r="I38" s="330">
        <v>100</v>
      </c>
      <c r="J38" s="330">
        <f t="shared" si="6"/>
        <v>3000</v>
      </c>
      <c r="K38" s="939">
        <f t="shared" si="5"/>
        <v>315</v>
      </c>
      <c r="L38" s="939">
        <f t="shared" si="2"/>
        <v>0</v>
      </c>
      <c r="M38" s="939">
        <f t="shared" si="7"/>
        <v>315</v>
      </c>
    </row>
    <row r="39" spans="2:13" ht="18.75">
      <c r="B39" s="939"/>
      <c r="C39" s="946" t="s">
        <v>497</v>
      </c>
      <c r="D39" s="939" t="s">
        <v>457</v>
      </c>
      <c r="E39" s="947">
        <v>12</v>
      </c>
      <c r="F39" s="330">
        <v>30.39</v>
      </c>
      <c r="G39" s="939"/>
      <c r="H39" s="939">
        <f t="shared" si="0"/>
        <v>30.39</v>
      </c>
      <c r="I39" s="330">
        <v>100</v>
      </c>
      <c r="J39" s="330">
        <f t="shared" si="6"/>
        <v>1200</v>
      </c>
      <c r="K39" s="939">
        <f t="shared" si="5"/>
        <v>3039</v>
      </c>
      <c r="L39" s="939">
        <f t="shared" si="2"/>
        <v>0</v>
      </c>
      <c r="M39" s="939">
        <f t="shared" si="7"/>
        <v>3039</v>
      </c>
    </row>
    <row r="40" spans="2:13" ht="18.75">
      <c r="B40" s="939"/>
      <c r="C40" s="946" t="s">
        <v>469</v>
      </c>
      <c r="D40" s="939" t="s">
        <v>457</v>
      </c>
      <c r="E40" s="947">
        <v>1.5</v>
      </c>
      <c r="F40" s="330">
        <v>10.56</v>
      </c>
      <c r="G40" s="939"/>
      <c r="H40" s="939">
        <f t="shared" si="0"/>
        <v>10.56</v>
      </c>
      <c r="I40" s="330">
        <v>100</v>
      </c>
      <c r="J40" s="330">
        <f t="shared" si="6"/>
        <v>150</v>
      </c>
      <c r="K40" s="939">
        <f t="shared" si="5"/>
        <v>1056</v>
      </c>
      <c r="L40" s="939">
        <f t="shared" si="2"/>
        <v>0</v>
      </c>
      <c r="M40" s="939">
        <f t="shared" si="7"/>
        <v>1056</v>
      </c>
    </row>
    <row r="41" spans="2:13">
      <c r="B41" s="939" t="s">
        <v>498</v>
      </c>
      <c r="C41" s="946" t="s">
        <v>499</v>
      </c>
      <c r="D41" s="939"/>
      <c r="E41" s="947"/>
      <c r="F41" s="330">
        <v>0</v>
      </c>
      <c r="G41" s="939"/>
      <c r="H41" s="939">
        <f t="shared" si="0"/>
        <v>0</v>
      </c>
      <c r="I41" s="939"/>
      <c r="J41" s="330">
        <f t="shared" si="6"/>
        <v>0</v>
      </c>
      <c r="K41" s="939">
        <f t="shared" si="5"/>
        <v>0</v>
      </c>
      <c r="L41" s="939">
        <f t="shared" si="2"/>
        <v>0</v>
      </c>
      <c r="M41" s="939">
        <f t="shared" si="7"/>
        <v>0</v>
      </c>
    </row>
    <row r="42" spans="2:13">
      <c r="B42" s="939"/>
      <c r="C42" s="946" t="s">
        <v>500</v>
      </c>
      <c r="D42" s="939" t="s">
        <v>75</v>
      </c>
      <c r="E42" s="947">
        <v>235</v>
      </c>
      <c r="F42" s="330">
        <v>176.13</v>
      </c>
      <c r="G42" s="939"/>
      <c r="H42" s="939">
        <f t="shared" si="0"/>
        <v>176.13</v>
      </c>
      <c r="I42" s="330">
        <v>38</v>
      </c>
      <c r="J42" s="330">
        <f t="shared" si="6"/>
        <v>8930</v>
      </c>
      <c r="K42" s="939">
        <f t="shared" si="5"/>
        <v>6692.94</v>
      </c>
      <c r="L42" s="939">
        <f t="shared" si="2"/>
        <v>0</v>
      </c>
      <c r="M42" s="939">
        <f t="shared" si="7"/>
        <v>6692.94</v>
      </c>
    </row>
    <row r="43" spans="2:13">
      <c r="B43" s="939"/>
      <c r="C43" s="946" t="s">
        <v>501</v>
      </c>
      <c r="D43" s="939" t="s">
        <v>75</v>
      </c>
      <c r="E43" s="947">
        <v>165</v>
      </c>
      <c r="F43" s="330">
        <v>247.34</v>
      </c>
      <c r="G43" s="939"/>
      <c r="H43" s="939">
        <f t="shared" si="0"/>
        <v>247.34</v>
      </c>
      <c r="I43" s="330">
        <v>38</v>
      </c>
      <c r="J43" s="330">
        <f t="shared" si="6"/>
        <v>6270</v>
      </c>
      <c r="K43" s="939">
        <f t="shared" si="5"/>
        <v>9398.92</v>
      </c>
      <c r="L43" s="939">
        <f t="shared" si="2"/>
        <v>0</v>
      </c>
      <c r="M43" s="939">
        <f t="shared" si="7"/>
        <v>9398.92</v>
      </c>
    </row>
    <row r="44" spans="2:13">
      <c r="B44" s="1113"/>
      <c r="C44" s="1150" t="s">
        <v>502</v>
      </c>
      <c r="D44" s="1113" t="s">
        <v>75</v>
      </c>
      <c r="E44" s="1151">
        <v>510</v>
      </c>
      <c r="F44" s="934">
        <v>614.71</v>
      </c>
      <c r="G44" s="1113"/>
      <c r="H44" s="1113">
        <f t="shared" si="0"/>
        <v>614.71</v>
      </c>
      <c r="I44" s="934">
        <v>38</v>
      </c>
      <c r="J44" s="934">
        <f t="shared" si="6"/>
        <v>19380</v>
      </c>
      <c r="K44" s="1113">
        <f t="shared" si="5"/>
        <v>23358.98</v>
      </c>
      <c r="L44" s="1113">
        <f t="shared" si="2"/>
        <v>0</v>
      </c>
      <c r="M44" s="1113">
        <f t="shared" si="7"/>
        <v>23358.98</v>
      </c>
    </row>
    <row r="45" spans="2:13" s="1106" customFormat="1">
      <c r="B45" s="2168" t="s">
        <v>46</v>
      </c>
      <c r="C45" s="2169"/>
      <c r="D45" s="2169"/>
      <c r="E45" s="2169"/>
      <c r="F45" s="2169"/>
      <c r="G45" s="2169"/>
      <c r="H45" s="2169"/>
      <c r="I45" s="2170"/>
      <c r="J45" s="1187">
        <f>SUM(J31:J44)</f>
        <v>69785</v>
      </c>
      <c r="K45" s="1187">
        <f>SUM(K31:K44)</f>
        <v>72554.740000000005</v>
      </c>
      <c r="L45" s="1187">
        <f>SUM(L31:L44)</f>
        <v>0</v>
      </c>
      <c r="M45" s="1187">
        <f>SUM(M31:M44)</f>
        <v>72554.740000000005</v>
      </c>
    </row>
    <row r="46" spans="2:13">
      <c r="B46" s="1214"/>
      <c r="C46" s="1149" t="s">
        <v>503</v>
      </c>
      <c r="D46" s="1214"/>
      <c r="E46" s="1152"/>
      <c r="F46" s="1059">
        <v>0</v>
      </c>
      <c r="G46" s="1214"/>
      <c r="H46" s="1214">
        <f t="shared" si="0"/>
        <v>0</v>
      </c>
      <c r="I46" s="1214"/>
      <c r="J46" s="1059">
        <f t="shared" si="6"/>
        <v>0</v>
      </c>
      <c r="K46" s="1214">
        <f>I46*F46</f>
        <v>0</v>
      </c>
      <c r="L46" s="1214">
        <f t="shared" si="2"/>
        <v>0</v>
      </c>
      <c r="M46" s="1214">
        <f t="shared" si="7"/>
        <v>0</v>
      </c>
    </row>
    <row r="47" spans="2:13" ht="18.75">
      <c r="B47" s="939" t="s">
        <v>504</v>
      </c>
      <c r="C47" s="946" t="s">
        <v>678</v>
      </c>
      <c r="D47" s="939" t="s">
        <v>458</v>
      </c>
      <c r="E47" s="947">
        <v>44</v>
      </c>
      <c r="F47" s="330">
        <v>37.67</v>
      </c>
      <c r="G47" s="939"/>
      <c r="H47" s="939">
        <f t="shared" si="0"/>
        <v>37.67</v>
      </c>
      <c r="I47" s="330">
        <v>1000</v>
      </c>
      <c r="J47" s="330">
        <f t="shared" si="6"/>
        <v>44000</v>
      </c>
      <c r="K47" s="939">
        <f>I47*F47</f>
        <v>37670</v>
      </c>
      <c r="L47" s="939">
        <f t="shared" si="2"/>
        <v>0</v>
      </c>
      <c r="M47" s="939">
        <f t="shared" si="7"/>
        <v>37670</v>
      </c>
    </row>
    <row r="48" spans="2:13" ht="18.75">
      <c r="B48" s="1113" t="s">
        <v>505</v>
      </c>
      <c r="C48" s="1150" t="s">
        <v>506</v>
      </c>
      <c r="D48" s="1113" t="s">
        <v>457</v>
      </c>
      <c r="E48" s="1151">
        <v>13</v>
      </c>
      <c r="F48" s="934">
        <v>12.88</v>
      </c>
      <c r="G48" s="1113"/>
      <c r="H48" s="1113">
        <f t="shared" si="0"/>
        <v>12.88</v>
      </c>
      <c r="I48" s="934">
        <v>290</v>
      </c>
      <c r="J48" s="934">
        <f t="shared" si="6"/>
        <v>3770</v>
      </c>
      <c r="K48" s="1113">
        <f>I48*F48</f>
        <v>3735.2</v>
      </c>
      <c r="L48" s="1113">
        <f t="shared" si="2"/>
        <v>0</v>
      </c>
      <c r="M48" s="1113">
        <f t="shared" si="7"/>
        <v>3735.2</v>
      </c>
    </row>
    <row r="49" spans="2:13" s="1106" customFormat="1">
      <c r="B49" s="2168" t="s">
        <v>46</v>
      </c>
      <c r="C49" s="2169"/>
      <c r="D49" s="2169"/>
      <c r="E49" s="2169"/>
      <c r="F49" s="2169"/>
      <c r="G49" s="2169"/>
      <c r="H49" s="2169"/>
      <c r="I49" s="2170"/>
      <c r="J49" s="1187">
        <f>SUM(J47:J48)</f>
        <v>47770</v>
      </c>
      <c r="K49" s="1187">
        <f>SUM(K47:K48)</f>
        <v>41405.199999999997</v>
      </c>
      <c r="L49" s="1187">
        <f>SUM(L47:L48)</f>
        <v>0</v>
      </c>
      <c r="M49" s="1187">
        <f>SUM(M47:M48)</f>
        <v>41405.199999999997</v>
      </c>
    </row>
    <row r="50" spans="2:13">
      <c r="B50" s="1214"/>
      <c r="C50" s="1149" t="s">
        <v>507</v>
      </c>
      <c r="D50" s="1214"/>
      <c r="E50" s="1152"/>
      <c r="F50" s="1059">
        <v>0</v>
      </c>
      <c r="G50" s="1214"/>
      <c r="H50" s="1214">
        <f t="shared" si="0"/>
        <v>0</v>
      </c>
      <c r="I50" s="1059"/>
      <c r="J50" s="1059">
        <f t="shared" si="6"/>
        <v>0</v>
      </c>
      <c r="K50" s="1214">
        <f>I50*F50</f>
        <v>0</v>
      </c>
      <c r="L50" s="1214">
        <f t="shared" si="2"/>
        <v>0</v>
      </c>
      <c r="M50" s="1214">
        <f t="shared" si="7"/>
        <v>0</v>
      </c>
    </row>
    <row r="51" spans="2:13" ht="18.75">
      <c r="B51" s="939" t="s">
        <v>508</v>
      </c>
      <c r="C51" s="946" t="s">
        <v>679</v>
      </c>
      <c r="D51" s="939" t="s">
        <v>457</v>
      </c>
      <c r="E51" s="947">
        <v>61</v>
      </c>
      <c r="F51" s="330">
        <v>60.5</v>
      </c>
      <c r="G51" s="939"/>
      <c r="H51" s="939">
        <f t="shared" si="0"/>
        <v>60.5</v>
      </c>
      <c r="I51" s="939">
        <v>75</v>
      </c>
      <c r="J51" s="330">
        <f t="shared" si="6"/>
        <v>4575</v>
      </c>
      <c r="K51" s="939">
        <f>I51*F51</f>
        <v>4537.5</v>
      </c>
      <c r="L51" s="939">
        <f t="shared" si="2"/>
        <v>0</v>
      </c>
      <c r="M51" s="939">
        <f t="shared" si="7"/>
        <v>4537.5</v>
      </c>
    </row>
    <row r="52" spans="2:13" ht="18.75">
      <c r="B52" s="1113" t="s">
        <v>509</v>
      </c>
      <c r="C52" s="1150" t="s">
        <v>510</v>
      </c>
      <c r="D52" s="1113" t="s">
        <v>457</v>
      </c>
      <c r="E52" s="1151">
        <v>26</v>
      </c>
      <c r="F52" s="934">
        <v>23.52</v>
      </c>
      <c r="G52" s="1113"/>
      <c r="H52" s="1113">
        <f t="shared" si="0"/>
        <v>23.52</v>
      </c>
      <c r="I52" s="934">
        <v>75</v>
      </c>
      <c r="J52" s="934">
        <f t="shared" si="6"/>
        <v>1950</v>
      </c>
      <c r="K52" s="1113">
        <f>I52*F52</f>
        <v>1764</v>
      </c>
      <c r="L52" s="1113">
        <f t="shared" si="2"/>
        <v>0</v>
      </c>
      <c r="M52" s="1113">
        <f t="shared" si="7"/>
        <v>1764</v>
      </c>
    </row>
    <row r="53" spans="2:13" s="1106" customFormat="1">
      <c r="B53" s="2168" t="s">
        <v>46</v>
      </c>
      <c r="C53" s="2169"/>
      <c r="D53" s="2169"/>
      <c r="E53" s="2169"/>
      <c r="F53" s="2169"/>
      <c r="G53" s="2169"/>
      <c r="H53" s="2169"/>
      <c r="I53" s="2170"/>
      <c r="J53" s="1187">
        <f>SUM(J51:J52)</f>
        <v>6525</v>
      </c>
      <c r="K53" s="1187">
        <f>SUM(K51:K52)</f>
        <v>6301.5</v>
      </c>
      <c r="L53" s="1187">
        <f>SUM(L51:L52)</f>
        <v>0</v>
      </c>
      <c r="M53" s="1187">
        <f>SUM(M51:M52)</f>
        <v>6301.5</v>
      </c>
    </row>
    <row r="54" spans="2:13">
      <c r="B54" s="1214"/>
      <c r="C54" s="1149" t="s">
        <v>511</v>
      </c>
      <c r="D54" s="1214"/>
      <c r="E54" s="1152"/>
      <c r="F54" s="1059">
        <v>0</v>
      </c>
      <c r="G54" s="1214"/>
      <c r="H54" s="1214">
        <f t="shared" si="0"/>
        <v>0</v>
      </c>
      <c r="I54" s="1059"/>
      <c r="J54" s="1059">
        <f t="shared" si="6"/>
        <v>0</v>
      </c>
      <c r="K54" s="1214">
        <f>I54*F54</f>
        <v>0</v>
      </c>
      <c r="L54" s="1214">
        <f t="shared" si="2"/>
        <v>0</v>
      </c>
      <c r="M54" s="1214">
        <f t="shared" si="7"/>
        <v>0</v>
      </c>
    </row>
    <row r="55" spans="2:13" ht="31.5">
      <c r="B55" s="939" t="s">
        <v>512</v>
      </c>
      <c r="C55" s="946" t="s">
        <v>654</v>
      </c>
      <c r="D55" s="939" t="s">
        <v>72</v>
      </c>
      <c r="E55" s="947">
        <v>2</v>
      </c>
      <c r="F55" s="330">
        <v>0</v>
      </c>
      <c r="G55" s="939"/>
      <c r="H55" s="939">
        <f t="shared" si="0"/>
        <v>0</v>
      </c>
      <c r="I55" s="330">
        <v>150</v>
      </c>
      <c r="J55" s="330">
        <f t="shared" si="6"/>
        <v>300</v>
      </c>
      <c r="K55" s="939">
        <f>I55*F55</f>
        <v>0</v>
      </c>
      <c r="L55" s="939">
        <f t="shared" si="2"/>
        <v>0</v>
      </c>
      <c r="M55" s="939">
        <f t="shared" si="7"/>
        <v>0</v>
      </c>
    </row>
    <row r="56" spans="2:13">
      <c r="B56" s="1113" t="s">
        <v>513</v>
      </c>
      <c r="C56" s="1113" t="s">
        <v>655</v>
      </c>
      <c r="D56" s="1113" t="s">
        <v>72</v>
      </c>
      <c r="E56" s="1113">
        <v>2</v>
      </c>
      <c r="F56" s="934">
        <v>0</v>
      </c>
      <c r="G56" s="1113"/>
      <c r="H56" s="1113">
        <f t="shared" si="0"/>
        <v>0</v>
      </c>
      <c r="I56" s="1113">
        <v>150</v>
      </c>
      <c r="J56" s="934">
        <f t="shared" si="6"/>
        <v>300</v>
      </c>
      <c r="K56" s="1113">
        <f>I56*F56</f>
        <v>0</v>
      </c>
      <c r="L56" s="1113">
        <f t="shared" si="2"/>
        <v>0</v>
      </c>
      <c r="M56" s="1113">
        <f t="shared" si="7"/>
        <v>0</v>
      </c>
    </row>
    <row r="57" spans="2:13" s="1106" customFormat="1">
      <c r="B57" s="2168" t="s">
        <v>46</v>
      </c>
      <c r="C57" s="2169"/>
      <c r="D57" s="2169"/>
      <c r="E57" s="2169"/>
      <c r="F57" s="2169"/>
      <c r="G57" s="2169"/>
      <c r="H57" s="2169"/>
      <c r="I57" s="2170"/>
      <c r="J57" s="1187">
        <f>SUM(J55:J56)</f>
        <v>600</v>
      </c>
      <c r="K57" s="1187">
        <f>SUM(K55:K56)</f>
        <v>0</v>
      </c>
      <c r="L57" s="1187">
        <f>SUM(L55:L56)</f>
        <v>0</v>
      </c>
      <c r="M57" s="1187">
        <f>SUM(M55:M56)</f>
        <v>0</v>
      </c>
    </row>
    <row r="58" spans="2:13" s="1106" customFormat="1" ht="15.75" customHeight="1">
      <c r="B58" s="2168" t="s">
        <v>748</v>
      </c>
      <c r="C58" s="2169"/>
      <c r="D58" s="2169"/>
      <c r="E58" s="2169"/>
      <c r="F58" s="2169"/>
      <c r="G58" s="2169"/>
      <c r="H58" s="2169"/>
      <c r="I58" s="2170"/>
      <c r="J58" s="1187">
        <f>J57+J53+J49+J45+J29</f>
        <v>151242</v>
      </c>
      <c r="K58" s="1187">
        <f>K57+K53+K49+K45+K29</f>
        <v>151241.44</v>
      </c>
      <c r="L58" s="1187">
        <f>L57+L53+L49+L45+L29</f>
        <v>20125</v>
      </c>
      <c r="M58" s="1187">
        <f>M57+M53+M49+M45+M29</f>
        <v>171366.44</v>
      </c>
    </row>
    <row r="59" spans="2:13">
      <c r="B59" s="1214"/>
      <c r="C59" s="1170" t="s">
        <v>1426</v>
      </c>
      <c r="D59" s="1214"/>
      <c r="E59" s="1214"/>
      <c r="F59" s="1059"/>
      <c r="G59" s="1214"/>
      <c r="H59" s="1214"/>
      <c r="I59" s="1214"/>
      <c r="J59" s="1059"/>
      <c r="K59" s="1214"/>
      <c r="L59" s="1214"/>
      <c r="M59" s="1214"/>
    </row>
    <row r="60" spans="2:13">
      <c r="B60" s="939"/>
      <c r="C60" s="948" t="s">
        <v>514</v>
      </c>
      <c r="D60" s="939"/>
      <c r="E60" s="947"/>
      <c r="F60" s="330"/>
      <c r="G60" s="939"/>
      <c r="H60" s="939"/>
      <c r="I60" s="939"/>
      <c r="J60" s="330"/>
      <c r="K60" s="330"/>
      <c r="L60" s="939"/>
      <c r="M60" s="939"/>
    </row>
    <row r="61" spans="2:13" ht="18.75">
      <c r="B61" s="939" t="s">
        <v>515</v>
      </c>
      <c r="C61" s="946" t="s">
        <v>1720</v>
      </c>
      <c r="D61" s="939" t="s">
        <v>458</v>
      </c>
      <c r="E61" s="947">
        <v>54</v>
      </c>
      <c r="F61" s="330">
        <v>65.48</v>
      </c>
      <c r="G61" s="939"/>
      <c r="H61" s="939">
        <f t="shared" si="0"/>
        <v>65.48</v>
      </c>
      <c r="I61" s="939">
        <v>36</v>
      </c>
      <c r="J61" s="330">
        <f t="shared" si="6"/>
        <v>1944</v>
      </c>
      <c r="K61" s="330">
        <f>I61*F61</f>
        <v>2357.2800000000002</v>
      </c>
      <c r="L61" s="939">
        <f t="shared" si="2"/>
        <v>0</v>
      </c>
      <c r="M61" s="939">
        <f t="shared" si="7"/>
        <v>2357.2800000000002</v>
      </c>
    </row>
    <row r="62" spans="2:13" ht="18.75">
      <c r="B62" s="939" t="s">
        <v>516</v>
      </c>
      <c r="C62" s="946" t="s">
        <v>517</v>
      </c>
      <c r="D62" s="939" t="s">
        <v>458</v>
      </c>
      <c r="E62" s="947">
        <v>71</v>
      </c>
      <c r="F62" s="330">
        <v>87.3</v>
      </c>
      <c r="G62" s="939"/>
      <c r="H62" s="939">
        <f t="shared" si="0"/>
        <v>87.3</v>
      </c>
      <c r="I62" s="939">
        <v>40</v>
      </c>
      <c r="J62" s="330">
        <f t="shared" si="6"/>
        <v>2840</v>
      </c>
      <c r="K62" s="330">
        <f t="shared" ref="K62:K69" si="8">I62*F62</f>
        <v>3492</v>
      </c>
      <c r="L62" s="939">
        <f t="shared" si="2"/>
        <v>0</v>
      </c>
      <c r="M62" s="939">
        <f t="shared" si="7"/>
        <v>3492</v>
      </c>
    </row>
    <row r="63" spans="2:13">
      <c r="B63" s="939" t="s">
        <v>518</v>
      </c>
      <c r="C63" s="946" t="s">
        <v>519</v>
      </c>
      <c r="D63" s="939"/>
      <c r="E63" s="947"/>
      <c r="F63" s="330"/>
      <c r="G63" s="939"/>
      <c r="H63" s="939"/>
      <c r="I63" s="939"/>
      <c r="J63" s="330"/>
      <c r="K63" s="330"/>
      <c r="L63" s="939"/>
      <c r="M63" s="939"/>
    </row>
    <row r="64" spans="2:13" ht="18.75">
      <c r="B64" s="939"/>
      <c r="C64" s="946" t="s">
        <v>478</v>
      </c>
      <c r="D64" s="939" t="s">
        <v>458</v>
      </c>
      <c r="E64" s="947">
        <v>7</v>
      </c>
      <c r="F64" s="330">
        <v>0</v>
      </c>
      <c r="G64" s="939"/>
      <c r="H64" s="939">
        <f t="shared" si="0"/>
        <v>0</v>
      </c>
      <c r="I64" s="939">
        <v>120</v>
      </c>
      <c r="J64" s="330">
        <f t="shared" si="6"/>
        <v>840</v>
      </c>
      <c r="K64" s="330">
        <f t="shared" si="8"/>
        <v>0</v>
      </c>
      <c r="L64" s="939">
        <f t="shared" si="2"/>
        <v>0</v>
      </c>
      <c r="M64" s="939">
        <f t="shared" si="7"/>
        <v>0</v>
      </c>
    </row>
    <row r="65" spans="2:13" ht="18.75">
      <c r="B65" s="939"/>
      <c r="C65" s="946" t="s">
        <v>479</v>
      </c>
      <c r="D65" s="939" t="s">
        <v>458</v>
      </c>
      <c r="E65" s="947">
        <v>5</v>
      </c>
      <c r="F65" s="330">
        <v>0</v>
      </c>
      <c r="G65" s="939"/>
      <c r="H65" s="939">
        <f t="shared" si="0"/>
        <v>0</v>
      </c>
      <c r="I65" s="939">
        <v>150</v>
      </c>
      <c r="J65" s="330">
        <f t="shared" si="6"/>
        <v>750</v>
      </c>
      <c r="K65" s="330">
        <f t="shared" si="8"/>
        <v>0</v>
      </c>
      <c r="L65" s="939">
        <f t="shared" si="2"/>
        <v>0</v>
      </c>
      <c r="M65" s="939">
        <f t="shared" si="7"/>
        <v>0</v>
      </c>
    </row>
    <row r="66" spans="2:13" ht="18.75">
      <c r="B66" s="939"/>
      <c r="C66" s="946" t="s">
        <v>480</v>
      </c>
      <c r="D66" s="939" t="s">
        <v>458</v>
      </c>
      <c r="E66" s="947">
        <v>6</v>
      </c>
      <c r="F66" s="330">
        <v>0</v>
      </c>
      <c r="G66" s="939"/>
      <c r="H66" s="939">
        <f t="shared" si="0"/>
        <v>0</v>
      </c>
      <c r="I66" s="939">
        <v>200</v>
      </c>
      <c r="J66" s="330">
        <f t="shared" si="6"/>
        <v>1200</v>
      </c>
      <c r="K66" s="330">
        <f t="shared" si="8"/>
        <v>0</v>
      </c>
      <c r="L66" s="939">
        <f t="shared" si="2"/>
        <v>0</v>
      </c>
      <c r="M66" s="939">
        <f t="shared" si="7"/>
        <v>0</v>
      </c>
    </row>
    <row r="67" spans="2:13" ht="18.75">
      <c r="B67" s="939" t="s">
        <v>520</v>
      </c>
      <c r="C67" s="946" t="s">
        <v>674</v>
      </c>
      <c r="D67" s="939" t="s">
        <v>458</v>
      </c>
      <c r="E67" s="947">
        <v>17</v>
      </c>
      <c r="F67" s="330">
        <v>42.7</v>
      </c>
      <c r="G67" s="939"/>
      <c r="H67" s="939">
        <f t="shared" si="0"/>
        <v>42.7</v>
      </c>
      <c r="I67" s="939">
        <v>100</v>
      </c>
      <c r="J67" s="330">
        <f t="shared" si="6"/>
        <v>1700</v>
      </c>
      <c r="K67" s="330">
        <f t="shared" si="8"/>
        <v>4270</v>
      </c>
      <c r="L67" s="939">
        <f t="shared" si="2"/>
        <v>0</v>
      </c>
      <c r="M67" s="939">
        <f t="shared" si="7"/>
        <v>4270</v>
      </c>
    </row>
    <row r="68" spans="2:13" ht="18.75">
      <c r="B68" s="939" t="s">
        <v>521</v>
      </c>
      <c r="C68" s="946" t="s">
        <v>680</v>
      </c>
      <c r="D68" s="939" t="s">
        <v>458</v>
      </c>
      <c r="E68" s="947">
        <v>17</v>
      </c>
      <c r="F68" s="330">
        <v>0</v>
      </c>
      <c r="G68" s="939"/>
      <c r="H68" s="939">
        <f t="shared" si="0"/>
        <v>0</v>
      </c>
      <c r="I68" s="939">
        <v>100</v>
      </c>
      <c r="J68" s="330">
        <f t="shared" si="6"/>
        <v>1700</v>
      </c>
      <c r="K68" s="330">
        <f t="shared" si="8"/>
        <v>0</v>
      </c>
      <c r="L68" s="939">
        <f t="shared" si="2"/>
        <v>0</v>
      </c>
      <c r="M68" s="939">
        <f t="shared" si="7"/>
        <v>0</v>
      </c>
    </row>
    <row r="69" spans="2:13" ht="18.75">
      <c r="B69" s="1113" t="s">
        <v>522</v>
      </c>
      <c r="C69" s="1150" t="s">
        <v>162</v>
      </c>
      <c r="D69" s="1113" t="s">
        <v>458</v>
      </c>
      <c r="E69" s="1151">
        <v>97</v>
      </c>
      <c r="F69" s="934">
        <v>152.78</v>
      </c>
      <c r="G69" s="1113"/>
      <c r="H69" s="1113">
        <f t="shared" si="0"/>
        <v>152.78</v>
      </c>
      <c r="I69" s="1113">
        <v>70</v>
      </c>
      <c r="J69" s="934">
        <f t="shared" si="6"/>
        <v>6790</v>
      </c>
      <c r="K69" s="934">
        <f t="shared" si="8"/>
        <v>10694.6</v>
      </c>
      <c r="L69" s="1113">
        <f t="shared" si="2"/>
        <v>0</v>
      </c>
      <c r="M69" s="1113">
        <f t="shared" si="7"/>
        <v>10694.6</v>
      </c>
    </row>
    <row r="70" spans="2:13" s="1106" customFormat="1">
      <c r="B70" s="2168" t="s">
        <v>46</v>
      </c>
      <c r="C70" s="2169"/>
      <c r="D70" s="2169"/>
      <c r="E70" s="2169"/>
      <c r="F70" s="2169"/>
      <c r="G70" s="2169"/>
      <c r="H70" s="2169"/>
      <c r="I70" s="2170"/>
      <c r="J70" s="1187">
        <f>SUM(J61:J69)</f>
        <v>17764</v>
      </c>
      <c r="K70" s="1187">
        <f>SUM(K61:K69)</f>
        <v>20813.88</v>
      </c>
      <c r="L70" s="1187">
        <f>SUM(L61:L69)</f>
        <v>0</v>
      </c>
      <c r="M70" s="1187">
        <f>SUM(M61:M69)</f>
        <v>20813.88</v>
      </c>
    </row>
    <row r="71" spans="2:13">
      <c r="B71" s="1214"/>
      <c r="C71" s="1149" t="s">
        <v>523</v>
      </c>
      <c r="D71" s="1214"/>
      <c r="E71" s="1152"/>
      <c r="F71" s="1059">
        <v>0</v>
      </c>
      <c r="G71" s="1214"/>
      <c r="H71" s="1214">
        <f t="shared" si="0"/>
        <v>0</v>
      </c>
      <c r="I71" s="1214"/>
      <c r="J71" s="1059">
        <f t="shared" si="6"/>
        <v>0</v>
      </c>
      <c r="K71" s="1059">
        <f t="shared" ref="K71:K84" si="9">I71*F71</f>
        <v>0</v>
      </c>
      <c r="L71" s="1214">
        <f t="shared" si="2"/>
        <v>0</v>
      </c>
      <c r="M71" s="1214">
        <f t="shared" si="7"/>
        <v>0</v>
      </c>
    </row>
    <row r="72" spans="2:13" ht="18.75">
      <c r="B72" s="939" t="s">
        <v>524</v>
      </c>
      <c r="C72" s="946" t="s">
        <v>681</v>
      </c>
      <c r="D72" s="939" t="s">
        <v>457</v>
      </c>
      <c r="E72" s="947">
        <v>31</v>
      </c>
      <c r="F72" s="330">
        <v>30.45</v>
      </c>
      <c r="G72" s="939"/>
      <c r="H72" s="939">
        <f t="shared" si="0"/>
        <v>30.45</v>
      </c>
      <c r="I72" s="939">
        <v>100</v>
      </c>
      <c r="J72" s="330">
        <f t="shared" si="6"/>
        <v>3100</v>
      </c>
      <c r="K72" s="330">
        <f t="shared" si="9"/>
        <v>3045</v>
      </c>
      <c r="L72" s="939">
        <f t="shared" si="2"/>
        <v>0</v>
      </c>
      <c r="M72" s="939">
        <f t="shared" si="7"/>
        <v>3045</v>
      </c>
    </row>
    <row r="73" spans="2:13">
      <c r="B73" s="939" t="s">
        <v>525</v>
      </c>
      <c r="C73" s="946" t="s">
        <v>676</v>
      </c>
      <c r="D73" s="939"/>
      <c r="E73" s="947"/>
      <c r="F73" s="330"/>
      <c r="G73" s="939"/>
      <c r="H73" s="939"/>
      <c r="I73" s="939"/>
      <c r="J73" s="330"/>
      <c r="K73" s="330"/>
      <c r="L73" s="939"/>
      <c r="M73" s="939"/>
    </row>
    <row r="74" spans="2:13" ht="18.75">
      <c r="B74" s="939" t="s">
        <v>526</v>
      </c>
      <c r="C74" s="946" t="s">
        <v>489</v>
      </c>
      <c r="D74" s="939" t="s">
        <v>458</v>
      </c>
      <c r="E74" s="947">
        <v>6.2</v>
      </c>
      <c r="F74" s="330">
        <v>6.09</v>
      </c>
      <c r="G74" s="939"/>
      <c r="H74" s="939">
        <f t="shared" si="0"/>
        <v>6.09</v>
      </c>
      <c r="I74" s="939">
        <v>2900</v>
      </c>
      <c r="J74" s="330">
        <f t="shared" si="6"/>
        <v>17980</v>
      </c>
      <c r="K74" s="330">
        <f t="shared" si="9"/>
        <v>17661</v>
      </c>
      <c r="L74" s="939">
        <f t="shared" si="2"/>
        <v>0</v>
      </c>
      <c r="M74" s="939">
        <f t="shared" si="7"/>
        <v>17661</v>
      </c>
    </row>
    <row r="75" spans="2:13" ht="18.75">
      <c r="B75" s="939" t="s">
        <v>527</v>
      </c>
      <c r="C75" s="946" t="s">
        <v>528</v>
      </c>
      <c r="D75" s="939" t="s">
        <v>458</v>
      </c>
      <c r="E75" s="947">
        <v>4.7</v>
      </c>
      <c r="F75" s="330">
        <v>2.19</v>
      </c>
      <c r="G75" s="939"/>
      <c r="H75" s="939">
        <f t="shared" si="0"/>
        <v>2.19</v>
      </c>
      <c r="I75" s="939">
        <v>2900</v>
      </c>
      <c r="J75" s="330">
        <f t="shared" si="6"/>
        <v>13630</v>
      </c>
      <c r="K75" s="330">
        <f t="shared" si="9"/>
        <v>6351</v>
      </c>
      <c r="L75" s="939">
        <f t="shared" si="2"/>
        <v>0</v>
      </c>
      <c r="M75" s="939">
        <f t="shared" si="7"/>
        <v>6351</v>
      </c>
    </row>
    <row r="76" spans="2:13">
      <c r="B76" s="939" t="s">
        <v>529</v>
      </c>
      <c r="C76" s="946" t="s">
        <v>530</v>
      </c>
      <c r="D76" s="939"/>
      <c r="E76" s="947"/>
      <c r="F76" s="330"/>
      <c r="G76" s="939"/>
      <c r="H76" s="939"/>
      <c r="I76" s="939"/>
      <c r="J76" s="330"/>
      <c r="K76" s="330"/>
      <c r="L76" s="939"/>
      <c r="M76" s="939"/>
    </row>
    <row r="77" spans="2:13" ht="18.75">
      <c r="B77" s="939"/>
      <c r="C77" s="946" t="s">
        <v>531</v>
      </c>
      <c r="D77" s="939" t="s">
        <v>457</v>
      </c>
      <c r="E77" s="947">
        <v>5</v>
      </c>
      <c r="F77" s="330">
        <v>4.88</v>
      </c>
      <c r="G77" s="939"/>
      <c r="H77" s="939">
        <f t="shared" si="0"/>
        <v>4.88</v>
      </c>
      <c r="I77" s="939">
        <v>100</v>
      </c>
      <c r="J77" s="330">
        <f t="shared" si="6"/>
        <v>500</v>
      </c>
      <c r="K77" s="330">
        <f t="shared" si="9"/>
        <v>488</v>
      </c>
      <c r="L77" s="939">
        <f t="shared" si="2"/>
        <v>0</v>
      </c>
      <c r="M77" s="939">
        <f t="shared" si="7"/>
        <v>488</v>
      </c>
    </row>
    <row r="78" spans="2:13" ht="18.75">
      <c r="B78" s="939"/>
      <c r="C78" s="946" t="s">
        <v>496</v>
      </c>
      <c r="D78" s="939" t="s">
        <v>457</v>
      </c>
      <c r="E78" s="947">
        <v>21</v>
      </c>
      <c r="F78" s="330">
        <v>3.66</v>
      </c>
      <c r="G78" s="939"/>
      <c r="H78" s="939">
        <f t="shared" si="0"/>
        <v>3.66</v>
      </c>
      <c r="I78" s="939">
        <v>100</v>
      </c>
      <c r="J78" s="330">
        <f t="shared" si="6"/>
        <v>2100</v>
      </c>
      <c r="K78" s="330">
        <f t="shared" si="9"/>
        <v>366</v>
      </c>
      <c r="L78" s="939">
        <f t="shared" si="2"/>
        <v>0</v>
      </c>
      <c r="M78" s="939">
        <f t="shared" si="7"/>
        <v>366</v>
      </c>
    </row>
    <row r="79" spans="2:13" ht="18.75">
      <c r="B79" s="939"/>
      <c r="C79" s="946" t="s">
        <v>497</v>
      </c>
      <c r="D79" s="939" t="s">
        <v>457</v>
      </c>
      <c r="E79" s="947">
        <v>11</v>
      </c>
      <c r="F79" s="330">
        <v>20.91</v>
      </c>
      <c r="G79" s="939"/>
      <c r="H79" s="939">
        <f t="shared" si="0"/>
        <v>20.91</v>
      </c>
      <c r="I79" s="939">
        <v>100</v>
      </c>
      <c r="J79" s="330">
        <f t="shared" si="6"/>
        <v>1100</v>
      </c>
      <c r="K79" s="330">
        <f t="shared" si="9"/>
        <v>2091</v>
      </c>
      <c r="L79" s="939">
        <f t="shared" si="2"/>
        <v>0</v>
      </c>
      <c r="M79" s="939">
        <f t="shared" si="7"/>
        <v>2091</v>
      </c>
    </row>
    <row r="80" spans="2:13" ht="18.75">
      <c r="B80" s="939"/>
      <c r="C80" s="946" t="s">
        <v>469</v>
      </c>
      <c r="D80" s="939" t="s">
        <v>457</v>
      </c>
      <c r="E80" s="947">
        <v>1.5</v>
      </c>
      <c r="F80" s="330">
        <v>10.44</v>
      </c>
      <c r="G80" s="939"/>
      <c r="H80" s="939">
        <f t="shared" si="0"/>
        <v>10.44</v>
      </c>
      <c r="I80" s="939">
        <v>110</v>
      </c>
      <c r="J80" s="330">
        <f t="shared" si="6"/>
        <v>165</v>
      </c>
      <c r="K80" s="330">
        <f t="shared" si="9"/>
        <v>1148.4000000000001</v>
      </c>
      <c r="L80" s="939">
        <f t="shared" si="2"/>
        <v>0</v>
      </c>
      <c r="M80" s="939">
        <f t="shared" si="7"/>
        <v>1148.4000000000001</v>
      </c>
    </row>
    <row r="81" spans="2:13">
      <c r="B81" s="939" t="s">
        <v>532</v>
      </c>
      <c r="C81" s="946" t="s">
        <v>499</v>
      </c>
      <c r="D81" s="939"/>
      <c r="E81" s="947"/>
      <c r="F81" s="330"/>
      <c r="G81" s="939"/>
      <c r="H81" s="939"/>
      <c r="I81" s="939"/>
      <c r="J81" s="330"/>
      <c r="K81" s="330"/>
      <c r="L81" s="939"/>
      <c r="M81" s="939"/>
    </row>
    <row r="82" spans="2:13">
      <c r="B82" s="939"/>
      <c r="C82" s="946" t="s">
        <v>533</v>
      </c>
      <c r="D82" s="939" t="s">
        <v>75</v>
      </c>
      <c r="E82" s="947">
        <v>221</v>
      </c>
      <c r="F82" s="330">
        <v>111.31</v>
      </c>
      <c r="G82" s="939"/>
      <c r="H82" s="939">
        <f t="shared" ref="H82:H108" si="10">F82+G82</f>
        <v>111.31</v>
      </c>
      <c r="I82" s="939">
        <v>38</v>
      </c>
      <c r="J82" s="330">
        <f t="shared" si="6"/>
        <v>8398</v>
      </c>
      <c r="K82" s="330">
        <f t="shared" si="9"/>
        <v>4229.78</v>
      </c>
      <c r="L82" s="939">
        <f t="shared" ref="L82:L94" si="11">I82*G82</f>
        <v>0</v>
      </c>
      <c r="M82" s="939">
        <f t="shared" si="7"/>
        <v>4229.78</v>
      </c>
    </row>
    <row r="83" spans="2:13">
      <c r="B83" s="939"/>
      <c r="C83" s="946" t="s">
        <v>534</v>
      </c>
      <c r="D83" s="939" t="s">
        <v>75</v>
      </c>
      <c r="E83" s="947">
        <v>300</v>
      </c>
      <c r="F83" s="330">
        <v>23.14</v>
      </c>
      <c r="G83" s="939"/>
      <c r="H83" s="939">
        <f t="shared" si="10"/>
        <v>23.14</v>
      </c>
      <c r="I83" s="939">
        <v>38</v>
      </c>
      <c r="J83" s="330">
        <f t="shared" si="6"/>
        <v>11400</v>
      </c>
      <c r="K83" s="330">
        <f t="shared" si="9"/>
        <v>879.32</v>
      </c>
      <c r="L83" s="939">
        <f t="shared" si="11"/>
        <v>0</v>
      </c>
      <c r="M83" s="939">
        <f t="shared" si="7"/>
        <v>879.32</v>
      </c>
    </row>
    <row r="84" spans="2:13">
      <c r="B84" s="1113"/>
      <c r="C84" s="1150" t="s">
        <v>535</v>
      </c>
      <c r="D84" s="1113" t="s">
        <v>75</v>
      </c>
      <c r="E84" s="1151">
        <v>480</v>
      </c>
      <c r="F84" s="934">
        <v>620.09</v>
      </c>
      <c r="G84" s="1113"/>
      <c r="H84" s="1113">
        <f t="shared" si="10"/>
        <v>620.09</v>
      </c>
      <c r="I84" s="1113">
        <v>38</v>
      </c>
      <c r="J84" s="934">
        <f>I84*E84</f>
        <v>18240</v>
      </c>
      <c r="K84" s="934">
        <f t="shared" si="9"/>
        <v>23563.42</v>
      </c>
      <c r="L84" s="1113">
        <f t="shared" si="11"/>
        <v>0</v>
      </c>
      <c r="M84" s="1113">
        <f t="shared" si="7"/>
        <v>23563.42</v>
      </c>
    </row>
    <row r="85" spans="2:13" s="1106" customFormat="1">
      <c r="B85" s="2168" t="s">
        <v>46</v>
      </c>
      <c r="C85" s="2169"/>
      <c r="D85" s="2169"/>
      <c r="E85" s="2169"/>
      <c r="F85" s="2169"/>
      <c r="G85" s="2169"/>
      <c r="H85" s="2169"/>
      <c r="I85" s="2170"/>
      <c r="J85" s="1187">
        <f>SUM(J72:J84)</f>
        <v>76613</v>
      </c>
      <c r="K85" s="1187">
        <f>SUM(K72:K84)</f>
        <v>59822.92</v>
      </c>
      <c r="L85" s="1187">
        <f>SUM(L72:L84)</f>
        <v>0</v>
      </c>
      <c r="M85" s="1187">
        <f>SUM(M72:M84)</f>
        <v>59822.92</v>
      </c>
    </row>
    <row r="86" spans="2:13">
      <c r="B86" s="1214"/>
      <c r="C86" s="1149" t="s">
        <v>536</v>
      </c>
      <c r="D86" s="1214"/>
      <c r="E86" s="1152"/>
      <c r="F86" s="1059">
        <v>0</v>
      </c>
      <c r="G86" s="1214"/>
      <c r="H86" s="1214">
        <f t="shared" si="10"/>
        <v>0</v>
      </c>
      <c r="I86" s="1214"/>
      <c r="J86" s="1059">
        <f t="shared" ref="J86:J108" si="12">I86*E86</f>
        <v>0</v>
      </c>
      <c r="K86" s="1059">
        <f t="shared" ref="K86:K91" si="13">I86*F86</f>
        <v>0</v>
      </c>
      <c r="L86" s="1214">
        <f t="shared" si="11"/>
        <v>0</v>
      </c>
      <c r="M86" s="1214">
        <f t="shared" ref="M86:M108" si="14">L86+K86</f>
        <v>0</v>
      </c>
    </row>
    <row r="87" spans="2:13" ht="18.75">
      <c r="B87" s="939" t="s">
        <v>537</v>
      </c>
      <c r="C87" s="946" t="s">
        <v>682</v>
      </c>
      <c r="D87" s="939" t="s">
        <v>458</v>
      </c>
      <c r="E87" s="947">
        <v>34</v>
      </c>
      <c r="F87" s="330">
        <v>30.36</v>
      </c>
      <c r="G87" s="939"/>
      <c r="H87" s="939">
        <f t="shared" si="10"/>
        <v>30.36</v>
      </c>
      <c r="I87" s="939">
        <v>1000</v>
      </c>
      <c r="J87" s="330">
        <f t="shared" si="12"/>
        <v>34000</v>
      </c>
      <c r="K87" s="330">
        <f t="shared" si="13"/>
        <v>30360</v>
      </c>
      <c r="L87" s="939">
        <f t="shared" si="11"/>
        <v>0</v>
      </c>
      <c r="M87" s="939">
        <f t="shared" si="14"/>
        <v>30360</v>
      </c>
    </row>
    <row r="88" spans="2:13" ht="18.75">
      <c r="B88" s="939" t="s">
        <v>538</v>
      </c>
      <c r="C88" s="946" t="s">
        <v>539</v>
      </c>
      <c r="D88" s="939" t="s">
        <v>457</v>
      </c>
      <c r="E88" s="947">
        <v>10</v>
      </c>
      <c r="F88" s="330">
        <v>9.66</v>
      </c>
      <c r="G88" s="939"/>
      <c r="H88" s="939">
        <f t="shared" si="10"/>
        <v>9.66</v>
      </c>
      <c r="I88" s="939">
        <v>290</v>
      </c>
      <c r="J88" s="330">
        <f t="shared" si="12"/>
        <v>2900</v>
      </c>
      <c r="K88" s="330">
        <f t="shared" si="13"/>
        <v>2801.4</v>
      </c>
      <c r="L88" s="939">
        <f t="shared" si="11"/>
        <v>0</v>
      </c>
      <c r="M88" s="939">
        <f t="shared" si="14"/>
        <v>2801.4</v>
      </c>
    </row>
    <row r="89" spans="2:13" s="1106" customFormat="1">
      <c r="B89" s="2174" t="s">
        <v>46</v>
      </c>
      <c r="C89" s="2175"/>
      <c r="D89" s="2175"/>
      <c r="E89" s="2175"/>
      <c r="F89" s="2175"/>
      <c r="G89" s="2175"/>
      <c r="H89" s="2175"/>
      <c r="I89" s="2176"/>
      <c r="J89" s="938">
        <f>SUM(J87:J88)</f>
        <v>36900</v>
      </c>
      <c r="K89" s="938">
        <f>SUM(K87:K88)</f>
        <v>33161.4</v>
      </c>
      <c r="L89" s="938">
        <f>SUM(L87:L88)</f>
        <v>0</v>
      </c>
      <c r="M89" s="938">
        <f>SUM(M87:M88)</f>
        <v>33161.4</v>
      </c>
    </row>
    <row r="90" spans="2:13" ht="18.75">
      <c r="B90" s="939" t="s">
        <v>540</v>
      </c>
      <c r="C90" s="946" t="s">
        <v>679</v>
      </c>
      <c r="D90" s="939" t="s">
        <v>457</v>
      </c>
      <c r="E90" s="947">
        <v>46</v>
      </c>
      <c r="F90" s="330">
        <v>45.08</v>
      </c>
      <c r="G90" s="939"/>
      <c r="H90" s="939">
        <v>45.08</v>
      </c>
      <c r="I90" s="939">
        <v>75</v>
      </c>
      <c r="J90" s="330">
        <f t="shared" si="12"/>
        <v>3450</v>
      </c>
      <c r="K90" s="330">
        <f t="shared" si="13"/>
        <v>3381</v>
      </c>
      <c r="L90" s="939">
        <f t="shared" si="11"/>
        <v>0</v>
      </c>
      <c r="M90" s="939">
        <f t="shared" si="14"/>
        <v>3381</v>
      </c>
    </row>
    <row r="91" spans="2:13" ht="18.75">
      <c r="B91" s="1113" t="s">
        <v>541</v>
      </c>
      <c r="C91" s="1113" t="s">
        <v>510</v>
      </c>
      <c r="D91" s="1113" t="s">
        <v>457</v>
      </c>
      <c r="E91" s="1113">
        <v>20</v>
      </c>
      <c r="F91" s="934">
        <v>19.32</v>
      </c>
      <c r="G91" s="1113"/>
      <c r="H91" s="1113">
        <v>19.32</v>
      </c>
      <c r="I91" s="1113">
        <v>75</v>
      </c>
      <c r="J91" s="934">
        <f t="shared" si="12"/>
        <v>1500</v>
      </c>
      <c r="K91" s="934">
        <f t="shared" si="13"/>
        <v>1449</v>
      </c>
      <c r="L91" s="1113">
        <f t="shared" si="11"/>
        <v>0</v>
      </c>
      <c r="M91" s="1113">
        <f t="shared" si="14"/>
        <v>1449</v>
      </c>
    </row>
    <row r="92" spans="2:13" s="1106" customFormat="1">
      <c r="B92" s="2168" t="s">
        <v>46</v>
      </c>
      <c r="C92" s="2169"/>
      <c r="D92" s="2169"/>
      <c r="E92" s="2169"/>
      <c r="F92" s="2169"/>
      <c r="G92" s="2169"/>
      <c r="H92" s="2169"/>
      <c r="I92" s="2170"/>
      <c r="J92" s="1187">
        <f>SUM(J90:J91)</f>
        <v>4950</v>
      </c>
      <c r="K92" s="1187">
        <f>SUM(K90:K91)</f>
        <v>4830</v>
      </c>
      <c r="L92" s="1187">
        <f>SUM(L90:L91)</f>
        <v>0</v>
      </c>
      <c r="M92" s="1187">
        <f>SUM(M90:M91)</f>
        <v>4830</v>
      </c>
    </row>
    <row r="93" spans="2:13" s="1106" customFormat="1" ht="15.75" customHeight="1">
      <c r="B93" s="2168" t="s">
        <v>752</v>
      </c>
      <c r="C93" s="2169"/>
      <c r="D93" s="2169"/>
      <c r="E93" s="2169"/>
      <c r="F93" s="2169"/>
      <c r="G93" s="2169"/>
      <c r="H93" s="2169"/>
      <c r="I93" s="2170"/>
      <c r="J93" s="1187">
        <f>J92+J89+J85+J70</f>
        <v>136227</v>
      </c>
      <c r="K93" s="1187">
        <f>K92+K89+K85+K70</f>
        <v>118628.2</v>
      </c>
      <c r="L93" s="1187">
        <f>L92+L89+L85+L70</f>
        <v>0</v>
      </c>
      <c r="M93" s="1187">
        <f>M92+M89+M85+M70</f>
        <v>118628.2</v>
      </c>
    </row>
    <row r="94" spans="2:13">
      <c r="B94" s="1214"/>
      <c r="C94" s="1170" t="s">
        <v>1418</v>
      </c>
      <c r="D94" s="1214"/>
      <c r="E94" s="1214"/>
      <c r="F94" s="1214">
        <v>0</v>
      </c>
      <c r="G94" s="1214"/>
      <c r="H94" s="1214">
        <f t="shared" si="10"/>
        <v>0</v>
      </c>
      <c r="I94" s="1214"/>
      <c r="J94" s="1059">
        <f t="shared" si="12"/>
        <v>0</v>
      </c>
      <c r="K94" s="1214"/>
      <c r="L94" s="1214">
        <f t="shared" si="11"/>
        <v>0</v>
      </c>
      <c r="M94" s="1214">
        <f t="shared" si="14"/>
        <v>0</v>
      </c>
    </row>
    <row r="95" spans="2:13">
      <c r="B95" s="939"/>
      <c r="C95" s="946" t="s">
        <v>1419</v>
      </c>
      <c r="D95" s="939"/>
      <c r="E95" s="946"/>
      <c r="F95" s="939">
        <v>0</v>
      </c>
      <c r="G95" s="939"/>
      <c r="H95" s="939">
        <f t="shared" si="10"/>
        <v>0</v>
      </c>
      <c r="I95" s="939"/>
      <c r="J95" s="330">
        <f t="shared" si="12"/>
        <v>0</v>
      </c>
      <c r="K95" s="939"/>
      <c r="L95" s="939"/>
      <c r="M95" s="939">
        <f t="shared" si="14"/>
        <v>0</v>
      </c>
    </row>
    <row r="96" spans="2:13" ht="18.75">
      <c r="B96" s="939" t="s">
        <v>637</v>
      </c>
      <c r="C96" s="946" t="s">
        <v>638</v>
      </c>
      <c r="D96" s="939" t="s">
        <v>458</v>
      </c>
      <c r="E96" s="946">
        <v>26</v>
      </c>
      <c r="F96" s="939">
        <v>12.05</v>
      </c>
      <c r="G96" s="939"/>
      <c r="H96" s="939">
        <f t="shared" si="10"/>
        <v>12.05</v>
      </c>
      <c r="I96" s="939">
        <v>36</v>
      </c>
      <c r="J96" s="330">
        <f>I96*E96</f>
        <v>936</v>
      </c>
      <c r="K96" s="330">
        <f>I96*F96</f>
        <v>433.8</v>
      </c>
      <c r="L96" s="330">
        <f>I96*G96</f>
        <v>0</v>
      </c>
      <c r="M96" s="330">
        <f>L96+K96</f>
        <v>433.8</v>
      </c>
    </row>
    <row r="97" spans="2:13" ht="18.75">
      <c r="B97" s="939" t="s">
        <v>639</v>
      </c>
      <c r="C97" s="946" t="s">
        <v>640</v>
      </c>
      <c r="D97" s="939" t="s">
        <v>458</v>
      </c>
      <c r="E97" s="946">
        <v>26</v>
      </c>
      <c r="F97" s="939">
        <v>2.41</v>
      </c>
      <c r="G97" s="939"/>
      <c r="H97" s="939">
        <f t="shared" si="10"/>
        <v>2.41</v>
      </c>
      <c r="I97" s="939">
        <v>40</v>
      </c>
      <c r="J97" s="330">
        <f>I97*E97</f>
        <v>1040</v>
      </c>
      <c r="K97" s="330">
        <f>I97*F97</f>
        <v>96.4</v>
      </c>
      <c r="L97" s="330">
        <f>I97*G97</f>
        <v>0</v>
      </c>
      <c r="M97" s="330">
        <f>L97+K97</f>
        <v>96.4</v>
      </c>
    </row>
    <row r="98" spans="2:13" ht="18.75">
      <c r="B98" s="939" t="s">
        <v>641</v>
      </c>
      <c r="C98" s="946" t="s">
        <v>643</v>
      </c>
      <c r="D98" s="939" t="s">
        <v>458</v>
      </c>
      <c r="E98" s="946">
        <v>26</v>
      </c>
      <c r="F98" s="939">
        <v>3.62</v>
      </c>
      <c r="G98" s="939"/>
      <c r="H98" s="939">
        <f t="shared" si="10"/>
        <v>3.62</v>
      </c>
      <c r="I98" s="939">
        <v>45</v>
      </c>
      <c r="J98" s="330">
        <f>I98*E98</f>
        <v>1170</v>
      </c>
      <c r="K98" s="330">
        <f>I98*F98</f>
        <v>162.9</v>
      </c>
      <c r="L98" s="330">
        <f>I98*G98</f>
        <v>0</v>
      </c>
      <c r="M98" s="330">
        <f>L98+K98</f>
        <v>162.9</v>
      </c>
    </row>
    <row r="99" spans="2:13" ht="18.75">
      <c r="B99" s="1113" t="s">
        <v>642</v>
      </c>
      <c r="C99" s="1150" t="s">
        <v>644</v>
      </c>
      <c r="D99" s="1113" t="s">
        <v>458</v>
      </c>
      <c r="E99" s="1150">
        <v>18</v>
      </c>
      <c r="F99" s="1113">
        <v>4.42</v>
      </c>
      <c r="G99" s="1217"/>
      <c r="H99" s="1113">
        <f t="shared" si="10"/>
        <v>4.42</v>
      </c>
      <c r="I99" s="1113">
        <v>50</v>
      </c>
      <c r="J99" s="934">
        <f>I99*E99</f>
        <v>900</v>
      </c>
      <c r="K99" s="934">
        <f>I99*F99</f>
        <v>221</v>
      </c>
      <c r="L99" s="934">
        <f>I99*G99</f>
        <v>0</v>
      </c>
      <c r="M99" s="934">
        <f>L99+K99</f>
        <v>221</v>
      </c>
    </row>
    <row r="100" spans="2:13" ht="18.75">
      <c r="B100" s="939" t="s">
        <v>1420</v>
      </c>
      <c r="C100" s="1150" t="s">
        <v>162</v>
      </c>
      <c r="D100" s="1113" t="s">
        <v>458</v>
      </c>
      <c r="E100" s="1151"/>
      <c r="F100" s="934">
        <v>0</v>
      </c>
      <c r="G100" s="1681">
        <v>0</v>
      </c>
      <c r="H100" s="1113">
        <f t="shared" si="10"/>
        <v>0</v>
      </c>
      <c r="I100" s="1113">
        <v>70</v>
      </c>
      <c r="J100" s="934">
        <f>I100*E100</f>
        <v>0</v>
      </c>
      <c r="K100" s="934">
        <f>I100*F100</f>
        <v>0</v>
      </c>
      <c r="L100" s="1113">
        <f>I100*G100</f>
        <v>0</v>
      </c>
      <c r="M100" s="1113">
        <f>L100+K100</f>
        <v>0</v>
      </c>
    </row>
    <row r="101" spans="2:13" s="1106" customFormat="1">
      <c r="B101" s="2168" t="s">
        <v>46</v>
      </c>
      <c r="C101" s="2169"/>
      <c r="D101" s="2169"/>
      <c r="E101" s="2169"/>
      <c r="F101" s="2169"/>
      <c r="G101" s="2169"/>
      <c r="H101" s="2169"/>
      <c r="I101" s="2170"/>
      <c r="J101" s="1187">
        <f>SUM(J94:J100)</f>
        <v>4046</v>
      </c>
      <c r="K101" s="1187">
        <f>SUM(K94:K100)</f>
        <v>914.1</v>
      </c>
      <c r="L101" s="1187">
        <f>SUM(L94:L100)</f>
        <v>0</v>
      </c>
      <c r="M101" s="1187">
        <f>SUM(M94:M100)</f>
        <v>914.1</v>
      </c>
    </row>
    <row r="102" spans="2:13" ht="18.75">
      <c r="B102" s="1218">
        <v>6.2</v>
      </c>
      <c r="C102" s="1154" t="s">
        <v>750</v>
      </c>
      <c r="D102" s="1218" t="s">
        <v>458</v>
      </c>
      <c r="E102" s="1154">
        <v>22</v>
      </c>
      <c r="F102" s="1218">
        <v>17.97</v>
      </c>
      <c r="G102" s="1217"/>
      <c r="H102" s="1218">
        <f t="shared" si="10"/>
        <v>17.97</v>
      </c>
      <c r="I102" s="1218">
        <v>1000</v>
      </c>
      <c r="J102" s="943">
        <f>I102*E102</f>
        <v>22000</v>
      </c>
      <c r="K102" s="1218">
        <f t="shared" ref="K102:K108" si="15">I102*F102</f>
        <v>17970</v>
      </c>
      <c r="L102" s="1218">
        <f>G102*I102</f>
        <v>0</v>
      </c>
      <c r="M102" s="1218">
        <f t="shared" si="14"/>
        <v>17970</v>
      </c>
    </row>
    <row r="103" spans="2:13" s="1106" customFormat="1">
      <c r="B103" s="2168" t="s">
        <v>46</v>
      </c>
      <c r="C103" s="2169"/>
      <c r="D103" s="2169"/>
      <c r="E103" s="2169"/>
      <c r="F103" s="2169"/>
      <c r="G103" s="2169"/>
      <c r="H103" s="2169"/>
      <c r="I103" s="2170"/>
      <c r="J103" s="1187">
        <f>SUM(J102)</f>
        <v>22000</v>
      </c>
      <c r="K103" s="1187">
        <f>SUM(K102)</f>
        <v>17970</v>
      </c>
      <c r="L103" s="1187">
        <f>SUM(L102)</f>
        <v>0</v>
      </c>
      <c r="M103" s="1187">
        <f>SUM(M102)</f>
        <v>17970</v>
      </c>
    </row>
    <row r="104" spans="2:13">
      <c r="B104" s="1214"/>
      <c r="C104" s="1153" t="s">
        <v>749</v>
      </c>
      <c r="D104" s="1214"/>
      <c r="E104" s="1153"/>
      <c r="F104" s="1214"/>
      <c r="G104" s="1219"/>
      <c r="H104" s="1214"/>
      <c r="I104" s="1214"/>
      <c r="J104" s="1059"/>
      <c r="K104" s="1214"/>
      <c r="L104" s="1214"/>
      <c r="M104" s="1214"/>
    </row>
    <row r="105" spans="2:13" ht="31.5">
      <c r="B105" s="939" t="s">
        <v>645</v>
      </c>
      <c r="C105" s="946" t="s">
        <v>742</v>
      </c>
      <c r="D105" s="939" t="s">
        <v>458</v>
      </c>
      <c r="E105" s="946">
        <v>9</v>
      </c>
      <c r="F105" s="939">
        <v>74.61</v>
      </c>
      <c r="G105" s="939"/>
      <c r="H105" s="939">
        <f t="shared" si="10"/>
        <v>74.61</v>
      </c>
      <c r="I105" s="939">
        <v>600</v>
      </c>
      <c r="J105" s="330">
        <f t="shared" si="12"/>
        <v>5400</v>
      </c>
      <c r="K105" s="939">
        <f>I105*F105</f>
        <v>44766</v>
      </c>
      <c r="L105" s="939">
        <f>I105*G105</f>
        <v>0</v>
      </c>
      <c r="M105" s="939">
        <f t="shared" si="14"/>
        <v>44766</v>
      </c>
    </row>
    <row r="106" spans="2:13" ht="18.75">
      <c r="B106" s="939"/>
      <c r="C106" s="946" t="s">
        <v>646</v>
      </c>
      <c r="D106" s="939" t="s">
        <v>458</v>
      </c>
      <c r="E106" s="946">
        <v>1.5</v>
      </c>
      <c r="F106" s="939">
        <v>5.08</v>
      </c>
      <c r="G106" s="939"/>
      <c r="H106" s="939">
        <f t="shared" si="10"/>
        <v>5.08</v>
      </c>
      <c r="I106" s="939">
        <v>600</v>
      </c>
      <c r="J106" s="330">
        <f t="shared" si="12"/>
        <v>900</v>
      </c>
      <c r="K106" s="939">
        <f t="shared" si="15"/>
        <v>3048</v>
      </c>
      <c r="L106" s="939">
        <f>I106*G106</f>
        <v>0</v>
      </c>
      <c r="M106" s="939">
        <f t="shared" si="14"/>
        <v>3048</v>
      </c>
    </row>
    <row r="107" spans="2:13" ht="18.75">
      <c r="B107" s="939"/>
      <c r="C107" s="946" t="s">
        <v>647</v>
      </c>
      <c r="D107" s="939" t="s">
        <v>458</v>
      </c>
      <c r="E107" s="946">
        <v>1.5</v>
      </c>
      <c r="F107" s="939">
        <v>5.08</v>
      </c>
      <c r="G107" s="939"/>
      <c r="H107" s="939">
        <f t="shared" si="10"/>
        <v>5.08</v>
      </c>
      <c r="I107" s="939">
        <v>600</v>
      </c>
      <c r="J107" s="330">
        <f t="shared" si="12"/>
        <v>900</v>
      </c>
      <c r="K107" s="939">
        <f t="shared" si="15"/>
        <v>3048</v>
      </c>
      <c r="L107" s="939">
        <f>I107*G107</f>
        <v>0</v>
      </c>
      <c r="M107" s="939">
        <f t="shared" si="14"/>
        <v>3048</v>
      </c>
    </row>
    <row r="108" spans="2:13" ht="18.75">
      <c r="B108" s="1113"/>
      <c r="C108" s="1113" t="s">
        <v>648</v>
      </c>
      <c r="D108" s="1113" t="s">
        <v>458</v>
      </c>
      <c r="E108" s="1113">
        <v>1.5</v>
      </c>
      <c r="F108" s="1113">
        <v>5.08</v>
      </c>
      <c r="G108" s="939"/>
      <c r="H108" s="1113">
        <f t="shared" si="10"/>
        <v>5.08</v>
      </c>
      <c r="I108" s="1150">
        <v>600</v>
      </c>
      <c r="J108" s="934">
        <f t="shared" si="12"/>
        <v>900</v>
      </c>
      <c r="K108" s="1113">
        <f t="shared" si="15"/>
        <v>3048</v>
      </c>
      <c r="L108" s="1113">
        <f>I108*G108</f>
        <v>0</v>
      </c>
      <c r="M108" s="1113">
        <f t="shared" si="14"/>
        <v>3048</v>
      </c>
    </row>
    <row r="109" spans="2:13" s="1106" customFormat="1">
      <c r="B109" s="2168" t="s">
        <v>46</v>
      </c>
      <c r="C109" s="2169"/>
      <c r="D109" s="2169"/>
      <c r="E109" s="2169"/>
      <c r="F109" s="2169"/>
      <c r="G109" s="2169"/>
      <c r="H109" s="2169"/>
      <c r="I109" s="2170"/>
      <c r="J109" s="1187">
        <f>SUM(J104:J108)</f>
        <v>8100</v>
      </c>
      <c r="K109" s="1187">
        <f>SUM(K104:K108)</f>
        <v>53910</v>
      </c>
      <c r="L109" s="1187">
        <f>SUM(L104:L108)</f>
        <v>0</v>
      </c>
      <c r="M109" s="1187">
        <f>SUM(M104:M108)</f>
        <v>53910</v>
      </c>
    </row>
    <row r="110" spans="2:13">
      <c r="B110" s="1220"/>
      <c r="C110" s="1221" t="s">
        <v>743</v>
      </c>
      <c r="D110" s="1220"/>
      <c r="E110" s="1220"/>
      <c r="F110" s="1155"/>
      <c r="G110" s="1155"/>
      <c r="H110" s="1222"/>
      <c r="I110" s="1222"/>
      <c r="J110" s="1222"/>
      <c r="K110" s="1155"/>
      <c r="L110" s="1223"/>
      <c r="M110" s="1222"/>
    </row>
    <row r="111" spans="2:13">
      <c r="B111" s="1224"/>
      <c r="C111" s="950" t="s">
        <v>1114</v>
      </c>
      <c r="D111" s="1224" t="s">
        <v>704</v>
      </c>
      <c r="E111" s="1224">
        <v>6.5</v>
      </c>
      <c r="F111" s="949">
        <v>1.6</v>
      </c>
      <c r="G111" s="949"/>
      <c r="H111" s="939">
        <f>F111+G111</f>
        <v>1.6</v>
      </c>
      <c r="I111" s="1225">
        <v>2800</v>
      </c>
      <c r="J111" s="330">
        <f>I111*E111</f>
        <v>18200</v>
      </c>
      <c r="K111" s="330">
        <f>I111*F111</f>
        <v>4480</v>
      </c>
      <c r="L111" s="330">
        <f>I111*G111</f>
        <v>0</v>
      </c>
      <c r="M111" s="330">
        <f>L111+K111</f>
        <v>4480</v>
      </c>
    </row>
    <row r="112" spans="2:13">
      <c r="B112" s="1224" t="s">
        <v>744</v>
      </c>
      <c r="C112" s="950" t="s">
        <v>1115</v>
      </c>
      <c r="D112" s="1224"/>
      <c r="E112" s="1224"/>
      <c r="F112" s="949">
        <v>0</v>
      </c>
      <c r="G112" s="949"/>
      <c r="H112" s="939">
        <f>F112+G112</f>
        <v>0</v>
      </c>
      <c r="I112" s="1225"/>
      <c r="J112" s="330">
        <f>I112*E112</f>
        <v>0</v>
      </c>
      <c r="K112" s="330">
        <f>I112*F112</f>
        <v>0</v>
      </c>
      <c r="L112" s="330">
        <f>I112*G112</f>
        <v>0</v>
      </c>
      <c r="M112" s="330">
        <f>L112+K112</f>
        <v>0</v>
      </c>
    </row>
    <row r="113" spans="2:13">
      <c r="B113" s="1224"/>
      <c r="C113" s="950" t="s">
        <v>500</v>
      </c>
      <c r="D113" s="1224" t="s">
        <v>75</v>
      </c>
      <c r="E113" s="1224">
        <v>71</v>
      </c>
      <c r="F113" s="949">
        <v>0</v>
      </c>
      <c r="G113" s="949"/>
      <c r="H113" s="939">
        <f>F113+G113</f>
        <v>0</v>
      </c>
      <c r="I113" s="1225">
        <v>34</v>
      </c>
      <c r="J113" s="330">
        <f>I113*E113</f>
        <v>2414</v>
      </c>
      <c r="K113" s="330">
        <f>I113*F113</f>
        <v>0</v>
      </c>
      <c r="L113" s="330">
        <f>I113*G113</f>
        <v>0</v>
      </c>
      <c r="M113" s="330">
        <f>L113+K113</f>
        <v>0</v>
      </c>
    </row>
    <row r="114" spans="2:13">
      <c r="B114" s="1224" t="s">
        <v>745</v>
      </c>
      <c r="C114" s="950" t="s">
        <v>671</v>
      </c>
      <c r="D114" s="1224" t="s">
        <v>222</v>
      </c>
      <c r="E114" s="1224">
        <v>7</v>
      </c>
      <c r="F114" s="949">
        <v>2</v>
      </c>
      <c r="G114" s="949"/>
      <c r="H114" s="939">
        <f>F114+G114</f>
        <v>2</v>
      </c>
      <c r="I114" s="1225">
        <v>100</v>
      </c>
      <c r="J114" s="330">
        <f>I114*E114</f>
        <v>700</v>
      </c>
      <c r="K114" s="330">
        <f>I114*F114</f>
        <v>200</v>
      </c>
      <c r="L114" s="330">
        <f>I114*G114</f>
        <v>0</v>
      </c>
      <c r="M114" s="330">
        <f>L114+K114</f>
        <v>200</v>
      </c>
    </row>
    <row r="115" spans="2:13">
      <c r="B115" s="1226" t="s">
        <v>746</v>
      </c>
      <c r="C115" s="1227" t="s">
        <v>747</v>
      </c>
      <c r="D115" s="1226" t="s">
        <v>72</v>
      </c>
      <c r="E115" s="1226">
        <v>1</v>
      </c>
      <c r="F115" s="1156">
        <v>0</v>
      </c>
      <c r="G115" s="1156"/>
      <c r="H115" s="1113">
        <f>F115+G115</f>
        <v>0</v>
      </c>
      <c r="I115" s="1228">
        <v>50</v>
      </c>
      <c r="J115" s="934">
        <f>I115*E115</f>
        <v>50</v>
      </c>
      <c r="K115" s="934">
        <f>I115*F115</f>
        <v>0</v>
      </c>
      <c r="L115" s="934">
        <f>I115*G115</f>
        <v>0</v>
      </c>
      <c r="M115" s="934">
        <f>L115+K115</f>
        <v>0</v>
      </c>
    </row>
    <row r="116" spans="2:13" s="1106" customFormat="1">
      <c r="B116" s="2168" t="s">
        <v>46</v>
      </c>
      <c r="C116" s="2169"/>
      <c r="D116" s="2169"/>
      <c r="E116" s="2169"/>
      <c r="F116" s="2169"/>
      <c r="G116" s="2169"/>
      <c r="H116" s="2169"/>
      <c r="I116" s="2170"/>
      <c r="J116" s="1187">
        <f>SUM(J110:J115)</f>
        <v>21364</v>
      </c>
      <c r="K116" s="1187">
        <f>SUM(K110:K115)</f>
        <v>4680</v>
      </c>
      <c r="L116" s="1187">
        <f>SUM(L110:L115)</f>
        <v>0</v>
      </c>
      <c r="M116" s="1187">
        <f>SUM(M110:M115)</f>
        <v>4680</v>
      </c>
    </row>
    <row r="117" spans="2:13" s="1106" customFormat="1" ht="15.75" customHeight="1">
      <c r="B117" s="2168" t="s">
        <v>751</v>
      </c>
      <c r="C117" s="2169"/>
      <c r="D117" s="2169"/>
      <c r="E117" s="2169"/>
      <c r="F117" s="2169"/>
      <c r="G117" s="2169"/>
      <c r="H117" s="2169"/>
      <c r="I117" s="2170"/>
      <c r="J117" s="1187">
        <f>J116+J109+J103+J101</f>
        <v>55510</v>
      </c>
      <c r="K117" s="1187">
        <f>K116+K109+K103+K101</f>
        <v>77474.100000000006</v>
      </c>
      <c r="L117" s="1187">
        <f>L116+L109+L103+L101</f>
        <v>0</v>
      </c>
      <c r="M117" s="1187">
        <f>M116+M109+M103+M101</f>
        <v>77474.100000000006</v>
      </c>
    </row>
    <row r="118" spans="2:13" s="1106" customFormat="1">
      <c r="B118" s="2171" t="s">
        <v>1067</v>
      </c>
      <c r="C118" s="2172"/>
      <c r="D118" s="2172"/>
      <c r="E118" s="2172"/>
      <c r="F118" s="2172"/>
      <c r="G118" s="2172"/>
      <c r="H118" s="2172"/>
      <c r="I118" s="2173"/>
      <c r="J118" s="1157">
        <f>J117*5</f>
        <v>277550</v>
      </c>
      <c r="K118" s="1157">
        <f>K117*5</f>
        <v>387370.5</v>
      </c>
      <c r="L118" s="1157">
        <f>L117*5</f>
        <v>0</v>
      </c>
      <c r="M118" s="1157">
        <f>M117*5</f>
        <v>387370.5</v>
      </c>
    </row>
  </sheetData>
  <mergeCells count="33">
    <mergeCell ref="B1:R1"/>
    <mergeCell ref="B2:C2"/>
    <mergeCell ref="B3:C3"/>
    <mergeCell ref="B4:C4"/>
    <mergeCell ref="B5:C5"/>
    <mergeCell ref="B6:M6"/>
    <mergeCell ref="J8:J9"/>
    <mergeCell ref="K8:M8"/>
    <mergeCell ref="B8:B9"/>
    <mergeCell ref="C8:C9"/>
    <mergeCell ref="D8:D9"/>
    <mergeCell ref="E8:E9"/>
    <mergeCell ref="F8:H8"/>
    <mergeCell ref="I8:I9"/>
    <mergeCell ref="B7:E7"/>
    <mergeCell ref="B15:I15"/>
    <mergeCell ref="B29:I29"/>
    <mergeCell ref="B45:I45"/>
    <mergeCell ref="B49:I49"/>
    <mergeCell ref="B53:I53"/>
    <mergeCell ref="B57:I57"/>
    <mergeCell ref="B58:I58"/>
    <mergeCell ref="B70:I70"/>
    <mergeCell ref="B85:I85"/>
    <mergeCell ref="B116:I116"/>
    <mergeCell ref="B117:I117"/>
    <mergeCell ref="B118:I118"/>
    <mergeCell ref="B89:I89"/>
    <mergeCell ref="B92:I92"/>
    <mergeCell ref="B93:I93"/>
    <mergeCell ref="B101:I101"/>
    <mergeCell ref="B103:I103"/>
    <mergeCell ref="B109:I109"/>
  </mergeCells>
  <printOptions horizontalCentered="1"/>
  <pageMargins left="0.25" right="0.25" top="0.5" bottom="0.5" header="0.55000000000000004" footer="0.3"/>
  <pageSetup scale="69" orientation="landscape" r:id="rId1"/>
  <headerFooter>
    <oddHeader>Page &amp;P of &amp;N</oddHeader>
    <oddFooter>&amp;LContractor: - &amp;USelam D.
Office Engineer&amp;CConsultant: - ______________&amp;RClient: - __________________</oddFooter>
  </headerFooter>
  <rowBreaks count="3" manualBreakCount="3">
    <brk id="35" max="13" man="1"/>
    <brk id="58" max="13" man="1"/>
    <brk id="89" max="13" man="1"/>
  </rowBreak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view="pageBreakPreview" zoomScale="85" zoomScaleNormal="85" zoomScaleSheetLayoutView="85" zoomScalePageLayoutView="85" workbookViewId="0">
      <selection activeCell="I4" sqref="I4"/>
    </sheetView>
  </sheetViews>
  <sheetFormatPr defaultRowHeight="15.75"/>
  <cols>
    <col min="1" max="1" width="2" style="959" customWidth="1"/>
    <col min="2" max="2" width="6.28515625" style="959" customWidth="1"/>
    <col min="3" max="4" width="9.5703125" style="976" bestFit="1" customWidth="1"/>
    <col min="5" max="5" width="38.5703125" style="959" customWidth="1"/>
    <col min="6" max="6" width="6.28515625" style="976" customWidth="1"/>
    <col min="7" max="7" width="8.42578125" style="984" customWidth="1"/>
    <col min="8" max="8" width="9.5703125" style="978" bestFit="1" customWidth="1"/>
    <col min="9" max="9" width="42" style="959" customWidth="1"/>
    <col min="10" max="10" width="1.7109375" style="959" customWidth="1"/>
    <col min="11" max="11" width="7" style="959" bestFit="1" customWidth="1"/>
    <col min="12" max="13" width="9.140625" style="959"/>
    <col min="14" max="14" width="12" style="959" customWidth="1"/>
    <col min="15" max="16384" width="9.140625" style="959"/>
  </cols>
  <sheetData>
    <row r="1" spans="1:15">
      <c r="A1" s="952"/>
      <c r="B1" s="2079" t="s">
        <v>179</v>
      </c>
      <c r="C1" s="2079"/>
      <c r="D1" s="2079"/>
      <c r="E1" s="2079"/>
      <c r="F1" s="953"/>
      <c r="G1" s="954"/>
      <c r="H1" s="2079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156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2079" t="s">
        <v>157</v>
      </c>
      <c r="C3" s="2079"/>
      <c r="D3" s="2079"/>
      <c r="E3" s="2079"/>
      <c r="F3" s="2079"/>
      <c r="G3" s="954"/>
      <c r="H3" s="1158"/>
      <c r="I3" s="996" t="s">
        <v>1406</v>
      </c>
      <c r="J3" s="952"/>
      <c r="L3" s="956"/>
      <c r="M3" s="957"/>
      <c r="N3" s="952"/>
      <c r="O3" s="965"/>
    </row>
    <row r="4" spans="1:15">
      <c r="A4" s="952"/>
      <c r="B4" s="2079" t="s">
        <v>158</v>
      </c>
      <c r="C4" s="2079"/>
      <c r="D4" s="2079"/>
      <c r="E4" s="2079"/>
      <c r="F4" s="953"/>
      <c r="G4" s="954"/>
      <c r="H4" s="963"/>
      <c r="I4" s="1191" t="s">
        <v>1724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73"/>
      <c r="C7" s="974"/>
      <c r="D7" s="975"/>
      <c r="E7" s="989" t="s">
        <v>1417</v>
      </c>
      <c r="F7" s="972"/>
      <c r="G7" s="1246"/>
      <c r="H7" s="1012"/>
      <c r="I7" s="985"/>
      <c r="J7" s="967"/>
      <c r="L7" s="966"/>
      <c r="M7" s="957"/>
      <c r="N7" s="967"/>
      <c r="O7" s="968"/>
    </row>
    <row r="8" spans="1:15">
      <c r="A8" s="967"/>
      <c r="B8" s="985"/>
      <c r="C8" s="1010"/>
      <c r="D8" s="972"/>
      <c r="E8" s="989" t="s">
        <v>1497</v>
      </c>
      <c r="F8" s="972"/>
      <c r="G8" s="1024"/>
      <c r="H8" s="1010"/>
      <c r="I8" s="985"/>
      <c r="J8" s="967"/>
      <c r="L8" s="956"/>
      <c r="M8" s="957"/>
      <c r="N8" s="967"/>
      <c r="O8" s="962"/>
    </row>
    <row r="9" spans="1:15">
      <c r="A9" s="967"/>
      <c r="B9" s="985"/>
      <c r="C9" s="1010"/>
      <c r="D9" s="1010"/>
      <c r="E9" s="989" t="s">
        <v>1498</v>
      </c>
      <c r="F9" s="972"/>
      <c r="G9" s="1024"/>
      <c r="H9" s="1010"/>
      <c r="I9" s="985"/>
      <c r="J9" s="967"/>
      <c r="L9" s="956"/>
      <c r="M9" s="957"/>
      <c r="N9" s="957"/>
      <c r="O9" s="968"/>
    </row>
    <row r="10" spans="1:15">
      <c r="A10" s="967"/>
      <c r="B10" s="985">
        <v>1</v>
      </c>
      <c r="C10" s="972">
        <v>4</v>
      </c>
      <c r="D10" s="1010"/>
      <c r="E10" s="1148" t="s">
        <v>1619</v>
      </c>
      <c r="F10" s="972"/>
      <c r="G10" s="1024"/>
      <c r="H10" s="1010"/>
      <c r="I10" s="985"/>
      <c r="J10" s="967"/>
      <c r="L10" s="956"/>
      <c r="M10" s="967"/>
      <c r="N10" s="967"/>
      <c r="O10" s="967"/>
    </row>
    <row r="11" spans="1:15">
      <c r="A11" s="967"/>
      <c r="B11" s="985"/>
      <c r="C11" s="1010"/>
      <c r="D11" s="1010">
        <f>C10*B10</f>
        <v>4</v>
      </c>
      <c r="E11" s="1025"/>
      <c r="F11" s="972"/>
      <c r="G11" s="1024"/>
      <c r="H11" s="1010"/>
      <c r="I11" s="985"/>
      <c r="J11" s="967"/>
      <c r="L11" s="956"/>
      <c r="M11" s="957"/>
      <c r="N11" s="967"/>
      <c r="O11" s="962"/>
    </row>
    <row r="12" spans="1:15">
      <c r="A12" s="967"/>
      <c r="B12" s="985"/>
      <c r="C12" s="1010"/>
      <c r="D12" s="1010"/>
      <c r="E12" s="1025"/>
      <c r="F12" s="972"/>
      <c r="G12" s="1024"/>
      <c r="H12" s="1010"/>
      <c r="I12" s="985"/>
      <c r="J12" s="967"/>
      <c r="L12" s="956"/>
      <c r="M12" s="957"/>
      <c r="N12" s="957"/>
      <c r="O12" s="968"/>
    </row>
    <row r="13" spans="1:15">
      <c r="A13" s="967"/>
      <c r="B13" s="985">
        <v>1</v>
      </c>
      <c r="C13" s="972">
        <v>4</v>
      </c>
      <c r="D13" s="1010"/>
      <c r="E13" s="1148" t="s">
        <v>1620</v>
      </c>
      <c r="F13" s="972"/>
      <c r="G13" s="1024"/>
      <c r="H13" s="1010"/>
      <c r="I13" s="985"/>
      <c r="J13" s="967"/>
      <c r="L13" s="956"/>
      <c r="M13" s="967"/>
      <c r="N13" s="967"/>
      <c r="O13" s="967"/>
    </row>
    <row r="14" spans="1:15">
      <c r="A14" s="967"/>
      <c r="B14" s="985"/>
      <c r="C14" s="1010"/>
      <c r="D14" s="1010">
        <f>C13*B13</f>
        <v>4</v>
      </c>
      <c r="E14" s="985"/>
      <c r="F14" s="972"/>
      <c r="G14" s="1024"/>
      <c r="H14" s="1010"/>
      <c r="I14" s="985"/>
      <c r="J14" s="967"/>
      <c r="L14" s="956"/>
      <c r="M14" s="967"/>
      <c r="N14" s="967"/>
      <c r="O14" s="967"/>
    </row>
    <row r="15" spans="1:15">
      <c r="A15" s="967"/>
      <c r="B15" s="985"/>
      <c r="C15" s="1010"/>
      <c r="D15" s="1010"/>
      <c r="E15" s="985"/>
      <c r="F15" s="972"/>
      <c r="G15" s="1024"/>
      <c r="H15" s="1010"/>
      <c r="I15" s="985"/>
      <c r="J15" s="967"/>
      <c r="L15" s="956"/>
      <c r="M15" s="967"/>
      <c r="N15" s="967"/>
      <c r="O15" s="967"/>
    </row>
    <row r="16" spans="1:15">
      <c r="A16" s="967"/>
      <c r="B16" s="985">
        <v>1</v>
      </c>
      <c r="C16" s="972">
        <v>9</v>
      </c>
      <c r="D16" s="1010"/>
      <c r="E16" s="994" t="s">
        <v>105</v>
      </c>
      <c r="F16" s="972"/>
      <c r="G16" s="1024"/>
      <c r="H16" s="1010"/>
      <c r="I16" s="985"/>
      <c r="J16" s="967"/>
      <c r="L16" s="956"/>
      <c r="M16" s="967"/>
      <c r="N16" s="967"/>
      <c r="O16" s="967"/>
    </row>
    <row r="17" spans="1:15">
      <c r="A17" s="967"/>
      <c r="B17" s="985"/>
      <c r="C17" s="1010"/>
      <c r="D17" s="1010">
        <f>C16*B16</f>
        <v>9</v>
      </c>
      <c r="E17" s="985"/>
      <c r="F17" s="972"/>
      <c r="G17" s="1024"/>
      <c r="H17" s="1010"/>
      <c r="I17" s="985"/>
      <c r="J17" s="967"/>
      <c r="L17" s="956"/>
      <c r="M17" s="967"/>
      <c r="N17" s="967"/>
      <c r="O17" s="967"/>
    </row>
    <row r="18" spans="1:15">
      <c r="A18" s="967"/>
      <c r="B18" s="985"/>
      <c r="C18" s="1010"/>
      <c r="D18" s="1010"/>
      <c r="E18" s="985"/>
      <c r="F18" s="972"/>
      <c r="G18" s="1024"/>
      <c r="H18" s="1010"/>
      <c r="I18" s="985"/>
      <c r="J18" s="967"/>
      <c r="L18" s="956"/>
      <c r="M18" s="967"/>
      <c r="N18" s="967"/>
      <c r="O18" s="967"/>
    </row>
    <row r="19" spans="1:15">
      <c r="A19" s="967"/>
      <c r="B19" s="985">
        <v>1</v>
      </c>
      <c r="C19" s="972">
        <v>10</v>
      </c>
      <c r="D19" s="1010"/>
      <c r="E19" s="994" t="s">
        <v>1621</v>
      </c>
      <c r="F19" s="972"/>
      <c r="G19" s="1024"/>
      <c r="H19" s="1010"/>
      <c r="I19" s="985"/>
      <c r="J19" s="967"/>
      <c r="L19" s="956"/>
      <c r="M19" s="967"/>
      <c r="N19" s="967"/>
      <c r="O19" s="967"/>
    </row>
    <row r="20" spans="1:15">
      <c r="A20" s="967"/>
      <c r="B20" s="985"/>
      <c r="C20" s="1010"/>
      <c r="D20" s="1010">
        <f>C19*B19</f>
        <v>10</v>
      </c>
      <c r="E20" s="985"/>
      <c r="F20" s="972"/>
      <c r="G20" s="1024"/>
      <c r="H20" s="1010"/>
      <c r="I20" s="985"/>
      <c r="J20" s="967"/>
      <c r="L20" s="956"/>
      <c r="M20" s="967"/>
      <c r="N20" s="967"/>
      <c r="O20" s="967"/>
    </row>
    <row r="21" spans="1:15">
      <c r="A21" s="967"/>
      <c r="B21" s="985"/>
      <c r="C21" s="1010"/>
      <c r="D21" s="1010"/>
      <c r="E21" s="985"/>
      <c r="F21" s="972"/>
      <c r="G21" s="1024"/>
      <c r="H21" s="1010"/>
      <c r="I21" s="985"/>
      <c r="J21" s="967"/>
      <c r="L21" s="956"/>
      <c r="M21" s="967"/>
      <c r="N21" s="967"/>
      <c r="O21" s="967"/>
    </row>
    <row r="22" spans="1:15">
      <c r="A22" s="967"/>
      <c r="B22" s="1248"/>
      <c r="C22" s="1252"/>
      <c r="D22" s="1250">
        <f>SUM(D10:D21)</f>
        <v>27</v>
      </c>
      <c r="E22" s="1248" t="s">
        <v>1499</v>
      </c>
      <c r="F22" s="972"/>
      <c r="G22" s="1024"/>
      <c r="H22" s="1010"/>
      <c r="I22" s="985"/>
      <c r="J22" s="967"/>
    </row>
    <row r="23" spans="1:15">
      <c r="A23" s="967"/>
      <c r="B23" s="985"/>
      <c r="C23" s="1010"/>
      <c r="D23" s="1010"/>
      <c r="E23" s="985"/>
      <c r="F23" s="972"/>
      <c r="G23" s="1024"/>
      <c r="H23" s="1010"/>
      <c r="I23" s="985"/>
      <c r="J23" s="967"/>
    </row>
    <row r="24" spans="1:15">
      <c r="A24" s="967"/>
      <c r="B24" s="985"/>
      <c r="C24" s="1010"/>
      <c r="D24" s="1010"/>
      <c r="E24" s="985"/>
      <c r="F24" s="972"/>
      <c r="G24" s="1024"/>
      <c r="H24" s="1010"/>
      <c r="I24" s="985"/>
      <c r="J24" s="967"/>
    </row>
    <row r="25" spans="1:15">
      <c r="A25" s="967"/>
      <c r="B25" s="1017"/>
      <c r="C25" s="1017"/>
      <c r="D25" s="1010"/>
      <c r="E25" s="985"/>
      <c r="F25" s="972"/>
      <c r="G25" s="1024"/>
      <c r="H25" s="1010"/>
      <c r="I25" s="985"/>
      <c r="J25" s="967"/>
    </row>
    <row r="26" spans="1:15">
      <c r="A26" s="967"/>
      <c r="B26" s="985"/>
      <c r="C26" s="1010"/>
      <c r="D26" s="1010"/>
      <c r="E26" s="985"/>
      <c r="F26" s="972"/>
      <c r="G26" s="1024"/>
      <c r="H26" s="1010"/>
      <c r="I26" s="985"/>
      <c r="J26" s="967"/>
    </row>
    <row r="27" spans="1:15">
      <c r="A27" s="967"/>
      <c r="B27" s="985"/>
      <c r="C27" s="1010"/>
      <c r="D27" s="1010"/>
      <c r="E27" s="985"/>
      <c r="F27" s="972"/>
      <c r="G27" s="1024"/>
      <c r="H27" s="1010"/>
      <c r="I27" s="985"/>
      <c r="J27" s="967"/>
    </row>
    <row r="28" spans="1:15">
      <c r="A28" s="967"/>
      <c r="B28" s="972"/>
      <c r="C28" s="1024"/>
      <c r="D28" s="1010"/>
      <c r="E28" s="985"/>
      <c r="F28" s="972"/>
      <c r="G28" s="1024"/>
      <c r="H28" s="1010"/>
      <c r="I28" s="985"/>
      <c r="J28" s="967"/>
    </row>
    <row r="29" spans="1:15">
      <c r="A29" s="967"/>
      <c r="B29" s="985"/>
      <c r="C29" s="1010"/>
      <c r="D29" s="1010"/>
      <c r="E29" s="985"/>
      <c r="F29" s="972"/>
      <c r="G29" s="1024"/>
      <c r="H29" s="1010"/>
      <c r="I29" s="985"/>
      <c r="J29" s="967"/>
    </row>
    <row r="30" spans="1:15">
      <c r="A30" s="967"/>
      <c r="B30" s="985"/>
      <c r="C30" s="1010"/>
      <c r="D30" s="1010"/>
      <c r="E30" s="1049"/>
      <c r="F30" s="972"/>
      <c r="G30" s="1024"/>
      <c r="H30" s="1010"/>
      <c r="I30" s="985"/>
      <c r="J30" s="967"/>
    </row>
    <row r="31" spans="1:15">
      <c r="A31" s="967"/>
      <c r="B31" s="972"/>
      <c r="C31" s="1024"/>
      <c r="D31" s="1010"/>
      <c r="E31" s="985"/>
      <c r="F31" s="972"/>
      <c r="G31" s="1024"/>
      <c r="H31" s="1010"/>
      <c r="I31" s="985"/>
    </row>
    <row r="32" spans="1:15">
      <c r="A32" s="967"/>
      <c r="B32" s="985"/>
      <c r="C32" s="1010"/>
      <c r="D32" s="1010"/>
      <c r="E32" s="985"/>
      <c r="F32" s="972"/>
      <c r="G32" s="1024"/>
      <c r="H32" s="1010"/>
      <c r="I32" s="985"/>
      <c r="J32" s="967"/>
    </row>
    <row r="33" spans="1:10">
      <c r="A33" s="967"/>
      <c r="B33" s="985"/>
      <c r="C33" s="1010"/>
      <c r="D33" s="1010"/>
      <c r="E33" s="985"/>
      <c r="F33" s="972"/>
      <c r="G33" s="1024"/>
      <c r="H33" s="1010"/>
      <c r="I33" s="985"/>
      <c r="J33" s="967"/>
    </row>
    <row r="34" spans="1:10">
      <c r="A34" s="967"/>
      <c r="B34" s="985"/>
      <c r="C34" s="1010"/>
      <c r="D34" s="1010"/>
      <c r="E34" s="985"/>
      <c r="F34" s="972"/>
      <c r="G34" s="1024"/>
      <c r="H34" s="1010"/>
      <c r="I34" s="985"/>
      <c r="J34" s="967"/>
    </row>
    <row r="35" spans="1:10">
      <c r="A35" s="967"/>
      <c r="B35" s="972"/>
      <c r="C35" s="1024"/>
      <c r="D35" s="1010"/>
      <c r="E35" s="985"/>
      <c r="F35" s="972"/>
      <c r="G35" s="1024"/>
      <c r="H35" s="1010"/>
      <c r="I35" s="985"/>
      <c r="J35" s="967"/>
    </row>
    <row r="36" spans="1:10">
      <c r="A36" s="967"/>
      <c r="B36" s="972"/>
      <c r="C36" s="1024"/>
      <c r="D36" s="1022"/>
      <c r="E36" s="989"/>
      <c r="F36" s="972"/>
      <c r="G36" s="1024"/>
      <c r="H36" s="1010"/>
      <c r="I36" s="985"/>
      <c r="J36" s="967"/>
    </row>
    <row r="37" spans="1:10">
      <c r="A37" s="967"/>
      <c r="B37" s="972"/>
      <c r="C37" s="1024"/>
      <c r="D37" s="1012"/>
      <c r="E37" s="994"/>
      <c r="F37" s="972"/>
      <c r="G37" s="1024"/>
      <c r="H37" s="1010"/>
      <c r="I37" s="985"/>
      <c r="J37" s="967"/>
    </row>
    <row r="38" spans="1:10">
      <c r="A38" s="967"/>
      <c r="B38" s="972"/>
      <c r="C38" s="1024"/>
      <c r="D38" s="1010"/>
      <c r="E38" s="985"/>
      <c r="F38" s="972"/>
      <c r="G38" s="1024"/>
      <c r="H38" s="1010"/>
      <c r="I38" s="985"/>
      <c r="J38" s="967"/>
    </row>
    <row r="39" spans="1:10">
      <c r="A39" s="967"/>
      <c r="B39" s="972"/>
      <c r="C39" s="1024"/>
      <c r="D39" s="1010"/>
      <c r="E39" s="985"/>
      <c r="F39" s="972"/>
      <c r="G39" s="1024"/>
      <c r="H39" s="1010"/>
      <c r="I39" s="985"/>
      <c r="J39" s="967"/>
    </row>
    <row r="40" spans="1:10">
      <c r="A40" s="967"/>
      <c r="B40" s="972"/>
      <c r="C40" s="1024"/>
      <c r="D40" s="1012"/>
      <c r="E40" s="994"/>
      <c r="F40" s="972"/>
      <c r="G40" s="1024"/>
      <c r="H40" s="1010"/>
      <c r="I40" s="985"/>
      <c r="J40" s="967"/>
    </row>
    <row r="41" spans="1:10">
      <c r="A41" s="967"/>
      <c r="B41" s="972"/>
      <c r="C41" s="1024"/>
      <c r="D41" s="1012"/>
      <c r="E41" s="994"/>
      <c r="F41" s="972"/>
      <c r="G41" s="1024"/>
      <c r="H41" s="1010"/>
      <c r="I41" s="985"/>
      <c r="J41" s="967"/>
    </row>
    <row r="42" spans="1:10">
      <c r="A42" s="967"/>
      <c r="B42" s="985"/>
      <c r="C42" s="972"/>
      <c r="D42" s="972"/>
      <c r="E42" s="985"/>
      <c r="F42" s="972"/>
      <c r="G42" s="1024"/>
      <c r="H42" s="1010"/>
      <c r="I42" s="985"/>
      <c r="J42" s="967"/>
    </row>
    <row r="43" spans="1:10">
      <c r="A43" s="967"/>
      <c r="B43" s="972"/>
      <c r="C43" s="1024"/>
      <c r="D43" s="1012"/>
      <c r="E43" s="994"/>
      <c r="F43" s="972"/>
      <c r="G43" s="1024"/>
      <c r="H43" s="1010"/>
      <c r="I43" s="985"/>
      <c r="J43" s="967"/>
    </row>
    <row r="44" spans="1:10">
      <c r="A44" s="967"/>
      <c r="B44" s="972"/>
      <c r="C44" s="1024"/>
      <c r="D44" s="1010"/>
      <c r="E44" s="985"/>
      <c r="F44" s="972"/>
      <c r="G44" s="1024"/>
      <c r="H44" s="1010"/>
      <c r="I44" s="985"/>
      <c r="J44" s="967"/>
    </row>
    <row r="45" spans="1:10">
      <c r="A45" s="967"/>
      <c r="B45" s="972"/>
      <c r="C45" s="1024"/>
      <c r="D45" s="1010"/>
      <c r="E45" s="985"/>
      <c r="F45" s="972"/>
      <c r="G45" s="1024"/>
      <c r="H45" s="1010"/>
      <c r="I45" s="985"/>
      <c r="J45" s="967"/>
    </row>
    <row r="46" spans="1:10">
      <c r="A46" s="967"/>
      <c r="B46" s="985"/>
      <c r="C46" s="972"/>
      <c r="D46" s="1012"/>
      <c r="E46" s="985"/>
      <c r="F46" s="972"/>
      <c r="G46" s="1024"/>
      <c r="H46" s="1010"/>
      <c r="I46" s="985"/>
      <c r="J46" s="967"/>
    </row>
    <row r="47" spans="1:10">
      <c r="A47" s="967"/>
      <c r="B47" s="972"/>
      <c r="C47" s="1024"/>
      <c r="D47" s="1012"/>
      <c r="E47" s="985"/>
      <c r="F47" s="972"/>
      <c r="G47" s="1024"/>
      <c r="H47" s="1010"/>
      <c r="I47" s="985"/>
      <c r="J47" s="967"/>
    </row>
    <row r="48" spans="1:10">
      <c r="A48" s="967"/>
      <c r="B48" s="972"/>
      <c r="C48" s="1024"/>
      <c r="D48" s="1010"/>
      <c r="E48" s="994"/>
      <c r="F48" s="972"/>
      <c r="G48" s="1024"/>
      <c r="H48" s="1010"/>
      <c r="I48" s="985"/>
      <c r="J48" s="967"/>
    </row>
    <row r="49" spans="1:12">
      <c r="A49" s="967"/>
      <c r="B49" s="972"/>
      <c r="C49" s="1024"/>
      <c r="D49" s="1010"/>
      <c r="E49" s="985"/>
      <c r="F49" s="972"/>
      <c r="G49" s="1024"/>
      <c r="H49" s="1010"/>
      <c r="I49" s="985"/>
      <c r="J49" s="967"/>
    </row>
    <row r="50" spans="1:12">
      <c r="A50" s="967"/>
      <c r="B50" s="985"/>
      <c r="C50" s="972"/>
      <c r="D50" s="972"/>
      <c r="E50" s="994"/>
      <c r="F50" s="972"/>
      <c r="G50" s="1024"/>
      <c r="H50" s="1010"/>
      <c r="I50" s="985"/>
      <c r="J50" s="967"/>
    </row>
    <row r="51" spans="1:12">
      <c r="A51" s="967"/>
      <c r="B51" s="972"/>
      <c r="C51" s="1024"/>
      <c r="D51" s="1012"/>
      <c r="E51" s="994"/>
      <c r="F51" s="972"/>
      <c r="G51" s="1024"/>
      <c r="H51" s="1010"/>
      <c r="I51" s="985"/>
      <c r="J51" s="967"/>
      <c r="L51" s="957"/>
    </row>
    <row r="52" spans="1:12">
      <c r="A52" s="967"/>
      <c r="B52" s="972"/>
      <c r="C52" s="1024"/>
      <c r="D52" s="1010"/>
      <c r="E52" s="985"/>
      <c r="F52" s="972"/>
      <c r="G52" s="1024"/>
      <c r="H52" s="1010"/>
      <c r="I52" s="985"/>
      <c r="J52" s="967"/>
      <c r="L52" s="957"/>
    </row>
    <row r="53" spans="1:12">
      <c r="A53" s="967"/>
      <c r="B53" s="972"/>
      <c r="C53" s="1024"/>
      <c r="D53" s="1010"/>
      <c r="E53" s="985"/>
      <c r="F53" s="972"/>
      <c r="G53" s="1024"/>
      <c r="H53" s="1010"/>
      <c r="I53" s="985"/>
      <c r="J53" s="967"/>
      <c r="L53" s="957"/>
    </row>
    <row r="54" spans="1:12">
      <c r="A54" s="967"/>
      <c r="B54" s="1011"/>
      <c r="C54" s="1024"/>
      <c r="D54" s="1010"/>
      <c r="E54" s="985"/>
      <c r="F54" s="972"/>
      <c r="G54" s="1024"/>
      <c r="H54" s="1010"/>
      <c r="I54" s="985"/>
      <c r="J54" s="967"/>
      <c r="L54" s="957"/>
    </row>
    <row r="55" spans="1:12">
      <c r="A55" s="967"/>
      <c r="B55" s="972"/>
      <c r="C55" s="1024"/>
      <c r="D55" s="1012"/>
      <c r="E55" s="985"/>
      <c r="F55" s="972"/>
      <c r="G55" s="1024"/>
      <c r="H55" s="1010"/>
      <c r="I55" s="985"/>
      <c r="J55" s="967"/>
    </row>
    <row r="56" spans="1:12">
      <c r="A56" s="967"/>
      <c r="B56" s="972"/>
      <c r="C56" s="1024"/>
      <c r="D56" s="1010"/>
      <c r="E56" s="985"/>
      <c r="F56" s="972"/>
      <c r="G56" s="1024"/>
      <c r="H56" s="1010"/>
      <c r="I56" s="985"/>
      <c r="J56" s="967"/>
    </row>
    <row r="57" spans="1:12">
      <c r="A57" s="967"/>
      <c r="B57" s="972"/>
      <c r="C57" s="1024"/>
      <c r="D57" s="1010"/>
      <c r="E57" s="985"/>
      <c r="F57" s="972"/>
      <c r="G57" s="1024"/>
      <c r="H57" s="1010"/>
      <c r="I57" s="985"/>
      <c r="J57" s="967"/>
    </row>
    <row r="58" spans="1:12">
      <c r="B58" s="985"/>
      <c r="C58" s="972"/>
      <c r="D58" s="972"/>
      <c r="E58" s="985"/>
      <c r="F58" s="972"/>
      <c r="G58" s="1024"/>
      <c r="H58" s="1010"/>
      <c r="I58" s="985"/>
    </row>
    <row r="59" spans="1:12">
      <c r="B59" s="985"/>
      <c r="C59" s="972"/>
      <c r="D59" s="972"/>
      <c r="E59" s="985"/>
      <c r="F59" s="972"/>
      <c r="G59" s="1024"/>
      <c r="H59" s="1010"/>
      <c r="I59" s="985"/>
    </row>
    <row r="60" spans="1:12">
      <c r="B60" s="985"/>
      <c r="C60" s="972"/>
      <c r="D60" s="972"/>
      <c r="E60" s="985"/>
      <c r="F60" s="972"/>
      <c r="G60" s="1024"/>
      <c r="H60" s="1010"/>
      <c r="I60" s="985"/>
    </row>
    <row r="61" spans="1:12">
      <c r="B61" s="1018"/>
      <c r="C61" s="1019"/>
      <c r="D61" s="1019"/>
      <c r="E61" s="1018"/>
      <c r="F61" s="1018"/>
      <c r="G61" s="1019"/>
      <c r="H61" s="1019"/>
      <c r="I61" s="1019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3" orientation="portrait" r:id="rId1"/>
  <headerFooter>
    <oddHeader>&amp;CPage &amp;P of &amp;N</oddHeader>
    <oddFooter xml:space="preserve">&amp;L&amp;"-,Bold"&amp;14Contractor: - &amp;USelam D.
Office Engineer&amp;C&amp;"-,Bold"&amp;14Consultant: - &amp;U________&amp;R&amp;"-,Bold"&amp;14Client: -_____________&amp;U    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"/>
  <sheetViews>
    <sheetView view="pageBreakPreview" zoomScaleNormal="100" zoomScaleSheetLayoutView="100" workbookViewId="0">
      <selection activeCell="G14" sqref="G14"/>
    </sheetView>
  </sheetViews>
  <sheetFormatPr defaultRowHeight="16.5" customHeight="1"/>
  <cols>
    <col min="1" max="1" width="6" style="900" customWidth="1"/>
    <col min="2" max="2" width="8" style="900" customWidth="1"/>
    <col min="3" max="3" width="36.140625" style="1584" bestFit="1" customWidth="1"/>
    <col min="4" max="4" width="18.42578125" style="900" customWidth="1"/>
    <col min="5" max="5" width="12.28515625" style="900" bestFit="1" customWidth="1"/>
    <col min="6" max="7" width="16.85546875" style="900" bestFit="1" customWidth="1"/>
    <col min="8" max="8" width="4.5703125" style="900" customWidth="1"/>
    <col min="9" max="256" width="9.140625" style="900"/>
    <col min="257" max="257" width="11" style="900" customWidth="1"/>
    <col min="258" max="258" width="44.28515625" style="900" customWidth="1"/>
    <col min="259" max="259" width="28.85546875" style="900" customWidth="1"/>
    <col min="260" max="260" width="15.7109375" style="900" bestFit="1" customWidth="1"/>
    <col min="261" max="512" width="9.140625" style="900"/>
    <col min="513" max="513" width="11" style="900" customWidth="1"/>
    <col min="514" max="514" width="44.28515625" style="900" customWidth="1"/>
    <col min="515" max="515" width="28.85546875" style="900" customWidth="1"/>
    <col min="516" max="516" width="15.7109375" style="900" bestFit="1" customWidth="1"/>
    <col min="517" max="768" width="9.140625" style="900"/>
    <col min="769" max="769" width="11" style="900" customWidth="1"/>
    <col min="770" max="770" width="44.28515625" style="900" customWidth="1"/>
    <col min="771" max="771" width="28.85546875" style="900" customWidth="1"/>
    <col min="772" max="772" width="15.7109375" style="900" bestFit="1" customWidth="1"/>
    <col min="773" max="1024" width="9.140625" style="900"/>
    <col min="1025" max="1025" width="11" style="900" customWidth="1"/>
    <col min="1026" max="1026" width="44.28515625" style="900" customWidth="1"/>
    <col min="1027" max="1027" width="28.85546875" style="900" customWidth="1"/>
    <col min="1028" max="1028" width="15.7109375" style="900" bestFit="1" customWidth="1"/>
    <col min="1029" max="1280" width="9.140625" style="900"/>
    <col min="1281" max="1281" width="11" style="900" customWidth="1"/>
    <col min="1282" max="1282" width="44.28515625" style="900" customWidth="1"/>
    <col min="1283" max="1283" width="28.85546875" style="900" customWidth="1"/>
    <col min="1284" max="1284" width="15.7109375" style="900" bestFit="1" customWidth="1"/>
    <col min="1285" max="1536" width="9.140625" style="900"/>
    <col min="1537" max="1537" width="11" style="900" customWidth="1"/>
    <col min="1538" max="1538" width="44.28515625" style="900" customWidth="1"/>
    <col min="1539" max="1539" width="28.85546875" style="900" customWidth="1"/>
    <col min="1540" max="1540" width="15.7109375" style="900" bestFit="1" customWidth="1"/>
    <col min="1541" max="1792" width="9.140625" style="900"/>
    <col min="1793" max="1793" width="11" style="900" customWidth="1"/>
    <col min="1794" max="1794" width="44.28515625" style="900" customWidth="1"/>
    <col min="1795" max="1795" width="28.85546875" style="900" customWidth="1"/>
    <col min="1796" max="1796" width="15.7109375" style="900" bestFit="1" customWidth="1"/>
    <col min="1797" max="2048" width="9.140625" style="900"/>
    <col min="2049" max="2049" width="11" style="900" customWidth="1"/>
    <col min="2050" max="2050" width="44.28515625" style="900" customWidth="1"/>
    <col min="2051" max="2051" width="28.85546875" style="900" customWidth="1"/>
    <col min="2052" max="2052" width="15.7109375" style="900" bestFit="1" customWidth="1"/>
    <col min="2053" max="2304" width="9.140625" style="900"/>
    <col min="2305" max="2305" width="11" style="900" customWidth="1"/>
    <col min="2306" max="2306" width="44.28515625" style="900" customWidth="1"/>
    <col min="2307" max="2307" width="28.85546875" style="900" customWidth="1"/>
    <col min="2308" max="2308" width="15.7109375" style="900" bestFit="1" customWidth="1"/>
    <col min="2309" max="2560" width="9.140625" style="900"/>
    <col min="2561" max="2561" width="11" style="900" customWidth="1"/>
    <col min="2562" max="2562" width="44.28515625" style="900" customWidth="1"/>
    <col min="2563" max="2563" width="28.85546875" style="900" customWidth="1"/>
    <col min="2564" max="2564" width="15.7109375" style="900" bestFit="1" customWidth="1"/>
    <col min="2565" max="2816" width="9.140625" style="900"/>
    <col min="2817" max="2817" width="11" style="900" customWidth="1"/>
    <col min="2818" max="2818" width="44.28515625" style="900" customWidth="1"/>
    <col min="2819" max="2819" width="28.85546875" style="900" customWidth="1"/>
    <col min="2820" max="2820" width="15.7109375" style="900" bestFit="1" customWidth="1"/>
    <col min="2821" max="3072" width="9.140625" style="900"/>
    <col min="3073" max="3073" width="11" style="900" customWidth="1"/>
    <col min="3074" max="3074" width="44.28515625" style="900" customWidth="1"/>
    <col min="3075" max="3075" width="28.85546875" style="900" customWidth="1"/>
    <col min="3076" max="3076" width="15.7109375" style="900" bestFit="1" customWidth="1"/>
    <col min="3077" max="3328" width="9.140625" style="900"/>
    <col min="3329" max="3329" width="11" style="900" customWidth="1"/>
    <col min="3330" max="3330" width="44.28515625" style="900" customWidth="1"/>
    <col min="3331" max="3331" width="28.85546875" style="900" customWidth="1"/>
    <col min="3332" max="3332" width="15.7109375" style="900" bestFit="1" customWidth="1"/>
    <col min="3333" max="3584" width="9.140625" style="900"/>
    <col min="3585" max="3585" width="11" style="900" customWidth="1"/>
    <col min="3586" max="3586" width="44.28515625" style="900" customWidth="1"/>
    <col min="3587" max="3587" width="28.85546875" style="900" customWidth="1"/>
    <col min="3588" max="3588" width="15.7109375" style="900" bestFit="1" customWidth="1"/>
    <col min="3589" max="3840" width="9.140625" style="900"/>
    <col min="3841" max="3841" width="11" style="900" customWidth="1"/>
    <col min="3842" max="3842" width="44.28515625" style="900" customWidth="1"/>
    <col min="3843" max="3843" width="28.85546875" style="900" customWidth="1"/>
    <col min="3844" max="3844" width="15.7109375" style="900" bestFit="1" customWidth="1"/>
    <col min="3845" max="4096" width="9.140625" style="900"/>
    <col min="4097" max="4097" width="11" style="900" customWidth="1"/>
    <col min="4098" max="4098" width="44.28515625" style="900" customWidth="1"/>
    <col min="4099" max="4099" width="28.85546875" style="900" customWidth="1"/>
    <col min="4100" max="4100" width="15.7109375" style="900" bestFit="1" customWidth="1"/>
    <col min="4101" max="4352" width="9.140625" style="900"/>
    <col min="4353" max="4353" width="11" style="900" customWidth="1"/>
    <col min="4354" max="4354" width="44.28515625" style="900" customWidth="1"/>
    <col min="4355" max="4355" width="28.85546875" style="900" customWidth="1"/>
    <col min="4356" max="4356" width="15.7109375" style="900" bestFit="1" customWidth="1"/>
    <col min="4357" max="4608" width="9.140625" style="900"/>
    <col min="4609" max="4609" width="11" style="900" customWidth="1"/>
    <col min="4610" max="4610" width="44.28515625" style="900" customWidth="1"/>
    <col min="4611" max="4611" width="28.85546875" style="900" customWidth="1"/>
    <col min="4612" max="4612" width="15.7109375" style="900" bestFit="1" customWidth="1"/>
    <col min="4613" max="4864" width="9.140625" style="900"/>
    <col min="4865" max="4865" width="11" style="900" customWidth="1"/>
    <col min="4866" max="4866" width="44.28515625" style="900" customWidth="1"/>
    <col min="4867" max="4867" width="28.85546875" style="900" customWidth="1"/>
    <col min="4868" max="4868" width="15.7109375" style="900" bestFit="1" customWidth="1"/>
    <col min="4869" max="5120" width="9.140625" style="900"/>
    <col min="5121" max="5121" width="11" style="900" customWidth="1"/>
    <col min="5122" max="5122" width="44.28515625" style="900" customWidth="1"/>
    <col min="5123" max="5123" width="28.85546875" style="900" customWidth="1"/>
    <col min="5124" max="5124" width="15.7109375" style="900" bestFit="1" customWidth="1"/>
    <col min="5125" max="5376" width="9.140625" style="900"/>
    <col min="5377" max="5377" width="11" style="900" customWidth="1"/>
    <col min="5378" max="5378" width="44.28515625" style="900" customWidth="1"/>
    <col min="5379" max="5379" width="28.85546875" style="900" customWidth="1"/>
    <col min="5380" max="5380" width="15.7109375" style="900" bestFit="1" customWidth="1"/>
    <col min="5381" max="5632" width="9.140625" style="900"/>
    <col min="5633" max="5633" width="11" style="900" customWidth="1"/>
    <col min="5634" max="5634" width="44.28515625" style="900" customWidth="1"/>
    <col min="5635" max="5635" width="28.85546875" style="900" customWidth="1"/>
    <col min="5636" max="5636" width="15.7109375" style="900" bestFit="1" customWidth="1"/>
    <col min="5637" max="5888" width="9.140625" style="900"/>
    <col min="5889" max="5889" width="11" style="900" customWidth="1"/>
    <col min="5890" max="5890" width="44.28515625" style="900" customWidth="1"/>
    <col min="5891" max="5891" width="28.85546875" style="900" customWidth="1"/>
    <col min="5892" max="5892" width="15.7109375" style="900" bestFit="1" customWidth="1"/>
    <col min="5893" max="6144" width="9.140625" style="900"/>
    <col min="6145" max="6145" width="11" style="900" customWidth="1"/>
    <col min="6146" max="6146" width="44.28515625" style="900" customWidth="1"/>
    <col min="6147" max="6147" width="28.85546875" style="900" customWidth="1"/>
    <col min="6148" max="6148" width="15.7109375" style="900" bestFit="1" customWidth="1"/>
    <col min="6149" max="6400" width="9.140625" style="900"/>
    <col min="6401" max="6401" width="11" style="900" customWidth="1"/>
    <col min="6402" max="6402" width="44.28515625" style="900" customWidth="1"/>
    <col min="6403" max="6403" width="28.85546875" style="900" customWidth="1"/>
    <col min="6404" max="6404" width="15.7109375" style="900" bestFit="1" customWidth="1"/>
    <col min="6405" max="6656" width="9.140625" style="900"/>
    <col min="6657" max="6657" width="11" style="900" customWidth="1"/>
    <col min="6658" max="6658" width="44.28515625" style="900" customWidth="1"/>
    <col min="6659" max="6659" width="28.85546875" style="900" customWidth="1"/>
    <col min="6660" max="6660" width="15.7109375" style="900" bestFit="1" customWidth="1"/>
    <col min="6661" max="6912" width="9.140625" style="900"/>
    <col min="6913" max="6913" width="11" style="900" customWidth="1"/>
    <col min="6914" max="6914" width="44.28515625" style="900" customWidth="1"/>
    <col min="6915" max="6915" width="28.85546875" style="900" customWidth="1"/>
    <col min="6916" max="6916" width="15.7109375" style="900" bestFit="1" customWidth="1"/>
    <col min="6917" max="7168" width="9.140625" style="900"/>
    <col min="7169" max="7169" width="11" style="900" customWidth="1"/>
    <col min="7170" max="7170" width="44.28515625" style="900" customWidth="1"/>
    <col min="7171" max="7171" width="28.85546875" style="900" customWidth="1"/>
    <col min="7172" max="7172" width="15.7109375" style="900" bestFit="1" customWidth="1"/>
    <col min="7173" max="7424" width="9.140625" style="900"/>
    <col min="7425" max="7425" width="11" style="900" customWidth="1"/>
    <col min="7426" max="7426" width="44.28515625" style="900" customWidth="1"/>
    <col min="7427" max="7427" width="28.85546875" style="900" customWidth="1"/>
    <col min="7428" max="7428" width="15.7109375" style="900" bestFit="1" customWidth="1"/>
    <col min="7429" max="7680" width="9.140625" style="900"/>
    <col min="7681" max="7681" width="11" style="900" customWidth="1"/>
    <col min="7682" max="7682" width="44.28515625" style="900" customWidth="1"/>
    <col min="7683" max="7683" width="28.85546875" style="900" customWidth="1"/>
    <col min="7684" max="7684" width="15.7109375" style="900" bestFit="1" customWidth="1"/>
    <col min="7685" max="7936" width="9.140625" style="900"/>
    <col min="7937" max="7937" width="11" style="900" customWidth="1"/>
    <col min="7938" max="7938" width="44.28515625" style="900" customWidth="1"/>
    <col min="7939" max="7939" width="28.85546875" style="900" customWidth="1"/>
    <col min="7940" max="7940" width="15.7109375" style="900" bestFit="1" customWidth="1"/>
    <col min="7941" max="8192" width="9.140625" style="900"/>
    <col min="8193" max="8193" width="11" style="900" customWidth="1"/>
    <col min="8194" max="8194" width="44.28515625" style="900" customWidth="1"/>
    <col min="8195" max="8195" width="28.85546875" style="900" customWidth="1"/>
    <col min="8196" max="8196" width="15.7109375" style="900" bestFit="1" customWidth="1"/>
    <col min="8197" max="8448" width="9.140625" style="900"/>
    <col min="8449" max="8449" width="11" style="900" customWidth="1"/>
    <col min="8450" max="8450" width="44.28515625" style="900" customWidth="1"/>
    <col min="8451" max="8451" width="28.85546875" style="900" customWidth="1"/>
    <col min="8452" max="8452" width="15.7109375" style="900" bestFit="1" customWidth="1"/>
    <col min="8453" max="8704" width="9.140625" style="900"/>
    <col min="8705" max="8705" width="11" style="900" customWidth="1"/>
    <col min="8706" max="8706" width="44.28515625" style="900" customWidth="1"/>
    <col min="8707" max="8707" width="28.85546875" style="900" customWidth="1"/>
    <col min="8708" max="8708" width="15.7109375" style="900" bestFit="1" customWidth="1"/>
    <col min="8709" max="8960" width="9.140625" style="900"/>
    <col min="8961" max="8961" width="11" style="900" customWidth="1"/>
    <col min="8962" max="8962" width="44.28515625" style="900" customWidth="1"/>
    <col min="8963" max="8963" width="28.85546875" style="900" customWidth="1"/>
    <col min="8964" max="8964" width="15.7109375" style="900" bestFit="1" customWidth="1"/>
    <col min="8965" max="9216" width="9.140625" style="900"/>
    <col min="9217" max="9217" width="11" style="900" customWidth="1"/>
    <col min="9218" max="9218" width="44.28515625" style="900" customWidth="1"/>
    <col min="9219" max="9219" width="28.85546875" style="900" customWidth="1"/>
    <col min="9220" max="9220" width="15.7109375" style="900" bestFit="1" customWidth="1"/>
    <col min="9221" max="9472" width="9.140625" style="900"/>
    <col min="9473" max="9473" width="11" style="900" customWidth="1"/>
    <col min="9474" max="9474" width="44.28515625" style="900" customWidth="1"/>
    <col min="9475" max="9475" width="28.85546875" style="900" customWidth="1"/>
    <col min="9476" max="9476" width="15.7109375" style="900" bestFit="1" customWidth="1"/>
    <col min="9477" max="9728" width="9.140625" style="900"/>
    <col min="9729" max="9729" width="11" style="900" customWidth="1"/>
    <col min="9730" max="9730" width="44.28515625" style="900" customWidth="1"/>
    <col min="9731" max="9731" width="28.85546875" style="900" customWidth="1"/>
    <col min="9732" max="9732" width="15.7109375" style="900" bestFit="1" customWidth="1"/>
    <col min="9733" max="9984" width="9.140625" style="900"/>
    <col min="9985" max="9985" width="11" style="900" customWidth="1"/>
    <col min="9986" max="9986" width="44.28515625" style="900" customWidth="1"/>
    <col min="9987" max="9987" width="28.85546875" style="900" customWidth="1"/>
    <col min="9988" max="9988" width="15.7109375" style="900" bestFit="1" customWidth="1"/>
    <col min="9989" max="10240" width="9.140625" style="900"/>
    <col min="10241" max="10241" width="11" style="900" customWidth="1"/>
    <col min="10242" max="10242" width="44.28515625" style="900" customWidth="1"/>
    <col min="10243" max="10243" width="28.85546875" style="900" customWidth="1"/>
    <col min="10244" max="10244" width="15.7109375" style="900" bestFit="1" customWidth="1"/>
    <col min="10245" max="10496" width="9.140625" style="900"/>
    <col min="10497" max="10497" width="11" style="900" customWidth="1"/>
    <col min="10498" max="10498" width="44.28515625" style="900" customWidth="1"/>
    <col min="10499" max="10499" width="28.85546875" style="900" customWidth="1"/>
    <col min="10500" max="10500" width="15.7109375" style="900" bestFit="1" customWidth="1"/>
    <col min="10501" max="10752" width="9.140625" style="900"/>
    <col min="10753" max="10753" width="11" style="900" customWidth="1"/>
    <col min="10754" max="10754" width="44.28515625" style="900" customWidth="1"/>
    <col min="10755" max="10755" width="28.85546875" style="900" customWidth="1"/>
    <col min="10756" max="10756" width="15.7109375" style="900" bestFit="1" customWidth="1"/>
    <col min="10757" max="11008" width="9.140625" style="900"/>
    <col min="11009" max="11009" width="11" style="900" customWidth="1"/>
    <col min="11010" max="11010" width="44.28515625" style="900" customWidth="1"/>
    <col min="11011" max="11011" width="28.85546875" style="900" customWidth="1"/>
    <col min="11012" max="11012" width="15.7109375" style="900" bestFit="1" customWidth="1"/>
    <col min="11013" max="11264" width="9.140625" style="900"/>
    <col min="11265" max="11265" width="11" style="900" customWidth="1"/>
    <col min="11266" max="11266" width="44.28515625" style="900" customWidth="1"/>
    <col min="11267" max="11267" width="28.85546875" style="900" customWidth="1"/>
    <col min="11268" max="11268" width="15.7109375" style="900" bestFit="1" customWidth="1"/>
    <col min="11269" max="11520" width="9.140625" style="900"/>
    <col min="11521" max="11521" width="11" style="900" customWidth="1"/>
    <col min="11522" max="11522" width="44.28515625" style="900" customWidth="1"/>
    <col min="11523" max="11523" width="28.85546875" style="900" customWidth="1"/>
    <col min="11524" max="11524" width="15.7109375" style="900" bestFit="1" customWidth="1"/>
    <col min="11525" max="11776" width="9.140625" style="900"/>
    <col min="11777" max="11777" width="11" style="900" customWidth="1"/>
    <col min="11778" max="11778" width="44.28515625" style="900" customWidth="1"/>
    <col min="11779" max="11779" width="28.85546875" style="900" customWidth="1"/>
    <col min="11780" max="11780" width="15.7109375" style="900" bestFit="1" customWidth="1"/>
    <col min="11781" max="12032" width="9.140625" style="900"/>
    <col min="12033" max="12033" width="11" style="900" customWidth="1"/>
    <col min="12034" max="12034" width="44.28515625" style="900" customWidth="1"/>
    <col min="12035" max="12035" width="28.85546875" style="900" customWidth="1"/>
    <col min="12036" max="12036" width="15.7109375" style="900" bestFit="1" customWidth="1"/>
    <col min="12037" max="12288" width="9.140625" style="900"/>
    <col min="12289" max="12289" width="11" style="900" customWidth="1"/>
    <col min="12290" max="12290" width="44.28515625" style="900" customWidth="1"/>
    <col min="12291" max="12291" width="28.85546875" style="900" customWidth="1"/>
    <col min="12292" max="12292" width="15.7109375" style="900" bestFit="1" customWidth="1"/>
    <col min="12293" max="12544" width="9.140625" style="900"/>
    <col min="12545" max="12545" width="11" style="900" customWidth="1"/>
    <col min="12546" max="12546" width="44.28515625" style="900" customWidth="1"/>
    <col min="12547" max="12547" width="28.85546875" style="900" customWidth="1"/>
    <col min="12548" max="12548" width="15.7109375" style="900" bestFit="1" customWidth="1"/>
    <col min="12549" max="12800" width="9.140625" style="900"/>
    <col min="12801" max="12801" width="11" style="900" customWidth="1"/>
    <col min="12802" max="12802" width="44.28515625" style="900" customWidth="1"/>
    <col min="12803" max="12803" width="28.85546875" style="900" customWidth="1"/>
    <col min="12804" max="12804" width="15.7109375" style="900" bestFit="1" customWidth="1"/>
    <col min="12805" max="13056" width="9.140625" style="900"/>
    <col min="13057" max="13057" width="11" style="900" customWidth="1"/>
    <col min="13058" max="13058" width="44.28515625" style="900" customWidth="1"/>
    <col min="13059" max="13059" width="28.85546875" style="900" customWidth="1"/>
    <col min="13060" max="13060" width="15.7109375" style="900" bestFit="1" customWidth="1"/>
    <col min="13061" max="13312" width="9.140625" style="900"/>
    <col min="13313" max="13313" width="11" style="900" customWidth="1"/>
    <col min="13314" max="13314" width="44.28515625" style="900" customWidth="1"/>
    <col min="13315" max="13315" width="28.85546875" style="900" customWidth="1"/>
    <col min="13316" max="13316" width="15.7109375" style="900" bestFit="1" customWidth="1"/>
    <col min="13317" max="13568" width="9.140625" style="900"/>
    <col min="13569" max="13569" width="11" style="900" customWidth="1"/>
    <col min="13570" max="13570" width="44.28515625" style="900" customWidth="1"/>
    <col min="13571" max="13571" width="28.85546875" style="900" customWidth="1"/>
    <col min="13572" max="13572" width="15.7109375" style="900" bestFit="1" customWidth="1"/>
    <col min="13573" max="13824" width="9.140625" style="900"/>
    <col min="13825" max="13825" width="11" style="900" customWidth="1"/>
    <col min="13826" max="13826" width="44.28515625" style="900" customWidth="1"/>
    <col min="13827" max="13827" width="28.85546875" style="900" customWidth="1"/>
    <col min="13828" max="13828" width="15.7109375" style="900" bestFit="1" customWidth="1"/>
    <col min="13829" max="14080" width="9.140625" style="900"/>
    <col min="14081" max="14081" width="11" style="900" customWidth="1"/>
    <col min="14082" max="14082" width="44.28515625" style="900" customWidth="1"/>
    <col min="14083" max="14083" width="28.85546875" style="900" customWidth="1"/>
    <col min="14084" max="14084" width="15.7109375" style="900" bestFit="1" customWidth="1"/>
    <col min="14085" max="14336" width="9.140625" style="900"/>
    <col min="14337" max="14337" width="11" style="900" customWidth="1"/>
    <col min="14338" max="14338" width="44.28515625" style="900" customWidth="1"/>
    <col min="14339" max="14339" width="28.85546875" style="900" customWidth="1"/>
    <col min="14340" max="14340" width="15.7109375" style="900" bestFit="1" customWidth="1"/>
    <col min="14341" max="14592" width="9.140625" style="900"/>
    <col min="14593" max="14593" width="11" style="900" customWidth="1"/>
    <col min="14594" max="14594" width="44.28515625" style="900" customWidth="1"/>
    <col min="14595" max="14595" width="28.85546875" style="900" customWidth="1"/>
    <col min="14596" max="14596" width="15.7109375" style="900" bestFit="1" customWidth="1"/>
    <col min="14597" max="14848" width="9.140625" style="900"/>
    <col min="14849" max="14849" width="11" style="900" customWidth="1"/>
    <col min="14850" max="14850" width="44.28515625" style="900" customWidth="1"/>
    <col min="14851" max="14851" width="28.85546875" style="900" customWidth="1"/>
    <col min="14852" max="14852" width="15.7109375" style="900" bestFit="1" customWidth="1"/>
    <col min="14853" max="15104" width="9.140625" style="900"/>
    <col min="15105" max="15105" width="11" style="900" customWidth="1"/>
    <col min="15106" max="15106" width="44.28515625" style="900" customWidth="1"/>
    <col min="15107" max="15107" width="28.85546875" style="900" customWidth="1"/>
    <col min="15108" max="15108" width="15.7109375" style="900" bestFit="1" customWidth="1"/>
    <col min="15109" max="15360" width="9.140625" style="900"/>
    <col min="15361" max="15361" width="11" style="900" customWidth="1"/>
    <col min="15362" max="15362" width="44.28515625" style="900" customWidth="1"/>
    <col min="15363" max="15363" width="28.85546875" style="900" customWidth="1"/>
    <col min="15364" max="15364" width="15.7109375" style="900" bestFit="1" customWidth="1"/>
    <col min="15365" max="15616" width="9.140625" style="900"/>
    <col min="15617" max="15617" width="11" style="900" customWidth="1"/>
    <col min="15618" max="15618" width="44.28515625" style="900" customWidth="1"/>
    <col min="15619" max="15619" width="28.85546875" style="900" customWidth="1"/>
    <col min="15620" max="15620" width="15.7109375" style="900" bestFit="1" customWidth="1"/>
    <col min="15621" max="15872" width="9.140625" style="900"/>
    <col min="15873" max="15873" width="11" style="900" customWidth="1"/>
    <col min="15874" max="15874" width="44.28515625" style="900" customWidth="1"/>
    <col min="15875" max="15875" width="28.85546875" style="900" customWidth="1"/>
    <col min="15876" max="15876" width="15.7109375" style="900" bestFit="1" customWidth="1"/>
    <col min="15877" max="16128" width="9.140625" style="900"/>
    <col min="16129" max="16129" width="11" style="900" customWidth="1"/>
    <col min="16130" max="16130" width="44.28515625" style="900" customWidth="1"/>
    <col min="16131" max="16131" width="28.85546875" style="900" customWidth="1"/>
    <col min="16132" max="16132" width="15.7109375" style="900" bestFit="1" customWidth="1"/>
    <col min="16133" max="16384" width="9.140625" style="900"/>
  </cols>
  <sheetData>
    <row r="1" spans="2:12" s="932" customFormat="1" ht="18.75">
      <c r="B1" s="2106" t="s">
        <v>178</v>
      </c>
      <c r="C1" s="2106"/>
      <c r="D1" s="2106"/>
      <c r="E1" s="2106"/>
      <c r="F1" s="2106"/>
      <c r="G1" s="2106"/>
    </row>
    <row r="2" spans="2:12" s="932" customFormat="1" ht="18.75">
      <c r="B2" s="2073" t="s">
        <v>179</v>
      </c>
      <c r="C2" s="2073"/>
      <c r="D2" s="2073"/>
      <c r="E2" s="2073"/>
    </row>
    <row r="3" spans="2:12" s="932" customFormat="1" ht="18.75">
      <c r="B3" s="2073" t="s">
        <v>156</v>
      </c>
      <c r="C3" s="2073"/>
      <c r="D3" s="2073"/>
    </row>
    <row r="4" spans="2:12" s="932" customFormat="1" ht="18.75">
      <c r="B4" s="2073" t="s">
        <v>157</v>
      </c>
      <c r="C4" s="2073"/>
      <c r="D4" s="2073"/>
    </row>
    <row r="5" spans="2:12" s="932" customFormat="1" ht="18.75">
      <c r="B5" s="2073" t="s">
        <v>158</v>
      </c>
      <c r="C5" s="2073"/>
      <c r="D5" s="2073"/>
      <c r="E5" s="2073"/>
      <c r="F5" s="933"/>
    </row>
    <row r="6" spans="2:12" s="933" customFormat="1" ht="18.75">
      <c r="D6" s="1465"/>
      <c r="E6" s="1465"/>
      <c r="F6" s="1465"/>
      <c r="H6" s="1460"/>
    </row>
    <row r="7" spans="2:12" s="933" customFormat="1" ht="18.75">
      <c r="B7" s="2076" t="s">
        <v>2261</v>
      </c>
      <c r="C7" s="2076"/>
      <c r="D7" s="2076"/>
      <c r="E7" s="2076"/>
      <c r="F7" s="2076"/>
      <c r="G7" s="2076"/>
    </row>
    <row r="8" spans="2:12" s="933" customFormat="1" ht="18.75">
      <c r="B8" s="1464"/>
      <c r="C8" s="1464"/>
      <c r="D8" s="1464"/>
      <c r="E8" s="1464"/>
      <c r="F8" s="1464"/>
      <c r="G8" s="1464"/>
    </row>
    <row r="9" spans="2:12" s="932" customFormat="1" ht="20.25" customHeight="1">
      <c r="B9" s="1967" t="s">
        <v>1348</v>
      </c>
      <c r="C9" s="1979" t="s">
        <v>1352</v>
      </c>
      <c r="D9" s="1967" t="s">
        <v>1350</v>
      </c>
      <c r="E9" s="2043" t="s">
        <v>1183</v>
      </c>
      <c r="F9" s="2044"/>
      <c r="G9" s="2045"/>
    </row>
    <row r="10" spans="2:12" s="932" customFormat="1" ht="19.5" customHeight="1">
      <c r="B10" s="1968"/>
      <c r="C10" s="1980"/>
      <c r="D10" s="1968"/>
      <c r="E10" s="1457" t="s">
        <v>154</v>
      </c>
      <c r="F10" s="1458" t="s">
        <v>155</v>
      </c>
      <c r="G10" s="1458" t="s">
        <v>1181</v>
      </c>
    </row>
    <row r="11" spans="2:12" ht="16.5" customHeight="1">
      <c r="B11" s="2181" t="s">
        <v>200</v>
      </c>
      <c r="C11" s="2182"/>
      <c r="D11" s="2182"/>
      <c r="E11" s="2182"/>
      <c r="F11" s="2182"/>
      <c r="G11" s="2183"/>
      <c r="H11" s="1581"/>
      <c r="I11" s="1581"/>
      <c r="J11" s="1581"/>
      <c r="K11" s="1581"/>
      <c r="L11" s="1581"/>
    </row>
    <row r="12" spans="2:12" s="1061" customFormat="1" ht="18.75">
      <c r="B12" s="1120">
        <v>1</v>
      </c>
      <c r="C12" s="1098" t="s">
        <v>1501</v>
      </c>
      <c r="D12" s="1098">
        <f>+'[25]Site Electrical Installation'!F29</f>
        <v>19000</v>
      </c>
      <c r="E12" s="1098"/>
      <c r="F12" s="1098"/>
      <c r="G12" s="1099">
        <f t="shared" ref="G12:G17" si="0">F12+E12</f>
        <v>0</v>
      </c>
    </row>
    <row r="13" spans="2:12" s="1061" customFormat="1" ht="18.75">
      <c r="B13" s="1120">
        <v>2</v>
      </c>
      <c r="C13" s="1098" t="s">
        <v>1502</v>
      </c>
      <c r="D13" s="1098">
        <f>+'[25]Site Electrical Installation'!F38</f>
        <v>194250</v>
      </c>
      <c r="E13" s="1098"/>
      <c r="F13" s="1098">
        <f>'Site Elec Meas'!L23</f>
        <v>0</v>
      </c>
      <c r="G13" s="1099">
        <f t="shared" si="0"/>
        <v>0</v>
      </c>
    </row>
    <row r="14" spans="2:12" s="1061" customFormat="1" ht="18.75">
      <c r="B14" s="1120">
        <v>3</v>
      </c>
      <c r="C14" s="1098" t="s">
        <v>1503</v>
      </c>
      <c r="D14" s="1098">
        <f>+'[25]Site Electrical Installation'!F47</f>
        <v>1109500</v>
      </c>
      <c r="E14" s="1098"/>
      <c r="F14" s="1098"/>
      <c r="G14" s="1099">
        <f t="shared" si="0"/>
        <v>0</v>
      </c>
    </row>
    <row r="15" spans="2:12" s="1061" customFormat="1" ht="18.75">
      <c r="B15" s="1120">
        <v>4</v>
      </c>
      <c r="C15" s="1098" t="s">
        <v>1504</v>
      </c>
      <c r="D15" s="1098">
        <f>+'[25]Site Electrical Installation'!F55</f>
        <v>98500</v>
      </c>
      <c r="E15" s="1098"/>
      <c r="F15" s="1098"/>
      <c r="G15" s="1099">
        <f t="shared" si="0"/>
        <v>0</v>
      </c>
    </row>
    <row r="16" spans="2:12" s="1061" customFormat="1" ht="18.75">
      <c r="B16" s="1120">
        <v>5</v>
      </c>
      <c r="C16" s="1098" t="s">
        <v>1505</v>
      </c>
      <c r="D16" s="1098">
        <f>+'[25]Site Electrical Installation'!F61</f>
        <v>153370</v>
      </c>
      <c r="E16" s="1098"/>
      <c r="F16" s="1098"/>
      <c r="G16" s="1099">
        <f t="shared" si="0"/>
        <v>0</v>
      </c>
    </row>
    <row r="17" spans="1:12" s="1061" customFormat="1" ht="18.75">
      <c r="B17" s="1120">
        <v>6</v>
      </c>
      <c r="C17" s="1098" t="s">
        <v>1506</v>
      </c>
      <c r="D17" s="1098">
        <f>+'[25]Site Electrical Installation'!F69</f>
        <v>28080</v>
      </c>
      <c r="E17" s="1098"/>
      <c r="F17" s="1098"/>
      <c r="G17" s="1099">
        <f t="shared" si="0"/>
        <v>0</v>
      </c>
    </row>
    <row r="18" spans="1:12" s="1061" customFormat="1" ht="18.75">
      <c r="B18" s="2178"/>
      <c r="C18" s="2179"/>
      <c r="D18" s="2179"/>
      <c r="E18" s="2179"/>
      <c r="F18" s="2179"/>
      <c r="G18" s="2180"/>
    </row>
    <row r="19" spans="1:12" s="932" customFormat="1" ht="18.75">
      <c r="B19" s="1966" t="s">
        <v>1386</v>
      </c>
      <c r="C19" s="1966"/>
      <c r="D19" s="1066">
        <f>SUM(D11:D17)</f>
        <v>1602700</v>
      </c>
      <c r="E19" s="1066">
        <f>SUM(E11:E17)</f>
        <v>0</v>
      </c>
      <c r="F19" s="1066">
        <f>SUM(F11:F17)</f>
        <v>0</v>
      </c>
      <c r="G19" s="1066">
        <f>SUM(G11:G17)</f>
        <v>0</v>
      </c>
    </row>
    <row r="20" spans="1:12" ht="16.5" customHeight="1">
      <c r="A20" s="1581"/>
      <c r="B20" s="1581"/>
      <c r="C20" s="1582"/>
      <c r="D20" s="1581"/>
      <c r="E20" s="1581"/>
      <c r="F20" s="1581"/>
      <c r="G20" s="1581"/>
      <c r="H20" s="1581"/>
      <c r="I20" s="1581"/>
      <c r="J20" s="1581"/>
      <c r="K20" s="1581"/>
    </row>
    <row r="21" spans="1:12" ht="16.5" customHeight="1">
      <c r="A21" s="1581"/>
      <c r="B21" s="1581"/>
      <c r="C21" s="1582"/>
      <c r="D21" s="1581"/>
      <c r="E21" s="1581"/>
      <c r="F21" s="1581"/>
      <c r="G21" s="1581"/>
      <c r="H21" s="1581"/>
      <c r="I21" s="1581"/>
      <c r="J21" s="1581"/>
      <c r="K21" s="1581"/>
    </row>
    <row r="22" spans="1:12" ht="16.5" customHeight="1">
      <c r="A22" s="1581"/>
      <c r="B22" s="1581"/>
      <c r="C22" s="1582"/>
      <c r="D22" s="1581"/>
      <c r="E22" s="1581"/>
      <c r="F22" s="1581"/>
      <c r="G22" s="1581"/>
      <c r="H22" s="1581"/>
      <c r="I22" s="1581"/>
      <c r="J22" s="1581"/>
      <c r="K22" s="1581"/>
    </row>
    <row r="23" spans="1:12" ht="16.5" customHeight="1">
      <c r="A23" s="1581"/>
      <c r="B23" s="1581"/>
      <c r="C23" s="1582"/>
      <c r="D23" s="1581"/>
      <c r="E23" s="1581"/>
      <c r="F23" s="1581"/>
      <c r="G23" s="1581"/>
      <c r="H23" s="1581"/>
      <c r="I23" s="1581"/>
      <c r="J23" s="1581"/>
      <c r="K23" s="1581"/>
    </row>
    <row r="24" spans="1:12" ht="16.5" customHeight="1">
      <c r="A24" s="1581"/>
      <c r="B24" s="1581"/>
      <c r="C24" s="1582"/>
      <c r="D24" s="1581"/>
      <c r="E24" s="1581"/>
      <c r="F24" s="1581"/>
      <c r="G24" s="1581"/>
      <c r="H24" s="1581"/>
      <c r="I24" s="1581"/>
      <c r="J24" s="1581"/>
      <c r="K24" s="1581"/>
    </row>
    <row r="25" spans="1:12" ht="16.5" customHeight="1">
      <c r="A25" s="1581"/>
      <c r="B25" s="1581"/>
      <c r="C25" s="1582"/>
      <c r="D25" s="1581"/>
      <c r="E25" s="1581"/>
      <c r="F25" s="1581"/>
      <c r="G25" s="1581"/>
      <c r="H25" s="1581"/>
      <c r="I25" s="1581"/>
      <c r="J25" s="1581"/>
      <c r="K25" s="1581"/>
    </row>
    <row r="26" spans="1:12" ht="16.5" customHeight="1">
      <c r="A26" s="1581"/>
      <c r="B26" s="1581"/>
      <c r="C26" s="1582"/>
      <c r="D26" s="1581"/>
      <c r="E26" s="1581"/>
      <c r="F26" s="1581"/>
      <c r="G26" s="1581"/>
      <c r="H26" s="1581"/>
      <c r="I26" s="1581"/>
      <c r="J26" s="1581"/>
      <c r="K26" s="1581"/>
    </row>
    <row r="27" spans="1:12" ht="16.5" customHeight="1">
      <c r="A27" s="1581"/>
      <c r="B27" s="1581"/>
      <c r="C27" s="1582"/>
      <c r="D27" s="1581"/>
      <c r="E27" s="1581"/>
      <c r="F27" s="1581"/>
      <c r="G27" s="1581"/>
      <c r="H27" s="1581"/>
      <c r="I27" s="1581"/>
      <c r="J27" s="1581"/>
      <c r="K27" s="1581"/>
    </row>
    <row r="28" spans="1:12" ht="16.5" customHeight="1">
      <c r="A28" s="1583"/>
      <c r="B28" s="1581"/>
      <c r="C28" s="1582"/>
      <c r="D28" s="1581"/>
      <c r="E28" s="1581"/>
      <c r="F28" s="1581"/>
      <c r="G28" s="1581"/>
      <c r="H28" s="1581"/>
      <c r="I28" s="1581"/>
      <c r="J28" s="1581"/>
      <c r="K28" s="1581"/>
      <c r="L28" s="1581"/>
    </row>
    <row r="29" spans="1:12" ht="16.5" customHeight="1">
      <c r="A29" s="1583"/>
      <c r="B29" s="1581"/>
      <c r="C29" s="1582"/>
      <c r="D29" s="1581"/>
      <c r="E29" s="1581"/>
      <c r="F29" s="1581"/>
      <c r="G29" s="1581"/>
      <c r="H29" s="1581"/>
      <c r="I29" s="1581"/>
      <c r="J29" s="1581"/>
      <c r="K29" s="1581"/>
      <c r="L29" s="1581"/>
    </row>
    <row r="30" spans="1:12" ht="16.5" customHeight="1">
      <c r="A30" s="1583"/>
      <c r="B30" s="1581"/>
      <c r="C30" s="1582"/>
      <c r="D30" s="1581"/>
      <c r="E30" s="1581"/>
      <c r="F30" s="1581"/>
      <c r="G30" s="1581"/>
      <c r="H30" s="1581"/>
      <c r="I30" s="1581"/>
      <c r="J30" s="1581"/>
      <c r="K30" s="1581"/>
      <c r="L30" s="1581"/>
    </row>
    <row r="31" spans="1:12" ht="16.5" customHeight="1">
      <c r="A31" s="1583"/>
      <c r="B31" s="1581"/>
      <c r="C31" s="1582"/>
      <c r="D31" s="1581"/>
      <c r="E31" s="1581"/>
      <c r="F31" s="1581"/>
      <c r="G31" s="1581"/>
      <c r="H31" s="1581"/>
      <c r="I31" s="1581"/>
      <c r="J31" s="1581"/>
      <c r="K31" s="1581"/>
      <c r="L31" s="1581"/>
    </row>
    <row r="32" spans="1:12" ht="16.5" customHeight="1">
      <c r="A32" s="1583"/>
      <c r="B32" s="1581"/>
      <c r="C32" s="1582"/>
      <c r="D32" s="1581"/>
      <c r="E32" s="1581"/>
      <c r="F32" s="1581"/>
      <c r="G32" s="1581"/>
      <c r="H32" s="1581"/>
      <c r="I32" s="1581"/>
      <c r="J32" s="1581"/>
      <c r="K32" s="1581"/>
      <c r="L32" s="1581"/>
    </row>
    <row r="33" spans="1:12" ht="16.5" customHeight="1">
      <c r="A33" s="1583"/>
      <c r="B33" s="1581"/>
      <c r="C33" s="1582"/>
      <c r="D33" s="1581"/>
      <c r="E33" s="1581"/>
      <c r="F33" s="1581"/>
      <c r="G33" s="1581"/>
      <c r="H33" s="1581"/>
      <c r="I33" s="1581"/>
      <c r="J33" s="1581"/>
      <c r="K33" s="1581"/>
      <c r="L33" s="1581"/>
    </row>
    <row r="34" spans="1:12" ht="16.5" customHeight="1">
      <c r="A34" s="1583"/>
      <c r="B34" s="1581"/>
      <c r="C34" s="1582"/>
      <c r="D34" s="1581"/>
      <c r="E34" s="1581"/>
      <c r="F34" s="1581"/>
      <c r="G34" s="1581"/>
      <c r="H34" s="1581"/>
      <c r="I34" s="1581"/>
      <c r="J34" s="1581"/>
      <c r="K34" s="1581"/>
      <c r="L34" s="1581"/>
    </row>
    <row r="35" spans="1:12" ht="16.5" customHeight="1">
      <c r="A35" s="1583"/>
      <c r="B35" s="1581"/>
      <c r="C35" s="1582"/>
      <c r="D35" s="1581"/>
      <c r="E35" s="1581"/>
      <c r="F35" s="1581"/>
      <c r="G35" s="1581"/>
      <c r="H35" s="1581"/>
      <c r="I35" s="1581"/>
      <c r="J35" s="1581"/>
      <c r="K35" s="1581"/>
      <c r="L35" s="1581"/>
    </row>
    <row r="36" spans="1:12" ht="16.5" customHeight="1">
      <c r="A36" s="1583"/>
      <c r="B36" s="1581"/>
      <c r="C36" s="1582"/>
      <c r="D36" s="1581"/>
      <c r="E36" s="1581"/>
      <c r="F36" s="1581"/>
      <c r="G36" s="1581"/>
      <c r="H36" s="1581"/>
      <c r="I36" s="1581"/>
      <c r="J36" s="1581"/>
      <c r="K36" s="1581"/>
      <c r="L36" s="1581"/>
    </row>
    <row r="37" spans="1:12" ht="16.5" customHeight="1">
      <c r="A37" s="1583"/>
      <c r="B37" s="1581"/>
      <c r="C37" s="1582"/>
      <c r="D37" s="1581"/>
      <c r="E37" s="1581"/>
      <c r="F37" s="1581"/>
      <c r="G37" s="1581"/>
      <c r="H37" s="1581"/>
      <c r="I37" s="1581"/>
      <c r="J37" s="1581"/>
      <c r="K37" s="1581"/>
      <c r="L37" s="1581"/>
    </row>
    <row r="38" spans="1:12" ht="16.5" customHeight="1">
      <c r="A38" s="1583"/>
      <c r="B38" s="1581"/>
      <c r="C38" s="1582"/>
      <c r="D38" s="1581"/>
      <c r="E38" s="1581"/>
      <c r="F38" s="1581"/>
      <c r="G38" s="1581"/>
      <c r="H38" s="1581"/>
      <c r="I38" s="1581"/>
      <c r="J38" s="1581"/>
      <c r="K38" s="1581"/>
      <c r="L38" s="1581"/>
    </row>
    <row r="39" spans="1:12" ht="16.5" customHeight="1">
      <c r="A39" s="1583"/>
      <c r="B39" s="1581"/>
      <c r="C39" s="1582"/>
      <c r="D39" s="1581"/>
      <c r="E39" s="1581"/>
      <c r="F39" s="1581"/>
      <c r="G39" s="1581"/>
      <c r="H39" s="1581"/>
      <c r="I39" s="1581"/>
      <c r="J39" s="1581"/>
      <c r="K39" s="1581"/>
      <c r="L39" s="1581"/>
    </row>
    <row r="40" spans="1:12" ht="16.5" customHeight="1">
      <c r="A40" s="1583"/>
      <c r="B40" s="1581"/>
      <c r="C40" s="1582"/>
      <c r="D40" s="1581"/>
      <c r="E40" s="1581"/>
      <c r="F40" s="1581"/>
      <c r="G40" s="1581"/>
      <c r="H40" s="1581"/>
      <c r="I40" s="1581"/>
      <c r="J40" s="1581"/>
      <c r="K40" s="1581"/>
      <c r="L40" s="1581"/>
    </row>
    <row r="41" spans="1:12" ht="16.5" customHeight="1">
      <c r="A41" s="1583"/>
      <c r="B41" s="1581"/>
      <c r="C41" s="1582"/>
      <c r="D41" s="1581"/>
      <c r="E41" s="1581"/>
      <c r="F41" s="1581"/>
      <c r="G41" s="1581"/>
      <c r="H41" s="1581"/>
      <c r="I41" s="1581"/>
      <c r="J41" s="1581"/>
      <c r="K41" s="1581"/>
      <c r="L41" s="1581"/>
    </row>
    <row r="42" spans="1:12" ht="16.5" customHeight="1">
      <c r="A42" s="1583"/>
      <c r="B42" s="1581"/>
      <c r="C42" s="1582"/>
      <c r="D42" s="1581"/>
      <c r="E42" s="1581"/>
      <c r="F42" s="1581"/>
      <c r="G42" s="1581"/>
      <c r="H42" s="1581"/>
      <c r="I42" s="1581"/>
      <c r="J42" s="1581"/>
      <c r="K42" s="1581"/>
      <c r="L42" s="1581"/>
    </row>
    <row r="43" spans="1:12" ht="16.5" customHeight="1">
      <c r="A43" s="1581"/>
      <c r="B43" s="1581"/>
      <c r="C43" s="1582"/>
      <c r="D43" s="1581"/>
      <c r="E43" s="1581"/>
      <c r="F43" s="1581"/>
      <c r="G43" s="1581"/>
      <c r="H43" s="1581"/>
      <c r="I43" s="1581"/>
      <c r="J43" s="1581"/>
      <c r="K43" s="1581"/>
      <c r="L43" s="1581"/>
    </row>
    <row r="44" spans="1:12" ht="16.5" customHeight="1">
      <c r="A44" s="1581"/>
      <c r="B44" s="1581"/>
      <c r="C44" s="1582"/>
      <c r="D44" s="1581"/>
      <c r="E44" s="1581"/>
      <c r="F44" s="1581"/>
      <c r="G44" s="1581"/>
      <c r="H44" s="1581"/>
      <c r="I44" s="1581"/>
      <c r="J44" s="1581"/>
      <c r="K44" s="1581"/>
      <c r="L44" s="1581"/>
    </row>
    <row r="45" spans="1:12" ht="16.5" customHeight="1">
      <c r="A45" s="1581"/>
      <c r="B45" s="1581"/>
      <c r="C45" s="1582"/>
      <c r="D45" s="1581"/>
      <c r="E45" s="1581"/>
      <c r="F45" s="1581"/>
      <c r="G45" s="1581"/>
      <c r="H45" s="1581"/>
      <c r="I45" s="1581"/>
      <c r="J45" s="1581"/>
      <c r="K45" s="1581"/>
      <c r="L45" s="1581"/>
    </row>
    <row r="46" spans="1:12" ht="16.5" customHeight="1">
      <c r="A46" s="1581"/>
      <c r="B46" s="1581"/>
      <c r="C46" s="1582"/>
      <c r="D46" s="1581"/>
      <c r="E46" s="1581"/>
      <c r="F46" s="1581"/>
      <c r="G46" s="1581"/>
      <c r="H46" s="1581"/>
      <c r="I46" s="1581"/>
      <c r="J46" s="1581"/>
      <c r="K46" s="1581"/>
      <c r="L46" s="1581"/>
    </row>
    <row r="47" spans="1:12" ht="16.5" customHeight="1">
      <c r="A47" s="1581"/>
      <c r="B47" s="1581"/>
      <c r="C47" s="1582"/>
      <c r="D47" s="1581"/>
      <c r="E47" s="1581"/>
      <c r="F47" s="1581"/>
      <c r="G47" s="1581"/>
      <c r="H47" s="1581"/>
      <c r="I47" s="1581"/>
      <c r="J47" s="1581"/>
      <c r="K47" s="1581"/>
      <c r="L47" s="1581"/>
    </row>
    <row r="48" spans="1:12" ht="16.5" customHeight="1">
      <c r="A48" s="1581"/>
      <c r="B48" s="1581"/>
      <c r="C48" s="1582"/>
      <c r="D48" s="1581"/>
      <c r="E48" s="1581"/>
      <c r="F48" s="1581"/>
      <c r="G48" s="1581"/>
      <c r="H48" s="1581"/>
      <c r="I48" s="1581"/>
      <c r="J48" s="1581"/>
      <c r="K48" s="1581"/>
      <c r="L48" s="1581"/>
    </row>
    <row r="49" spans="1:12" ht="16.5" customHeight="1">
      <c r="A49" s="1581"/>
      <c r="B49" s="1581"/>
      <c r="C49" s="1582"/>
      <c r="D49" s="1581"/>
      <c r="E49" s="1581"/>
      <c r="F49" s="1581"/>
      <c r="G49" s="1581"/>
      <c r="H49" s="1581"/>
      <c r="I49" s="1581"/>
      <c r="J49" s="1581"/>
      <c r="K49" s="1581"/>
      <c r="L49" s="1581"/>
    </row>
    <row r="50" spans="1:12" ht="16.5" customHeight="1">
      <c r="A50" s="1581"/>
      <c r="B50" s="1581"/>
      <c r="C50" s="1582"/>
      <c r="D50" s="1581"/>
      <c r="E50" s="1581"/>
      <c r="F50" s="1581"/>
      <c r="G50" s="1581"/>
      <c r="H50" s="1581"/>
      <c r="I50" s="1581"/>
      <c r="J50" s="1581"/>
      <c r="K50" s="1581"/>
      <c r="L50" s="1581"/>
    </row>
    <row r="51" spans="1:12" ht="16.5" customHeight="1">
      <c r="A51" s="1581"/>
      <c r="B51" s="1581"/>
      <c r="C51" s="1582"/>
      <c r="D51" s="1581"/>
      <c r="E51" s="1581"/>
      <c r="F51" s="1581"/>
      <c r="G51" s="1581"/>
      <c r="H51" s="1581"/>
      <c r="I51" s="1581"/>
      <c r="J51" s="1581"/>
      <c r="K51" s="1581"/>
      <c r="L51" s="1581"/>
    </row>
    <row r="52" spans="1:12" ht="16.5" customHeight="1">
      <c r="A52" s="1581"/>
      <c r="B52" s="1581"/>
      <c r="C52" s="1582"/>
      <c r="D52" s="1581"/>
      <c r="E52" s="1581"/>
      <c r="F52" s="1581"/>
      <c r="G52" s="1581"/>
      <c r="H52" s="1581"/>
      <c r="I52" s="1581"/>
      <c r="J52" s="1581"/>
      <c r="K52" s="1581"/>
      <c r="L52" s="1581"/>
    </row>
    <row r="53" spans="1:12" ht="16.5" customHeight="1">
      <c r="A53" s="1581"/>
      <c r="B53" s="1581"/>
      <c r="C53" s="1582"/>
      <c r="D53" s="1581"/>
      <c r="E53" s="1581"/>
      <c r="F53" s="1581"/>
      <c r="G53" s="1581"/>
      <c r="H53" s="1581"/>
      <c r="I53" s="1581"/>
      <c r="J53" s="1581"/>
      <c r="K53" s="1581"/>
      <c r="L53" s="1581"/>
    </row>
    <row r="54" spans="1:12" ht="16.5" customHeight="1">
      <c r="A54" s="1581"/>
      <c r="B54" s="1581"/>
      <c r="C54" s="1582"/>
      <c r="D54" s="1581"/>
      <c r="E54" s="1581"/>
      <c r="F54" s="1581"/>
      <c r="G54" s="1581"/>
      <c r="H54" s="1581"/>
      <c r="I54" s="1581"/>
      <c r="J54" s="1581"/>
      <c r="K54" s="1581"/>
      <c r="L54" s="1581"/>
    </row>
    <row r="55" spans="1:12" ht="16.5" customHeight="1">
      <c r="A55" s="1581"/>
      <c r="B55" s="1581"/>
      <c r="C55" s="1582"/>
      <c r="D55" s="1581"/>
      <c r="E55" s="1581"/>
      <c r="F55" s="1581"/>
      <c r="G55" s="1581"/>
      <c r="H55" s="1581"/>
      <c r="I55" s="1581"/>
      <c r="J55" s="1581"/>
      <c r="K55" s="1581"/>
      <c r="L55" s="1581"/>
    </row>
    <row r="56" spans="1:12" ht="16.5" customHeight="1">
      <c r="A56" s="1581"/>
      <c r="B56" s="1581"/>
      <c r="C56" s="1582"/>
      <c r="D56" s="1581"/>
      <c r="E56" s="1581"/>
      <c r="F56" s="1581"/>
      <c r="G56" s="1581"/>
      <c r="H56" s="1581"/>
      <c r="I56" s="1581"/>
      <c r="J56" s="1581"/>
      <c r="K56" s="1581"/>
      <c r="L56" s="1581"/>
    </row>
    <row r="57" spans="1:12" ht="16.5" customHeight="1">
      <c r="A57" s="1581"/>
      <c r="B57" s="1581"/>
      <c r="C57" s="1582"/>
      <c r="D57" s="1581"/>
      <c r="E57" s="1581"/>
      <c r="F57" s="1581"/>
      <c r="G57" s="1581"/>
      <c r="H57" s="1581"/>
      <c r="I57" s="1581"/>
      <c r="J57" s="1581"/>
      <c r="K57" s="1581"/>
      <c r="L57" s="1581"/>
    </row>
    <row r="58" spans="1:12" ht="16.5" customHeight="1">
      <c r="A58" s="1581"/>
      <c r="B58" s="1581"/>
      <c r="C58" s="1582"/>
      <c r="D58" s="1581"/>
      <c r="E58" s="1581"/>
      <c r="F58" s="1581"/>
      <c r="G58" s="1581"/>
      <c r="H58" s="1581"/>
      <c r="I58" s="1581"/>
      <c r="J58" s="1581"/>
      <c r="K58" s="1581"/>
      <c r="L58" s="1581"/>
    </row>
    <row r="59" spans="1:12" ht="16.5" customHeight="1">
      <c r="A59" s="1581"/>
      <c r="B59" s="1581"/>
      <c r="C59" s="1582"/>
      <c r="D59" s="1581"/>
      <c r="E59" s="1581"/>
      <c r="F59" s="1581"/>
      <c r="G59" s="1581"/>
      <c r="H59" s="1581"/>
      <c r="I59" s="1581"/>
      <c r="J59" s="1581"/>
      <c r="K59" s="1581"/>
      <c r="L59" s="1581"/>
    </row>
    <row r="60" spans="1:12" ht="16.5" customHeight="1">
      <c r="A60" s="1581"/>
      <c r="B60" s="1581"/>
      <c r="C60" s="1582"/>
      <c r="D60" s="1581"/>
      <c r="E60" s="1581"/>
      <c r="F60" s="1581"/>
      <c r="G60" s="1581"/>
      <c r="H60" s="1581"/>
      <c r="I60" s="1581"/>
      <c r="J60" s="1581"/>
      <c r="K60" s="1581"/>
      <c r="L60" s="1581"/>
    </row>
    <row r="61" spans="1:12" ht="16.5" customHeight="1">
      <c r="A61" s="1581"/>
      <c r="B61" s="1581"/>
      <c r="C61" s="1582"/>
      <c r="D61" s="1581"/>
      <c r="E61" s="1581"/>
      <c r="F61" s="1581"/>
      <c r="G61" s="1581"/>
      <c r="H61" s="1581"/>
      <c r="I61" s="1581"/>
      <c r="J61" s="1581"/>
      <c r="K61" s="1581"/>
      <c r="L61" s="1581"/>
    </row>
    <row r="62" spans="1:12" ht="16.5" customHeight="1">
      <c r="A62" s="1581"/>
      <c r="B62" s="1581"/>
      <c r="C62" s="1582"/>
      <c r="D62" s="1581"/>
      <c r="E62" s="1581"/>
      <c r="F62" s="1581"/>
      <c r="G62" s="1581"/>
      <c r="H62" s="1581"/>
      <c r="I62" s="1581"/>
      <c r="J62" s="1581"/>
      <c r="K62" s="1581"/>
      <c r="L62" s="1581"/>
    </row>
    <row r="63" spans="1:12" ht="16.5" customHeight="1">
      <c r="A63" s="1581"/>
      <c r="B63" s="1581"/>
      <c r="C63" s="1582"/>
      <c r="D63" s="1581"/>
      <c r="E63" s="1581"/>
      <c r="F63" s="1581"/>
      <c r="G63" s="1581"/>
      <c r="H63" s="1581"/>
      <c r="I63" s="1581"/>
      <c r="J63" s="1581"/>
      <c r="K63" s="1581"/>
      <c r="L63" s="1581"/>
    </row>
    <row r="64" spans="1:12" ht="16.5" customHeight="1">
      <c r="A64" s="1581"/>
      <c r="B64" s="1581"/>
      <c r="C64" s="1582"/>
      <c r="D64" s="1581"/>
      <c r="E64" s="1581"/>
      <c r="F64" s="1581"/>
      <c r="G64" s="1581"/>
      <c r="H64" s="1581"/>
      <c r="I64" s="1581"/>
      <c r="J64" s="1581"/>
      <c r="K64" s="1581"/>
      <c r="L64" s="1581"/>
    </row>
    <row r="65" spans="1:12" ht="16.5" customHeight="1">
      <c r="A65" s="1581"/>
      <c r="B65" s="1581"/>
      <c r="C65" s="1582"/>
      <c r="D65" s="1581"/>
      <c r="E65" s="1581"/>
      <c r="F65" s="1581"/>
      <c r="G65" s="1581"/>
      <c r="H65" s="1581"/>
      <c r="I65" s="1581"/>
      <c r="J65" s="1581"/>
      <c r="K65" s="1581"/>
      <c r="L65" s="1581"/>
    </row>
    <row r="66" spans="1:12" ht="16.5" customHeight="1">
      <c r="A66" s="1581"/>
      <c r="B66" s="1581"/>
      <c r="C66" s="1582"/>
      <c r="D66" s="1581"/>
      <c r="E66" s="1581"/>
      <c r="F66" s="1581"/>
      <c r="G66" s="1581"/>
      <c r="H66" s="1581"/>
      <c r="I66" s="1581"/>
      <c r="J66" s="1581"/>
      <c r="K66" s="1581"/>
      <c r="L66" s="1581"/>
    </row>
    <row r="67" spans="1:12" ht="16.5" customHeight="1">
      <c r="A67" s="1581"/>
      <c r="B67" s="1581"/>
      <c r="C67" s="1582"/>
      <c r="D67" s="1581"/>
      <c r="E67" s="1581"/>
      <c r="F67" s="1581"/>
      <c r="G67" s="1581"/>
      <c r="H67" s="1581"/>
      <c r="I67" s="1581"/>
      <c r="J67" s="1581"/>
      <c r="K67" s="1581"/>
      <c r="L67" s="1581"/>
    </row>
    <row r="68" spans="1:12" ht="16.5" customHeight="1">
      <c r="A68" s="1581"/>
      <c r="B68" s="1581"/>
      <c r="C68" s="1582"/>
      <c r="D68" s="1581"/>
      <c r="E68" s="1581"/>
      <c r="F68" s="1581"/>
      <c r="G68" s="1581"/>
      <c r="H68" s="1581"/>
      <c r="I68" s="1581"/>
      <c r="J68" s="1581"/>
      <c r="K68" s="1581"/>
      <c r="L68" s="1581"/>
    </row>
    <row r="69" spans="1:12" ht="16.5" customHeight="1">
      <c r="A69" s="1581"/>
      <c r="B69" s="1581"/>
      <c r="C69" s="1582"/>
      <c r="D69" s="1581"/>
      <c r="E69" s="1581"/>
      <c r="F69" s="1581"/>
      <c r="G69" s="1581"/>
      <c r="H69" s="1581"/>
      <c r="I69" s="1581"/>
      <c r="J69" s="1581"/>
      <c r="K69" s="1581"/>
      <c r="L69" s="1581"/>
    </row>
    <row r="70" spans="1:12" ht="16.5" customHeight="1">
      <c r="A70" s="1581"/>
      <c r="B70" s="1581"/>
      <c r="C70" s="1582"/>
      <c r="D70" s="1581"/>
      <c r="E70" s="1581"/>
      <c r="F70" s="1581"/>
      <c r="G70" s="1581"/>
      <c r="H70" s="1581"/>
      <c r="I70" s="1581"/>
      <c r="J70" s="1581"/>
      <c r="K70" s="1581"/>
      <c r="L70" s="1581"/>
    </row>
    <row r="71" spans="1:12" ht="16.5" customHeight="1">
      <c r="A71" s="1581"/>
      <c r="B71" s="1581"/>
      <c r="C71" s="1582"/>
      <c r="D71" s="1581"/>
      <c r="E71" s="1581"/>
      <c r="F71" s="1581"/>
      <c r="G71" s="1581"/>
      <c r="H71" s="1581"/>
      <c r="I71" s="1581"/>
      <c r="J71" s="1581"/>
      <c r="K71" s="1581"/>
      <c r="L71" s="1581"/>
    </row>
    <row r="72" spans="1:12" ht="16.5" customHeight="1">
      <c r="A72" s="1581"/>
      <c r="B72" s="1581"/>
      <c r="C72" s="1582"/>
      <c r="D72" s="1581"/>
      <c r="E72" s="1581"/>
      <c r="F72" s="1581"/>
      <c r="G72" s="1581"/>
      <c r="H72" s="1581"/>
      <c r="I72" s="1581"/>
      <c r="J72" s="1581"/>
      <c r="K72" s="1581"/>
      <c r="L72" s="1581"/>
    </row>
    <row r="73" spans="1:12" ht="16.5" customHeight="1">
      <c r="A73" s="1581"/>
      <c r="B73" s="1581"/>
      <c r="C73" s="1582"/>
      <c r="D73" s="1581"/>
      <c r="E73" s="1581"/>
      <c r="F73" s="1581"/>
      <c r="G73" s="1581"/>
      <c r="H73" s="1581"/>
      <c r="I73" s="1581"/>
      <c r="J73" s="1581"/>
      <c r="K73" s="1581"/>
      <c r="L73" s="1581"/>
    </row>
    <row r="74" spans="1:12" ht="16.5" customHeight="1">
      <c r="A74" s="1581"/>
      <c r="B74" s="1581"/>
      <c r="C74" s="1582"/>
      <c r="D74" s="1581"/>
      <c r="E74" s="1581"/>
      <c r="F74" s="1581"/>
      <c r="G74" s="1581"/>
      <c r="H74" s="1581"/>
      <c r="I74" s="1581"/>
      <c r="J74" s="1581"/>
      <c r="K74" s="1581"/>
      <c r="L74" s="1581"/>
    </row>
    <row r="75" spans="1:12" ht="16.5" customHeight="1">
      <c r="A75" s="1581"/>
      <c r="B75" s="1581"/>
      <c r="C75" s="1582"/>
      <c r="D75" s="1581"/>
      <c r="E75" s="1581"/>
      <c r="F75" s="1581"/>
      <c r="G75" s="1581"/>
      <c r="H75" s="1581"/>
      <c r="I75" s="1581"/>
      <c r="J75" s="1581"/>
      <c r="K75" s="1581"/>
      <c r="L75" s="1581"/>
    </row>
    <row r="76" spans="1:12" ht="16.5" customHeight="1">
      <c r="A76" s="1581"/>
      <c r="B76" s="1581"/>
      <c r="C76" s="1582"/>
      <c r="D76" s="1581"/>
      <c r="E76" s="1581"/>
      <c r="F76" s="1581"/>
      <c r="G76" s="1581"/>
      <c r="H76" s="1581"/>
      <c r="I76" s="1581"/>
      <c r="J76" s="1581"/>
      <c r="K76" s="1581"/>
      <c r="L76" s="1581"/>
    </row>
    <row r="77" spans="1:12" ht="16.5" customHeight="1">
      <c r="A77" s="1581"/>
      <c r="B77" s="1581"/>
      <c r="C77" s="1582"/>
      <c r="D77" s="1581"/>
      <c r="E77" s="1581"/>
      <c r="F77" s="1581"/>
      <c r="G77" s="1581"/>
      <c r="H77" s="1581"/>
      <c r="I77" s="1581"/>
      <c r="J77" s="1581"/>
      <c r="K77" s="1581"/>
      <c r="L77" s="1581"/>
    </row>
    <row r="78" spans="1:12" ht="16.5" customHeight="1">
      <c r="A78" s="1581"/>
      <c r="B78" s="1581"/>
      <c r="C78" s="1582"/>
      <c r="D78" s="1581"/>
      <c r="E78" s="1581"/>
      <c r="F78" s="1581"/>
      <c r="G78" s="1581"/>
      <c r="H78" s="1581"/>
      <c r="I78" s="1581"/>
      <c r="J78" s="1581"/>
      <c r="K78" s="1581"/>
      <c r="L78" s="1581"/>
    </row>
    <row r="79" spans="1:12" ht="16.5" customHeight="1">
      <c r="A79" s="1581"/>
      <c r="B79" s="1581"/>
      <c r="C79" s="1582"/>
      <c r="D79" s="1581"/>
      <c r="E79" s="1581"/>
      <c r="F79" s="1581"/>
      <c r="G79" s="1581"/>
      <c r="H79" s="1581"/>
      <c r="I79" s="1581"/>
      <c r="J79" s="1581"/>
      <c r="K79" s="1581"/>
      <c r="L79" s="1581"/>
    </row>
    <row r="80" spans="1:12" ht="16.5" customHeight="1">
      <c r="A80" s="1581"/>
      <c r="B80" s="1581"/>
      <c r="C80" s="1582"/>
      <c r="D80" s="1581"/>
      <c r="E80" s="1581"/>
      <c r="F80" s="1581"/>
      <c r="G80" s="1581"/>
      <c r="H80" s="1581"/>
      <c r="I80" s="1581"/>
      <c r="J80" s="1581"/>
      <c r="K80" s="1581"/>
      <c r="L80" s="1581"/>
    </row>
    <row r="81" spans="1:12" ht="16.5" customHeight="1">
      <c r="A81" s="1581"/>
      <c r="B81" s="1581"/>
      <c r="C81" s="1582"/>
      <c r="D81" s="1581"/>
      <c r="E81" s="1581"/>
      <c r="F81" s="1581"/>
      <c r="G81" s="1581"/>
      <c r="H81" s="1581"/>
      <c r="I81" s="1581"/>
      <c r="J81" s="1581"/>
      <c r="K81" s="1581"/>
      <c r="L81" s="1581"/>
    </row>
    <row r="82" spans="1:12" ht="16.5" customHeight="1">
      <c r="A82" s="1581"/>
      <c r="B82" s="1581"/>
      <c r="C82" s="1582"/>
      <c r="D82" s="1581"/>
      <c r="E82" s="1581"/>
      <c r="F82" s="1581"/>
      <c r="G82" s="1581"/>
      <c r="H82" s="1581"/>
      <c r="I82" s="1581"/>
      <c r="J82" s="1581"/>
      <c r="K82" s="1581"/>
      <c r="L82" s="1581"/>
    </row>
    <row r="83" spans="1:12" ht="16.5" customHeight="1">
      <c r="A83" s="1581"/>
      <c r="B83" s="1581"/>
      <c r="C83" s="1582"/>
      <c r="D83" s="1581"/>
      <c r="E83" s="1581"/>
      <c r="F83" s="1581"/>
      <c r="G83" s="1581"/>
      <c r="H83" s="1581"/>
      <c r="I83" s="1581"/>
      <c r="J83" s="1581"/>
      <c r="K83" s="1581"/>
      <c r="L83" s="1581"/>
    </row>
    <row r="84" spans="1:12" ht="16.5" customHeight="1">
      <c r="A84" s="1581"/>
      <c r="B84" s="1581"/>
      <c r="C84" s="1582"/>
      <c r="D84" s="1581"/>
      <c r="E84" s="1581"/>
      <c r="F84" s="1581"/>
      <c r="G84" s="1581"/>
      <c r="H84" s="1581"/>
      <c r="I84" s="1581"/>
      <c r="J84" s="1581"/>
      <c r="K84" s="1581"/>
      <c r="L84" s="1581"/>
    </row>
    <row r="85" spans="1:12" ht="16.5" customHeight="1">
      <c r="A85" s="1581"/>
      <c r="B85" s="1581"/>
      <c r="C85" s="1582"/>
      <c r="D85" s="1581"/>
      <c r="E85" s="1581"/>
      <c r="F85" s="1581"/>
      <c r="G85" s="1581"/>
      <c r="H85" s="1581"/>
      <c r="I85" s="1581"/>
      <c r="J85" s="1581"/>
      <c r="K85" s="1581"/>
      <c r="L85" s="1581"/>
    </row>
    <row r="86" spans="1:12" ht="16.5" customHeight="1">
      <c r="A86" s="1581"/>
      <c r="B86" s="1581"/>
      <c r="C86" s="1582"/>
      <c r="D86" s="1581"/>
      <c r="E86" s="1581"/>
      <c r="F86" s="1581"/>
      <c r="G86" s="1581"/>
      <c r="H86" s="1581"/>
      <c r="I86" s="1581"/>
      <c r="J86" s="1581"/>
      <c r="K86" s="1581"/>
      <c r="L86" s="1581"/>
    </row>
    <row r="87" spans="1:12" ht="16.5" customHeight="1">
      <c r="A87" s="1581"/>
      <c r="B87" s="1581"/>
      <c r="C87" s="1582"/>
      <c r="D87" s="1581"/>
      <c r="E87" s="1581"/>
      <c r="F87" s="1581"/>
      <c r="G87" s="1581"/>
      <c r="H87" s="1581"/>
      <c r="I87" s="1581"/>
      <c r="J87" s="1581"/>
      <c r="K87" s="1581"/>
      <c r="L87" s="1581"/>
    </row>
    <row r="88" spans="1:12" ht="16.5" customHeight="1">
      <c r="A88" s="1581"/>
      <c r="B88" s="1581"/>
      <c r="C88" s="1582"/>
      <c r="D88" s="1581"/>
      <c r="E88" s="1581"/>
      <c r="F88" s="1581"/>
      <c r="G88" s="1581"/>
      <c r="H88" s="1581"/>
      <c r="I88" s="1581"/>
      <c r="J88" s="1581"/>
      <c r="K88" s="1581"/>
      <c r="L88" s="1581"/>
    </row>
    <row r="89" spans="1:12" ht="16.5" customHeight="1">
      <c r="A89" s="1581"/>
      <c r="B89" s="1581"/>
      <c r="C89" s="1582"/>
      <c r="D89" s="1581"/>
      <c r="E89" s="1581"/>
      <c r="F89" s="1581"/>
      <c r="G89" s="1581"/>
      <c r="H89" s="1581"/>
      <c r="I89" s="1581"/>
      <c r="J89" s="1581"/>
      <c r="K89" s="1581"/>
      <c r="L89" s="1581"/>
    </row>
    <row r="90" spans="1:12" ht="16.5" customHeight="1">
      <c r="A90" s="1581"/>
      <c r="B90" s="1581"/>
      <c r="C90" s="1582"/>
      <c r="D90" s="1581"/>
      <c r="E90" s="1581"/>
      <c r="F90" s="1581"/>
      <c r="G90" s="1581"/>
      <c r="H90" s="1581"/>
      <c r="I90" s="1581"/>
      <c r="J90" s="1581"/>
      <c r="K90" s="1581"/>
      <c r="L90" s="1581"/>
    </row>
    <row r="91" spans="1:12" ht="16.5" customHeight="1">
      <c r="A91" s="1581"/>
      <c r="B91" s="1581"/>
      <c r="C91" s="1582"/>
      <c r="D91" s="1581"/>
      <c r="E91" s="1581"/>
      <c r="F91" s="1581"/>
      <c r="G91" s="1581"/>
      <c r="H91" s="1581"/>
      <c r="I91" s="1581"/>
      <c r="J91" s="1581"/>
      <c r="K91" s="1581"/>
      <c r="L91" s="1581"/>
    </row>
    <row r="92" spans="1:12" ht="16.5" customHeight="1">
      <c r="A92" s="1581"/>
      <c r="B92" s="1581"/>
      <c r="C92" s="1582"/>
      <c r="D92" s="1581"/>
      <c r="E92" s="1581"/>
      <c r="F92" s="1581"/>
      <c r="G92" s="1581"/>
      <c r="H92" s="1581"/>
      <c r="I92" s="1581"/>
      <c r="J92" s="1581"/>
      <c r="K92" s="1581"/>
      <c r="L92" s="1581"/>
    </row>
    <row r="93" spans="1:12" ht="16.5" customHeight="1">
      <c r="A93" s="1581"/>
      <c r="B93" s="1581"/>
      <c r="C93" s="1582"/>
      <c r="D93" s="1581"/>
      <c r="E93" s="1581"/>
      <c r="F93" s="1581"/>
      <c r="G93" s="1581"/>
      <c r="H93" s="1581"/>
      <c r="I93" s="1581"/>
      <c r="J93" s="1581"/>
      <c r="K93" s="1581"/>
      <c r="L93" s="1581"/>
    </row>
    <row r="94" spans="1:12" ht="16.5" customHeight="1">
      <c r="A94" s="1581"/>
      <c r="B94" s="1581"/>
      <c r="C94" s="1582"/>
      <c r="D94" s="1581"/>
      <c r="E94" s="1581"/>
      <c r="F94" s="1581"/>
      <c r="G94" s="1581"/>
      <c r="H94" s="1581"/>
      <c r="I94" s="1581"/>
      <c r="J94" s="1581"/>
      <c r="K94" s="1581"/>
      <c r="L94" s="1581"/>
    </row>
    <row r="95" spans="1:12" ht="16.5" customHeight="1">
      <c r="A95" s="1581"/>
      <c r="B95" s="1581"/>
      <c r="C95" s="1582"/>
      <c r="D95" s="1581"/>
      <c r="E95" s="1581"/>
      <c r="F95" s="1581"/>
      <c r="G95" s="1581"/>
      <c r="H95" s="1581"/>
      <c r="I95" s="1581"/>
      <c r="J95" s="1581"/>
      <c r="K95" s="1581"/>
      <c r="L95" s="1581"/>
    </row>
    <row r="96" spans="1:12" ht="16.5" customHeight="1">
      <c r="A96" s="1581"/>
      <c r="B96" s="1581"/>
      <c r="C96" s="1582"/>
      <c r="D96" s="1581"/>
      <c r="E96" s="1581"/>
      <c r="F96" s="1581"/>
      <c r="G96" s="1581"/>
      <c r="H96" s="1581"/>
      <c r="I96" s="1581"/>
      <c r="J96" s="1581"/>
      <c r="K96" s="1581"/>
      <c r="L96" s="1581"/>
    </row>
    <row r="97" spans="1:12" ht="16.5" customHeight="1">
      <c r="A97" s="1581"/>
      <c r="B97" s="1581"/>
      <c r="C97" s="1582"/>
      <c r="D97" s="1581"/>
      <c r="E97" s="1581"/>
      <c r="F97" s="1581"/>
      <c r="G97" s="1581"/>
      <c r="H97" s="1581"/>
      <c r="I97" s="1581"/>
      <c r="J97" s="1581"/>
      <c r="K97" s="1581"/>
      <c r="L97" s="1581"/>
    </row>
    <row r="98" spans="1:12" ht="16.5" customHeight="1">
      <c r="A98" s="1581"/>
      <c r="B98" s="1581"/>
      <c r="C98" s="1582"/>
      <c r="D98" s="1581"/>
      <c r="E98" s="1581"/>
      <c r="F98" s="1581"/>
      <c r="G98" s="1581"/>
      <c r="H98" s="1581"/>
      <c r="I98" s="1581"/>
      <c r="J98" s="1581"/>
      <c r="K98" s="1581"/>
      <c r="L98" s="1581"/>
    </row>
    <row r="99" spans="1:12" ht="16.5" customHeight="1">
      <c r="A99" s="1581"/>
      <c r="B99" s="1581"/>
      <c r="C99" s="1582"/>
      <c r="D99" s="1581"/>
      <c r="E99" s="1581"/>
      <c r="F99" s="1581"/>
      <c r="G99" s="1581"/>
      <c r="H99" s="1581"/>
      <c r="I99" s="1581"/>
      <c r="J99" s="1581"/>
      <c r="K99" s="1581"/>
      <c r="L99" s="1581"/>
    </row>
    <row r="100" spans="1:12" ht="16.5" customHeight="1">
      <c r="A100" s="1581"/>
      <c r="B100" s="1581"/>
      <c r="C100" s="1582"/>
      <c r="D100" s="1581"/>
      <c r="E100" s="1581"/>
      <c r="F100" s="1581"/>
      <c r="G100" s="1581"/>
      <c r="H100" s="1581"/>
      <c r="I100" s="1581"/>
      <c r="J100" s="1581"/>
      <c r="K100" s="1581"/>
      <c r="L100" s="1581"/>
    </row>
    <row r="101" spans="1:12" ht="16.5" customHeight="1">
      <c r="A101" s="1581"/>
      <c r="B101" s="1581"/>
      <c r="C101" s="1582"/>
      <c r="D101" s="1581"/>
      <c r="E101" s="1581"/>
      <c r="F101" s="1581"/>
      <c r="G101" s="1581"/>
      <c r="H101" s="1581"/>
      <c r="I101" s="1581"/>
      <c r="J101" s="1581"/>
      <c r="K101" s="1581"/>
      <c r="L101" s="1581"/>
    </row>
    <row r="102" spans="1:12" ht="16.5" customHeight="1">
      <c r="A102" s="1581"/>
      <c r="B102" s="1581"/>
      <c r="C102" s="1582"/>
      <c r="D102" s="1581"/>
      <c r="E102" s="1581"/>
      <c r="F102" s="1581"/>
      <c r="G102" s="1581"/>
      <c r="H102" s="1581"/>
      <c r="I102" s="1581"/>
      <c r="J102" s="1581"/>
      <c r="K102" s="1581"/>
      <c r="L102" s="1581"/>
    </row>
    <row r="103" spans="1:12" ht="16.5" customHeight="1">
      <c r="A103" s="1581"/>
      <c r="B103" s="1581"/>
      <c r="C103" s="1582"/>
      <c r="D103" s="1581"/>
      <c r="E103" s="1581"/>
      <c r="F103" s="1581"/>
      <c r="G103" s="1581"/>
      <c r="H103" s="1581"/>
      <c r="I103" s="1581"/>
      <c r="J103" s="1581"/>
      <c r="K103" s="1581"/>
      <c r="L103" s="1581"/>
    </row>
    <row r="104" spans="1:12" ht="16.5" customHeight="1">
      <c r="A104" s="1581"/>
      <c r="B104" s="1581"/>
      <c r="C104" s="1582"/>
      <c r="D104" s="1581"/>
      <c r="E104" s="1581"/>
      <c r="F104" s="1581"/>
      <c r="G104" s="1581"/>
      <c r="H104" s="1581"/>
      <c r="I104" s="1581"/>
      <c r="J104" s="1581"/>
      <c r="K104" s="1581"/>
      <c r="L104" s="1581"/>
    </row>
    <row r="105" spans="1:12" ht="16.5" customHeight="1">
      <c r="A105" s="1581"/>
      <c r="B105" s="1581"/>
      <c r="C105" s="1582"/>
      <c r="D105" s="1581"/>
      <c r="E105" s="1581"/>
      <c r="F105" s="1581"/>
      <c r="G105" s="1581"/>
      <c r="H105" s="1581"/>
      <c r="I105" s="1581"/>
      <c r="J105" s="1581"/>
      <c r="K105" s="1581"/>
      <c r="L105" s="1581"/>
    </row>
    <row r="106" spans="1:12" ht="16.5" customHeight="1">
      <c r="A106" s="1581"/>
      <c r="B106" s="1581"/>
      <c r="C106" s="1582"/>
      <c r="D106" s="1581"/>
      <c r="E106" s="1581"/>
      <c r="F106" s="1581"/>
      <c r="G106" s="1581"/>
      <c r="H106" s="1581"/>
      <c r="I106" s="1581"/>
      <c r="J106" s="1581"/>
      <c r="K106" s="1581"/>
      <c r="L106" s="1581"/>
    </row>
    <row r="107" spans="1:12" ht="16.5" customHeight="1">
      <c r="A107" s="1581"/>
      <c r="B107" s="1581"/>
      <c r="C107" s="1582"/>
      <c r="D107" s="1581"/>
      <c r="E107" s="1581"/>
      <c r="F107" s="1581"/>
      <c r="G107" s="1581"/>
      <c r="H107" s="1581"/>
      <c r="I107" s="1581"/>
      <c r="J107" s="1581"/>
      <c r="K107" s="1581"/>
      <c r="L107" s="1581"/>
    </row>
    <row r="108" spans="1:12" ht="16.5" customHeight="1">
      <c r="A108" s="1581"/>
      <c r="B108" s="1581"/>
      <c r="C108" s="1582"/>
      <c r="D108" s="1581"/>
      <c r="E108" s="1581"/>
      <c r="F108" s="1581"/>
      <c r="G108" s="1581"/>
      <c r="H108" s="1581"/>
      <c r="I108" s="1581"/>
      <c r="J108" s="1581"/>
      <c r="K108" s="1581"/>
      <c r="L108" s="1581"/>
    </row>
    <row r="109" spans="1:12" ht="16.5" customHeight="1">
      <c r="A109" s="1581"/>
      <c r="B109" s="1581"/>
      <c r="C109" s="1582"/>
      <c r="D109" s="1581"/>
      <c r="E109" s="1581"/>
      <c r="F109" s="1581"/>
      <c r="G109" s="1581"/>
      <c r="H109" s="1581"/>
      <c r="I109" s="1581"/>
      <c r="J109" s="1581"/>
      <c r="K109" s="1581"/>
      <c r="L109" s="1581"/>
    </row>
    <row r="110" spans="1:12" ht="16.5" customHeight="1">
      <c r="A110" s="1581"/>
      <c r="B110" s="1581"/>
      <c r="C110" s="1582"/>
      <c r="D110" s="1581"/>
      <c r="E110" s="1581"/>
      <c r="F110" s="1581"/>
      <c r="G110" s="1581"/>
      <c r="H110" s="1581"/>
      <c r="I110" s="1581"/>
      <c r="J110" s="1581"/>
      <c r="K110" s="1581"/>
      <c r="L110" s="1581"/>
    </row>
    <row r="111" spans="1:12" ht="16.5" customHeight="1">
      <c r="A111" s="1581"/>
      <c r="B111" s="1581"/>
      <c r="C111" s="1582"/>
      <c r="D111" s="1581"/>
      <c r="E111" s="1581"/>
      <c r="F111" s="1581"/>
      <c r="G111" s="1581"/>
      <c r="H111" s="1581"/>
      <c r="I111" s="1581"/>
      <c r="J111" s="1581"/>
      <c r="K111" s="1581"/>
      <c r="L111" s="1581"/>
    </row>
    <row r="112" spans="1:12" ht="16.5" customHeight="1">
      <c r="A112" s="1581"/>
      <c r="B112" s="1581"/>
      <c r="C112" s="1582"/>
      <c r="D112" s="1581"/>
      <c r="E112" s="1581"/>
      <c r="F112" s="1581"/>
      <c r="G112" s="1581"/>
      <c r="H112" s="1581"/>
      <c r="I112" s="1581"/>
      <c r="J112" s="1581"/>
      <c r="K112" s="1581"/>
      <c r="L112" s="1581"/>
    </row>
    <row r="113" spans="1:12" ht="16.5" customHeight="1">
      <c r="A113" s="1581"/>
      <c r="B113" s="1581"/>
      <c r="C113" s="1582"/>
      <c r="D113" s="1581"/>
      <c r="E113" s="1581"/>
      <c r="F113" s="1581"/>
      <c r="G113" s="1581"/>
      <c r="H113" s="1581"/>
      <c r="I113" s="1581"/>
      <c r="J113" s="1581"/>
      <c r="K113" s="1581"/>
      <c r="L113" s="1581"/>
    </row>
    <row r="114" spans="1:12" ht="16.5" customHeight="1">
      <c r="A114" s="1581"/>
      <c r="B114" s="1581"/>
      <c r="C114" s="1582"/>
      <c r="D114" s="1581"/>
      <c r="E114" s="1581"/>
      <c r="F114" s="1581"/>
      <c r="G114" s="1581"/>
      <c r="H114" s="1581"/>
      <c r="I114" s="1581"/>
      <c r="J114" s="1581"/>
      <c r="K114" s="1581"/>
      <c r="L114" s="1581"/>
    </row>
    <row r="115" spans="1:12" ht="16.5" customHeight="1">
      <c r="A115" s="1581"/>
      <c r="B115" s="1581"/>
      <c r="C115" s="1582"/>
      <c r="D115" s="1581"/>
      <c r="E115" s="1581"/>
      <c r="F115" s="1581"/>
      <c r="G115" s="1581"/>
      <c r="H115" s="1581"/>
      <c r="I115" s="1581"/>
      <c r="J115" s="1581"/>
      <c r="K115" s="1581"/>
      <c r="L115" s="1581"/>
    </row>
    <row r="116" spans="1:12" ht="16.5" customHeight="1">
      <c r="A116" s="1581"/>
      <c r="B116" s="1581"/>
      <c r="C116" s="1582"/>
      <c r="D116" s="1581"/>
      <c r="E116" s="1581"/>
      <c r="F116" s="1581"/>
      <c r="G116" s="1581"/>
      <c r="H116" s="1581"/>
      <c r="I116" s="1581"/>
      <c r="J116" s="1581"/>
      <c r="K116" s="1581"/>
      <c r="L116" s="1581"/>
    </row>
    <row r="117" spans="1:12" ht="16.5" customHeight="1">
      <c r="A117" s="1581"/>
      <c r="B117" s="1581"/>
      <c r="C117" s="1582"/>
      <c r="D117" s="1581"/>
      <c r="E117" s="1581"/>
      <c r="F117" s="1581"/>
      <c r="G117" s="1581"/>
      <c r="H117" s="1581"/>
      <c r="I117" s="1581"/>
      <c r="J117" s="1581"/>
      <c r="K117" s="1581"/>
      <c r="L117" s="1581"/>
    </row>
    <row r="118" spans="1:12" ht="16.5" customHeight="1">
      <c r="A118" s="1581"/>
      <c r="B118" s="1581"/>
      <c r="C118" s="1582"/>
      <c r="D118" s="1581"/>
      <c r="E118" s="1581"/>
      <c r="F118" s="1581"/>
      <c r="G118" s="1581"/>
      <c r="H118" s="1581"/>
      <c r="I118" s="1581"/>
      <c r="J118" s="1581"/>
      <c r="K118" s="1581"/>
      <c r="L118" s="1581"/>
    </row>
    <row r="119" spans="1:12" ht="16.5" customHeight="1">
      <c r="A119" s="1581"/>
      <c r="B119" s="1581"/>
      <c r="C119" s="1582"/>
      <c r="D119" s="1581"/>
      <c r="E119" s="1581"/>
      <c r="F119" s="1581"/>
      <c r="G119" s="1581"/>
      <c r="H119" s="1581"/>
      <c r="I119" s="1581"/>
      <c r="J119" s="1581"/>
      <c r="K119" s="1581"/>
      <c r="L119" s="1581"/>
    </row>
    <row r="120" spans="1:12" ht="16.5" customHeight="1">
      <c r="A120" s="1581"/>
      <c r="B120" s="1581"/>
      <c r="C120" s="1582"/>
      <c r="D120" s="1581"/>
      <c r="E120" s="1581"/>
      <c r="F120" s="1581"/>
      <c r="G120" s="1581"/>
      <c r="H120" s="1581"/>
      <c r="I120" s="1581"/>
      <c r="J120" s="1581"/>
      <c r="K120" s="1581"/>
      <c r="L120" s="1581"/>
    </row>
    <row r="121" spans="1:12" ht="16.5" customHeight="1">
      <c r="A121" s="1581"/>
      <c r="B121" s="1581"/>
      <c r="C121" s="1582"/>
      <c r="D121" s="1581"/>
      <c r="E121" s="1581"/>
      <c r="F121" s="1581"/>
      <c r="G121" s="1581"/>
      <c r="H121" s="1581"/>
      <c r="I121" s="1581"/>
      <c r="J121" s="1581"/>
      <c r="K121" s="1581"/>
      <c r="L121" s="1581"/>
    </row>
    <row r="122" spans="1:12" ht="16.5" customHeight="1">
      <c r="A122" s="1581"/>
      <c r="B122" s="1581"/>
      <c r="C122" s="1582"/>
      <c r="D122" s="1581"/>
      <c r="E122" s="1581"/>
      <c r="F122" s="1581"/>
      <c r="G122" s="1581"/>
      <c r="H122" s="1581"/>
      <c r="I122" s="1581"/>
      <c r="J122" s="1581"/>
      <c r="K122" s="1581"/>
      <c r="L122" s="1581"/>
    </row>
    <row r="123" spans="1:12" ht="16.5" customHeight="1">
      <c r="A123" s="1581"/>
      <c r="B123" s="1581"/>
      <c r="C123" s="1582"/>
      <c r="D123" s="1581"/>
      <c r="E123" s="1581"/>
      <c r="F123" s="1581"/>
      <c r="G123" s="1581"/>
      <c r="H123" s="1581"/>
      <c r="I123" s="1581"/>
      <c r="J123" s="1581"/>
      <c r="K123" s="1581"/>
      <c r="L123" s="1581"/>
    </row>
    <row r="124" spans="1:12" ht="16.5" customHeight="1">
      <c r="A124" s="1581"/>
      <c r="B124" s="1581"/>
      <c r="C124" s="1582"/>
      <c r="D124" s="1581"/>
      <c r="E124" s="1581"/>
      <c r="F124" s="1581"/>
      <c r="G124" s="1581"/>
      <c r="H124" s="1581"/>
      <c r="I124" s="1581"/>
      <c r="J124" s="1581"/>
      <c r="K124" s="1581"/>
      <c r="L124" s="1581"/>
    </row>
    <row r="125" spans="1:12" ht="16.5" customHeight="1">
      <c r="A125" s="1581"/>
      <c r="B125" s="1581"/>
      <c r="C125" s="1582"/>
      <c r="D125" s="1581"/>
      <c r="E125" s="1581"/>
      <c r="F125" s="1581"/>
      <c r="G125" s="1581"/>
      <c r="H125" s="1581"/>
      <c r="I125" s="1581"/>
      <c r="J125" s="1581"/>
      <c r="K125" s="1581"/>
      <c r="L125" s="1581"/>
    </row>
    <row r="126" spans="1:12" ht="16.5" customHeight="1">
      <c r="A126" s="1581"/>
      <c r="B126" s="1581"/>
      <c r="C126" s="1582"/>
      <c r="D126" s="1581"/>
      <c r="E126" s="1581"/>
      <c r="F126" s="1581"/>
      <c r="G126" s="1581"/>
      <c r="H126" s="1581"/>
      <c r="I126" s="1581"/>
      <c r="J126" s="1581"/>
      <c r="K126" s="1581"/>
      <c r="L126" s="1581"/>
    </row>
    <row r="127" spans="1:12" ht="16.5" customHeight="1">
      <c r="A127" s="1581"/>
      <c r="B127" s="1581"/>
      <c r="C127" s="1582"/>
      <c r="D127" s="1581"/>
      <c r="E127" s="1581"/>
      <c r="F127" s="1581"/>
      <c r="G127" s="1581"/>
      <c r="H127" s="1581"/>
      <c r="I127" s="1581"/>
      <c r="J127" s="1581"/>
      <c r="K127" s="1581"/>
      <c r="L127" s="1581"/>
    </row>
    <row r="128" spans="1:12" ht="16.5" customHeight="1">
      <c r="A128" s="1581"/>
      <c r="B128" s="1581"/>
      <c r="C128" s="1582"/>
      <c r="D128" s="1581"/>
      <c r="E128" s="1581"/>
      <c r="F128" s="1581"/>
      <c r="G128" s="1581"/>
      <c r="H128" s="1581"/>
      <c r="I128" s="1581"/>
      <c r="J128" s="1581"/>
      <c r="K128" s="1581"/>
      <c r="L128" s="1581"/>
    </row>
    <row r="129" spans="1:12" ht="16.5" customHeight="1">
      <c r="A129" s="1581"/>
      <c r="B129" s="1581"/>
      <c r="C129" s="1582"/>
      <c r="D129" s="1581"/>
      <c r="E129" s="1581"/>
      <c r="F129" s="1581"/>
      <c r="G129" s="1581"/>
      <c r="H129" s="1581"/>
      <c r="I129" s="1581"/>
      <c r="J129" s="1581"/>
      <c r="K129" s="1581"/>
      <c r="L129" s="1581"/>
    </row>
    <row r="130" spans="1:12" ht="16.5" customHeight="1">
      <c r="A130" s="1581"/>
      <c r="B130" s="1581"/>
      <c r="C130" s="1582"/>
      <c r="D130" s="1581"/>
      <c r="E130" s="1581"/>
      <c r="F130" s="1581"/>
      <c r="G130" s="1581"/>
      <c r="H130" s="1581"/>
      <c r="I130" s="1581"/>
      <c r="J130" s="1581"/>
      <c r="K130" s="1581"/>
      <c r="L130" s="1581"/>
    </row>
    <row r="131" spans="1:12" ht="16.5" customHeight="1">
      <c r="A131" s="1581"/>
      <c r="B131" s="1581"/>
      <c r="C131" s="1582"/>
      <c r="D131" s="1581"/>
      <c r="E131" s="1581"/>
      <c r="F131" s="1581"/>
      <c r="G131" s="1581"/>
      <c r="H131" s="1581"/>
      <c r="I131" s="1581"/>
      <c r="J131" s="1581"/>
      <c r="K131" s="1581"/>
      <c r="L131" s="1581"/>
    </row>
    <row r="132" spans="1:12" ht="16.5" customHeight="1">
      <c r="A132" s="1581"/>
      <c r="B132" s="1581"/>
      <c r="C132" s="1582"/>
      <c r="D132" s="1581"/>
      <c r="E132" s="1581"/>
      <c r="F132" s="1581"/>
      <c r="G132" s="1581"/>
      <c r="H132" s="1581"/>
      <c r="I132" s="1581"/>
      <c r="J132" s="1581"/>
      <c r="K132" s="1581"/>
      <c r="L132" s="1581"/>
    </row>
    <row r="133" spans="1:12" ht="16.5" customHeight="1">
      <c r="A133" s="1581"/>
      <c r="B133" s="1581"/>
      <c r="C133" s="1582"/>
      <c r="D133" s="1581"/>
      <c r="E133" s="1581"/>
      <c r="F133" s="1581"/>
      <c r="G133" s="1581"/>
      <c r="H133" s="1581"/>
      <c r="I133" s="1581"/>
      <c r="J133" s="1581"/>
      <c r="K133" s="1581"/>
      <c r="L133" s="1581"/>
    </row>
    <row r="134" spans="1:12" ht="16.5" customHeight="1">
      <c r="A134" s="1581"/>
      <c r="B134" s="1581"/>
      <c r="C134" s="1582"/>
      <c r="D134" s="1581"/>
      <c r="E134" s="1581"/>
      <c r="F134" s="1581"/>
      <c r="G134" s="1581"/>
      <c r="H134" s="1581"/>
      <c r="I134" s="1581"/>
      <c r="J134" s="1581"/>
      <c r="K134" s="1581"/>
      <c r="L134" s="1581"/>
    </row>
    <row r="135" spans="1:12" ht="16.5" customHeight="1">
      <c r="A135" s="1581"/>
      <c r="B135" s="1581"/>
      <c r="C135" s="1582"/>
      <c r="D135" s="1581"/>
      <c r="E135" s="1581"/>
      <c r="F135" s="1581"/>
      <c r="G135" s="1581"/>
      <c r="H135" s="1581"/>
      <c r="I135" s="1581"/>
      <c r="J135" s="1581"/>
      <c r="K135" s="1581"/>
      <c r="L135" s="1581"/>
    </row>
    <row r="136" spans="1:12" ht="16.5" customHeight="1">
      <c r="A136" s="1581"/>
      <c r="B136" s="1581"/>
      <c r="C136" s="1582"/>
      <c r="D136" s="1581"/>
      <c r="E136" s="1581"/>
      <c r="F136" s="1581"/>
      <c r="G136" s="1581"/>
      <c r="H136" s="1581"/>
      <c r="I136" s="1581"/>
      <c r="J136" s="1581"/>
      <c r="K136" s="1581"/>
      <c r="L136" s="1581"/>
    </row>
    <row r="137" spans="1:12" ht="16.5" customHeight="1">
      <c r="A137" s="1581"/>
      <c r="B137" s="1581"/>
      <c r="C137" s="1582"/>
      <c r="D137" s="1581"/>
      <c r="E137" s="1581"/>
      <c r="F137" s="1581"/>
      <c r="G137" s="1581"/>
      <c r="H137" s="1581"/>
      <c r="I137" s="1581"/>
      <c r="J137" s="1581"/>
      <c r="K137" s="1581"/>
      <c r="L137" s="1581"/>
    </row>
    <row r="138" spans="1:12" ht="16.5" customHeight="1">
      <c r="A138" s="1581"/>
      <c r="B138" s="1581"/>
      <c r="C138" s="1582"/>
      <c r="D138" s="1581"/>
      <c r="E138" s="1581"/>
      <c r="F138" s="1581"/>
      <c r="G138" s="1581"/>
      <c r="H138" s="1581"/>
      <c r="I138" s="1581"/>
      <c r="J138" s="1581"/>
      <c r="K138" s="1581"/>
      <c r="L138" s="1581"/>
    </row>
    <row r="139" spans="1:12" ht="16.5" customHeight="1">
      <c r="A139" s="1581"/>
      <c r="B139" s="1581"/>
      <c r="C139" s="1582"/>
      <c r="D139" s="1581"/>
      <c r="E139" s="1581"/>
      <c r="F139" s="1581"/>
      <c r="G139" s="1581"/>
      <c r="H139" s="1581"/>
      <c r="I139" s="1581"/>
      <c r="J139" s="1581"/>
      <c r="K139" s="1581"/>
      <c r="L139" s="1581"/>
    </row>
    <row r="140" spans="1:12" ht="16.5" customHeight="1">
      <c r="A140" s="1581"/>
      <c r="B140" s="1581"/>
      <c r="C140" s="1582"/>
      <c r="D140" s="1581"/>
      <c r="E140" s="1581"/>
      <c r="F140" s="1581"/>
      <c r="G140" s="1581"/>
      <c r="H140" s="1581"/>
      <c r="I140" s="1581"/>
      <c r="J140" s="1581"/>
      <c r="K140" s="1581"/>
      <c r="L140" s="1581"/>
    </row>
    <row r="141" spans="1:12" ht="16.5" customHeight="1">
      <c r="A141" s="1581"/>
      <c r="B141" s="1581"/>
      <c r="C141" s="1582"/>
      <c r="D141" s="1581"/>
      <c r="E141" s="1581"/>
      <c r="F141" s="1581"/>
      <c r="G141" s="1581"/>
      <c r="H141" s="1581"/>
      <c r="I141" s="1581"/>
      <c r="J141" s="1581"/>
      <c r="K141" s="1581"/>
      <c r="L141" s="1581"/>
    </row>
    <row r="142" spans="1:12" ht="16.5" customHeight="1">
      <c r="A142" s="1581"/>
      <c r="B142" s="1581"/>
      <c r="C142" s="1582"/>
      <c r="D142" s="1581"/>
      <c r="E142" s="1581"/>
      <c r="F142" s="1581"/>
      <c r="G142" s="1581"/>
      <c r="H142" s="1581"/>
      <c r="I142" s="1581"/>
      <c r="J142" s="1581"/>
      <c r="K142" s="1581"/>
      <c r="L142" s="1581"/>
    </row>
    <row r="143" spans="1:12" ht="16.5" customHeight="1">
      <c r="A143" s="1581"/>
      <c r="B143" s="1581"/>
      <c r="C143" s="1582"/>
      <c r="D143" s="1581"/>
      <c r="E143" s="1581"/>
      <c r="F143" s="1581"/>
      <c r="G143" s="1581"/>
      <c r="H143" s="1581"/>
      <c r="I143" s="1581"/>
      <c r="J143" s="1581"/>
      <c r="K143" s="1581"/>
      <c r="L143" s="1581"/>
    </row>
    <row r="144" spans="1:12" ht="16.5" customHeight="1">
      <c r="A144" s="1581"/>
      <c r="B144" s="1581"/>
      <c r="C144" s="1582"/>
      <c r="D144" s="1581"/>
      <c r="E144" s="1581"/>
      <c r="F144" s="1581"/>
      <c r="G144" s="1581"/>
      <c r="H144" s="1581"/>
      <c r="I144" s="1581"/>
      <c r="J144" s="1581"/>
      <c r="K144" s="1581"/>
      <c r="L144" s="1581"/>
    </row>
    <row r="145" spans="1:12" ht="16.5" customHeight="1">
      <c r="A145" s="1581"/>
      <c r="B145" s="1581"/>
      <c r="C145" s="1582"/>
      <c r="D145" s="1581"/>
      <c r="E145" s="1581"/>
      <c r="F145" s="1581"/>
      <c r="G145" s="1581"/>
      <c r="H145" s="1581"/>
      <c r="I145" s="1581"/>
      <c r="J145" s="1581"/>
      <c r="K145" s="1581"/>
      <c r="L145" s="1581"/>
    </row>
    <row r="146" spans="1:12" ht="16.5" customHeight="1">
      <c r="A146" s="1581"/>
      <c r="B146" s="1581"/>
      <c r="C146" s="1582"/>
      <c r="D146" s="1581"/>
      <c r="E146" s="1581"/>
      <c r="F146" s="1581"/>
      <c r="G146" s="1581"/>
      <c r="H146" s="1581"/>
      <c r="I146" s="1581"/>
      <c r="J146" s="1581"/>
      <c r="K146" s="1581"/>
      <c r="L146" s="1581"/>
    </row>
    <row r="147" spans="1:12" ht="16.5" customHeight="1">
      <c r="A147" s="1581"/>
      <c r="B147" s="1581"/>
      <c r="C147" s="1582"/>
      <c r="D147" s="1581"/>
      <c r="E147" s="1581"/>
      <c r="F147" s="1581"/>
      <c r="G147" s="1581"/>
      <c r="H147" s="1581"/>
      <c r="I147" s="1581"/>
      <c r="J147" s="1581"/>
      <c r="K147" s="1581"/>
      <c r="L147" s="1581"/>
    </row>
    <row r="148" spans="1:12" ht="16.5" customHeight="1">
      <c r="A148" s="1581"/>
      <c r="B148" s="1581"/>
      <c r="C148" s="1582"/>
      <c r="D148" s="1581"/>
      <c r="E148" s="1581"/>
      <c r="F148" s="1581"/>
      <c r="G148" s="1581"/>
      <c r="H148" s="1581"/>
      <c r="I148" s="1581"/>
      <c r="J148" s="1581"/>
      <c r="K148" s="1581"/>
      <c r="L148" s="1581"/>
    </row>
    <row r="149" spans="1:12" ht="16.5" customHeight="1">
      <c r="A149" s="1581"/>
      <c r="B149" s="1581"/>
      <c r="C149" s="1582"/>
      <c r="D149" s="1581"/>
      <c r="E149" s="1581"/>
      <c r="F149" s="1581"/>
      <c r="G149" s="1581"/>
      <c r="H149" s="1581"/>
      <c r="I149" s="1581"/>
      <c r="J149" s="1581"/>
      <c r="K149" s="1581"/>
      <c r="L149" s="1581"/>
    </row>
    <row r="150" spans="1:12" ht="16.5" customHeight="1">
      <c r="A150" s="1581"/>
      <c r="B150" s="1581"/>
      <c r="C150" s="1582"/>
      <c r="D150" s="1581"/>
      <c r="E150" s="1581"/>
      <c r="F150" s="1581"/>
      <c r="G150" s="1581"/>
      <c r="H150" s="1581"/>
      <c r="I150" s="1581"/>
      <c r="J150" s="1581"/>
      <c r="K150" s="1581"/>
      <c r="L150" s="1581"/>
    </row>
    <row r="151" spans="1:12" ht="16.5" customHeight="1">
      <c r="A151" s="1581"/>
      <c r="B151" s="1581"/>
      <c r="C151" s="1582"/>
      <c r="D151" s="1581"/>
      <c r="E151" s="1581"/>
      <c r="F151" s="1581"/>
      <c r="G151" s="1581"/>
      <c r="H151" s="1581"/>
      <c r="I151" s="1581"/>
      <c r="J151" s="1581"/>
      <c r="K151" s="1581"/>
      <c r="L151" s="1581"/>
    </row>
    <row r="152" spans="1:12" ht="16.5" customHeight="1">
      <c r="A152" s="1581"/>
      <c r="B152" s="1581"/>
      <c r="C152" s="1582"/>
      <c r="D152" s="1581"/>
      <c r="E152" s="1581"/>
      <c r="F152" s="1581"/>
      <c r="G152" s="1581"/>
      <c r="H152" s="1581"/>
      <c r="I152" s="1581"/>
      <c r="J152" s="1581"/>
      <c r="K152" s="1581"/>
      <c r="L152" s="1581"/>
    </row>
    <row r="153" spans="1:12" ht="16.5" customHeight="1">
      <c r="A153" s="1581"/>
      <c r="B153" s="1581"/>
      <c r="C153" s="1582"/>
      <c r="D153" s="1581"/>
      <c r="E153" s="1581"/>
      <c r="F153" s="1581"/>
      <c r="G153" s="1581"/>
      <c r="H153" s="1581"/>
      <c r="I153" s="1581"/>
      <c r="J153" s="1581"/>
      <c r="K153" s="1581"/>
      <c r="L153" s="1581"/>
    </row>
    <row r="154" spans="1:12" ht="16.5" customHeight="1">
      <c r="A154" s="1581"/>
      <c r="B154" s="1581"/>
      <c r="C154" s="1582"/>
      <c r="D154" s="1581"/>
      <c r="E154" s="1581"/>
      <c r="F154" s="1581"/>
      <c r="G154" s="1581"/>
      <c r="H154" s="1581"/>
      <c r="I154" s="1581"/>
      <c r="J154" s="1581"/>
      <c r="K154" s="1581"/>
      <c r="L154" s="1581"/>
    </row>
    <row r="155" spans="1:12" ht="16.5" customHeight="1">
      <c r="A155" s="1581"/>
      <c r="B155" s="1581"/>
      <c r="C155" s="1582"/>
      <c r="D155" s="1581"/>
      <c r="E155" s="1581"/>
      <c r="F155" s="1581"/>
      <c r="G155" s="1581"/>
      <c r="H155" s="1581"/>
      <c r="I155" s="1581"/>
      <c r="J155" s="1581"/>
      <c r="K155" s="1581"/>
      <c r="L155" s="1581"/>
    </row>
    <row r="156" spans="1:12" ht="16.5" customHeight="1">
      <c r="A156" s="1581"/>
      <c r="B156" s="1581"/>
      <c r="C156" s="1582"/>
      <c r="D156" s="1581"/>
      <c r="E156" s="1581"/>
      <c r="F156" s="1581"/>
      <c r="G156" s="1581"/>
      <c r="H156" s="1581"/>
      <c r="I156" s="1581"/>
      <c r="J156" s="1581"/>
      <c r="K156" s="1581"/>
      <c r="L156" s="1581"/>
    </row>
    <row r="157" spans="1:12" ht="16.5" customHeight="1">
      <c r="A157" s="1581"/>
      <c r="B157" s="1581"/>
      <c r="C157" s="1582"/>
      <c r="D157" s="1581"/>
      <c r="E157" s="1581"/>
      <c r="F157" s="1581"/>
      <c r="G157" s="1581"/>
      <c r="H157" s="1581"/>
      <c r="I157" s="1581"/>
      <c r="J157" s="1581"/>
      <c r="K157" s="1581"/>
      <c r="L157" s="1581"/>
    </row>
    <row r="158" spans="1:12" ht="16.5" customHeight="1">
      <c r="A158" s="1581"/>
      <c r="B158" s="1581"/>
      <c r="C158" s="1582"/>
      <c r="D158" s="1581"/>
      <c r="E158" s="1581"/>
      <c r="F158" s="1581"/>
      <c r="G158" s="1581"/>
      <c r="H158" s="1581"/>
      <c r="I158" s="1581"/>
      <c r="J158" s="1581"/>
      <c r="K158" s="1581"/>
      <c r="L158" s="1581"/>
    </row>
    <row r="159" spans="1:12" ht="16.5" customHeight="1">
      <c r="A159" s="1581"/>
      <c r="B159" s="1581"/>
      <c r="C159" s="1582"/>
      <c r="D159" s="1581"/>
      <c r="E159" s="1581"/>
      <c r="F159" s="1581"/>
      <c r="G159" s="1581"/>
      <c r="H159" s="1581"/>
      <c r="I159" s="1581"/>
      <c r="J159" s="1581"/>
      <c r="K159" s="1581"/>
      <c r="L159" s="1581"/>
    </row>
    <row r="160" spans="1:12" ht="16.5" customHeight="1">
      <c r="A160" s="1581"/>
      <c r="B160" s="1581"/>
      <c r="C160" s="1582"/>
      <c r="D160" s="1581"/>
      <c r="E160" s="1581"/>
      <c r="F160" s="1581"/>
      <c r="G160" s="1581"/>
      <c r="H160" s="1581"/>
      <c r="I160" s="1581"/>
      <c r="J160" s="1581"/>
      <c r="K160" s="1581"/>
      <c r="L160" s="1581"/>
    </row>
    <row r="161" spans="1:12" ht="16.5" customHeight="1">
      <c r="A161" s="1581"/>
      <c r="B161" s="1581"/>
      <c r="C161" s="1582"/>
      <c r="D161" s="1581"/>
      <c r="E161" s="1581"/>
      <c r="F161" s="1581"/>
      <c r="G161" s="1581"/>
      <c r="H161" s="1581"/>
      <c r="I161" s="1581"/>
      <c r="J161" s="1581"/>
      <c r="K161" s="1581"/>
      <c r="L161" s="1581"/>
    </row>
    <row r="162" spans="1:12" ht="16.5" customHeight="1">
      <c r="A162" s="1581"/>
      <c r="B162" s="1581"/>
      <c r="C162" s="1582"/>
      <c r="D162" s="1581"/>
      <c r="E162" s="1581"/>
      <c r="F162" s="1581"/>
      <c r="G162" s="1581"/>
      <c r="H162" s="1581"/>
      <c r="I162" s="1581"/>
      <c r="J162" s="1581"/>
      <c r="K162" s="1581"/>
      <c r="L162" s="1581"/>
    </row>
    <row r="163" spans="1:12" ht="16.5" customHeight="1">
      <c r="A163" s="1581"/>
      <c r="B163" s="1581"/>
      <c r="C163" s="1582"/>
      <c r="D163" s="1581"/>
      <c r="E163" s="1581"/>
      <c r="F163" s="1581"/>
      <c r="G163" s="1581"/>
      <c r="H163" s="1581"/>
      <c r="I163" s="1581"/>
      <c r="J163" s="1581"/>
      <c r="K163" s="1581"/>
      <c r="L163" s="1581"/>
    </row>
    <row r="164" spans="1:12" ht="16.5" customHeight="1">
      <c r="A164" s="1581"/>
      <c r="B164" s="1581"/>
      <c r="C164" s="1582"/>
      <c r="D164" s="1581"/>
      <c r="E164" s="1581"/>
      <c r="F164" s="1581"/>
      <c r="G164" s="1581"/>
      <c r="H164" s="1581"/>
      <c r="I164" s="1581"/>
      <c r="J164" s="1581"/>
      <c r="K164" s="1581"/>
      <c r="L164" s="1581"/>
    </row>
    <row r="165" spans="1:12" ht="16.5" customHeight="1">
      <c r="A165" s="1581"/>
      <c r="B165" s="1581"/>
      <c r="C165" s="1582"/>
      <c r="D165" s="1581"/>
      <c r="E165" s="1581"/>
      <c r="F165" s="1581"/>
      <c r="G165" s="1581"/>
      <c r="H165" s="1581"/>
      <c r="I165" s="1581"/>
      <c r="J165" s="1581"/>
      <c r="K165" s="1581"/>
      <c r="L165" s="1581"/>
    </row>
    <row r="166" spans="1:12" ht="16.5" customHeight="1">
      <c r="A166" s="1581"/>
      <c r="B166" s="1581"/>
      <c r="C166" s="1582"/>
      <c r="D166" s="1581"/>
      <c r="E166" s="1581"/>
      <c r="F166" s="1581"/>
      <c r="G166" s="1581"/>
      <c r="H166" s="1581"/>
      <c r="I166" s="1581"/>
      <c r="J166" s="1581"/>
      <c r="K166" s="1581"/>
      <c r="L166" s="1581"/>
    </row>
    <row r="167" spans="1:12" ht="16.5" customHeight="1">
      <c r="A167" s="1581"/>
      <c r="B167" s="1581"/>
      <c r="C167" s="1582"/>
      <c r="D167" s="1581"/>
      <c r="E167" s="1581"/>
      <c r="F167" s="1581"/>
      <c r="G167" s="1581"/>
      <c r="H167" s="1581"/>
      <c r="I167" s="1581"/>
      <c r="J167" s="1581"/>
      <c r="K167" s="1581"/>
      <c r="L167" s="1581"/>
    </row>
    <row r="168" spans="1:12" ht="16.5" customHeight="1">
      <c r="A168" s="1581"/>
      <c r="B168" s="1581"/>
      <c r="C168" s="1582"/>
      <c r="D168" s="1581"/>
      <c r="E168" s="1581"/>
      <c r="F168" s="1581"/>
      <c r="G168" s="1581"/>
      <c r="H168" s="1581"/>
      <c r="I168" s="1581"/>
      <c r="J168" s="1581"/>
      <c r="K168" s="1581"/>
      <c r="L168" s="1581"/>
    </row>
    <row r="169" spans="1:12" ht="16.5" customHeight="1">
      <c r="A169" s="1581"/>
      <c r="B169" s="1581"/>
      <c r="C169" s="1582"/>
      <c r="D169" s="1581"/>
      <c r="E169" s="1581"/>
      <c r="F169" s="1581"/>
      <c r="G169" s="1581"/>
      <c r="H169" s="1581"/>
      <c r="I169" s="1581"/>
      <c r="J169" s="1581"/>
      <c r="K169" s="1581"/>
      <c r="L169" s="1581"/>
    </row>
    <row r="170" spans="1:12" ht="16.5" customHeight="1">
      <c r="A170" s="1581"/>
      <c r="B170" s="1581"/>
      <c r="C170" s="1582"/>
      <c r="D170" s="1581"/>
      <c r="E170" s="1581"/>
      <c r="F170" s="1581"/>
      <c r="G170" s="1581"/>
      <c r="H170" s="1581"/>
      <c r="I170" s="1581"/>
      <c r="J170" s="1581"/>
      <c r="K170" s="1581"/>
      <c r="L170" s="1581"/>
    </row>
    <row r="171" spans="1:12" ht="16.5" customHeight="1">
      <c r="A171" s="1581"/>
      <c r="B171" s="1581"/>
      <c r="C171" s="1582"/>
      <c r="D171" s="1581"/>
      <c r="E171" s="1581"/>
      <c r="F171" s="1581"/>
      <c r="G171" s="1581"/>
      <c r="H171" s="1581"/>
      <c r="I171" s="1581"/>
      <c r="J171" s="1581"/>
      <c r="K171" s="1581"/>
      <c r="L171" s="1581"/>
    </row>
    <row r="172" spans="1:12" ht="16.5" customHeight="1">
      <c r="A172" s="1581"/>
      <c r="B172" s="1581"/>
      <c r="C172" s="1582"/>
      <c r="D172" s="1581"/>
      <c r="E172" s="1581"/>
      <c r="F172" s="1581"/>
      <c r="G172" s="1581"/>
      <c r="H172" s="1581"/>
      <c r="I172" s="1581"/>
      <c r="J172" s="1581"/>
      <c r="K172" s="1581"/>
      <c r="L172" s="1581"/>
    </row>
    <row r="173" spans="1:12" ht="16.5" customHeight="1">
      <c r="A173" s="1581"/>
      <c r="B173" s="1581"/>
      <c r="C173" s="1582"/>
      <c r="D173" s="1581"/>
      <c r="E173" s="1581"/>
      <c r="F173" s="1581"/>
      <c r="G173" s="1581"/>
      <c r="H173" s="1581"/>
      <c r="I173" s="1581"/>
      <c r="J173" s="1581"/>
      <c r="K173" s="1581"/>
      <c r="L173" s="1581"/>
    </row>
    <row r="174" spans="1:12" ht="16.5" customHeight="1">
      <c r="A174" s="1581"/>
      <c r="B174" s="1581"/>
      <c r="C174" s="1582"/>
      <c r="D174" s="1581"/>
      <c r="E174" s="1581"/>
      <c r="F174" s="1581"/>
      <c r="G174" s="1581"/>
      <c r="H174" s="1581"/>
      <c r="I174" s="1581"/>
      <c r="J174" s="1581"/>
      <c r="K174" s="1581"/>
      <c r="L174" s="1581"/>
    </row>
    <row r="175" spans="1:12" ht="16.5" customHeight="1">
      <c r="A175" s="1581"/>
      <c r="B175" s="1581"/>
      <c r="C175" s="1582"/>
      <c r="D175" s="1581"/>
      <c r="E175" s="1581"/>
      <c r="F175" s="1581"/>
      <c r="G175" s="1581"/>
      <c r="H175" s="1581"/>
      <c r="I175" s="1581"/>
      <c r="J175" s="1581"/>
      <c r="K175" s="1581"/>
      <c r="L175" s="1581"/>
    </row>
    <row r="176" spans="1:12" ht="16.5" customHeight="1">
      <c r="A176" s="1581"/>
      <c r="B176" s="1581"/>
      <c r="C176" s="1582"/>
      <c r="D176" s="1581"/>
      <c r="E176" s="1581"/>
      <c r="F176" s="1581"/>
      <c r="G176" s="1581"/>
      <c r="H176" s="1581"/>
      <c r="I176" s="1581"/>
      <c r="J176" s="1581"/>
      <c r="K176" s="1581"/>
      <c r="L176" s="1581"/>
    </row>
    <row r="177" spans="1:12" ht="16.5" customHeight="1">
      <c r="A177" s="1581"/>
      <c r="B177" s="1581"/>
      <c r="C177" s="1582"/>
      <c r="D177" s="1581"/>
      <c r="E177" s="1581"/>
      <c r="F177" s="1581"/>
      <c r="G177" s="1581"/>
      <c r="H177" s="1581"/>
      <c r="I177" s="1581"/>
      <c r="J177" s="1581"/>
      <c r="K177" s="1581"/>
      <c r="L177" s="1581"/>
    </row>
    <row r="178" spans="1:12" ht="16.5" customHeight="1">
      <c r="A178" s="1581"/>
      <c r="B178" s="1581"/>
      <c r="C178" s="1582"/>
      <c r="D178" s="1581"/>
      <c r="E178" s="1581"/>
      <c r="F178" s="1581"/>
      <c r="G178" s="1581"/>
      <c r="H178" s="1581"/>
      <c r="I178" s="1581"/>
      <c r="J178" s="1581"/>
      <c r="K178" s="1581"/>
      <c r="L178" s="1581"/>
    </row>
    <row r="179" spans="1:12" ht="16.5" customHeight="1">
      <c r="A179" s="1581"/>
      <c r="B179" s="1581"/>
      <c r="C179" s="1582"/>
      <c r="D179" s="1581"/>
      <c r="E179" s="1581"/>
      <c r="F179" s="1581"/>
      <c r="G179" s="1581"/>
      <c r="H179" s="1581"/>
      <c r="I179" s="1581"/>
      <c r="J179" s="1581"/>
      <c r="K179" s="1581"/>
      <c r="L179" s="1581"/>
    </row>
    <row r="180" spans="1:12" ht="16.5" customHeight="1">
      <c r="A180" s="1581"/>
      <c r="B180" s="1581"/>
      <c r="C180" s="1582"/>
      <c r="D180" s="1581"/>
      <c r="E180" s="1581"/>
      <c r="F180" s="1581"/>
      <c r="G180" s="1581"/>
      <c r="H180" s="1581"/>
      <c r="I180" s="1581"/>
      <c r="J180" s="1581"/>
      <c r="K180" s="1581"/>
      <c r="L180" s="1581"/>
    </row>
    <row r="181" spans="1:12" ht="16.5" customHeight="1">
      <c r="A181" s="1581"/>
      <c r="B181" s="1581"/>
      <c r="C181" s="1582"/>
      <c r="D181" s="1581"/>
      <c r="E181" s="1581"/>
      <c r="F181" s="1581"/>
      <c r="G181" s="1581"/>
      <c r="H181" s="1581"/>
      <c r="I181" s="1581"/>
      <c r="J181" s="1581"/>
      <c r="K181" s="1581"/>
      <c r="L181" s="1581"/>
    </row>
    <row r="182" spans="1:12" ht="16.5" customHeight="1">
      <c r="A182" s="1581"/>
      <c r="B182" s="1581"/>
      <c r="C182" s="1582"/>
      <c r="D182" s="1581"/>
      <c r="E182" s="1581"/>
      <c r="F182" s="1581"/>
      <c r="G182" s="1581"/>
      <c r="H182" s="1581"/>
      <c r="I182" s="1581"/>
      <c r="J182" s="1581"/>
      <c r="K182" s="1581"/>
      <c r="L182" s="1581"/>
    </row>
    <row r="183" spans="1:12" ht="16.5" customHeight="1">
      <c r="A183" s="1581"/>
      <c r="B183" s="1581"/>
      <c r="C183" s="1582"/>
      <c r="D183" s="1581"/>
      <c r="E183" s="1581"/>
      <c r="F183" s="1581"/>
      <c r="G183" s="1581"/>
      <c r="H183" s="1581"/>
      <c r="I183" s="1581"/>
      <c r="J183" s="1581"/>
      <c r="K183" s="1581"/>
      <c r="L183" s="1581"/>
    </row>
    <row r="184" spans="1:12" ht="16.5" customHeight="1">
      <c r="A184" s="1581"/>
      <c r="B184" s="1581"/>
      <c r="C184" s="1582"/>
      <c r="D184" s="1581"/>
      <c r="E184" s="1581"/>
      <c r="F184" s="1581"/>
      <c r="G184" s="1581"/>
      <c r="H184" s="1581"/>
      <c r="I184" s="1581"/>
      <c r="J184" s="1581"/>
      <c r="K184" s="1581"/>
      <c r="L184" s="1581"/>
    </row>
    <row r="185" spans="1:12" ht="16.5" customHeight="1">
      <c r="A185" s="1581"/>
      <c r="B185" s="1581"/>
      <c r="C185" s="1582"/>
      <c r="D185" s="1581"/>
      <c r="E185" s="1581"/>
      <c r="F185" s="1581"/>
      <c r="G185" s="1581"/>
      <c r="H185" s="1581"/>
      <c r="I185" s="1581"/>
      <c r="J185" s="1581"/>
      <c r="K185" s="1581"/>
      <c r="L185" s="1581"/>
    </row>
    <row r="186" spans="1:12" ht="16.5" customHeight="1">
      <c r="A186" s="1581"/>
      <c r="B186" s="1581"/>
      <c r="C186" s="1582"/>
      <c r="D186" s="1581"/>
      <c r="E186" s="1581"/>
      <c r="F186" s="1581"/>
      <c r="G186" s="1581"/>
      <c r="H186" s="1581"/>
      <c r="I186" s="1581"/>
      <c r="J186" s="1581"/>
      <c r="K186" s="1581"/>
      <c r="L186" s="1581"/>
    </row>
    <row r="187" spans="1:12" ht="16.5" customHeight="1">
      <c r="A187" s="1581"/>
      <c r="B187" s="1581"/>
      <c r="C187" s="1582"/>
      <c r="D187" s="1581"/>
      <c r="E187" s="1581"/>
      <c r="F187" s="1581"/>
      <c r="G187" s="1581"/>
      <c r="H187" s="1581"/>
      <c r="I187" s="1581"/>
      <c r="J187" s="1581"/>
      <c r="K187" s="1581"/>
      <c r="L187" s="1581"/>
    </row>
    <row r="188" spans="1:12" ht="16.5" customHeight="1">
      <c r="A188" s="1581"/>
      <c r="B188" s="1581"/>
      <c r="C188" s="1582"/>
      <c r="D188" s="1581"/>
      <c r="E188" s="1581"/>
      <c r="F188" s="1581"/>
      <c r="G188" s="1581"/>
      <c r="H188" s="1581"/>
      <c r="I188" s="1581"/>
      <c r="J188" s="1581"/>
      <c r="K188" s="1581"/>
      <c r="L188" s="1581"/>
    </row>
    <row r="189" spans="1:12" ht="16.5" customHeight="1">
      <c r="A189" s="1581"/>
      <c r="B189" s="1581"/>
      <c r="C189" s="1582"/>
      <c r="D189" s="1581"/>
      <c r="E189" s="1581"/>
      <c r="F189" s="1581"/>
      <c r="G189" s="1581"/>
      <c r="H189" s="1581"/>
      <c r="I189" s="1581"/>
      <c r="J189" s="1581"/>
      <c r="K189" s="1581"/>
      <c r="L189" s="1581"/>
    </row>
    <row r="190" spans="1:12" ht="16.5" customHeight="1">
      <c r="A190" s="1581"/>
      <c r="B190" s="1581"/>
      <c r="C190" s="1582"/>
      <c r="D190" s="1581"/>
      <c r="E190" s="1581"/>
      <c r="F190" s="1581"/>
      <c r="G190" s="1581"/>
      <c r="H190" s="1581"/>
      <c r="I190" s="1581"/>
      <c r="J190" s="1581"/>
      <c r="K190" s="1581"/>
      <c r="L190" s="1581"/>
    </row>
    <row r="191" spans="1:12" ht="16.5" customHeight="1">
      <c r="A191" s="1581"/>
      <c r="B191" s="1581"/>
      <c r="C191" s="1582"/>
      <c r="D191" s="1581"/>
      <c r="E191" s="1581"/>
      <c r="F191" s="1581"/>
      <c r="G191" s="1581"/>
      <c r="H191" s="1581"/>
      <c r="I191" s="1581"/>
      <c r="J191" s="1581"/>
      <c r="K191" s="1581"/>
      <c r="L191" s="1581"/>
    </row>
    <row r="192" spans="1:12" ht="16.5" customHeight="1">
      <c r="A192" s="1581"/>
      <c r="B192" s="1581"/>
      <c r="C192" s="1582"/>
      <c r="D192" s="1581"/>
      <c r="E192" s="1581"/>
      <c r="F192" s="1581"/>
      <c r="G192" s="1581"/>
      <c r="H192" s="1581"/>
      <c r="I192" s="1581"/>
      <c r="J192" s="1581"/>
      <c r="K192" s="1581"/>
      <c r="L192" s="1581"/>
    </row>
    <row r="193" spans="1:12" ht="16.5" customHeight="1">
      <c r="A193" s="1581"/>
      <c r="B193" s="1581"/>
      <c r="C193" s="1582"/>
      <c r="D193" s="1581"/>
      <c r="E193" s="1581"/>
      <c r="F193" s="1581"/>
      <c r="G193" s="1581"/>
      <c r="H193" s="1581"/>
      <c r="I193" s="1581"/>
      <c r="J193" s="1581"/>
      <c r="K193" s="1581"/>
      <c r="L193" s="1581"/>
    </row>
    <row r="194" spans="1:12" ht="16.5" customHeight="1">
      <c r="A194" s="1581"/>
      <c r="B194" s="1581"/>
      <c r="C194" s="1582"/>
      <c r="D194" s="1581"/>
      <c r="E194" s="1581"/>
      <c r="F194" s="1581"/>
      <c r="G194" s="1581"/>
      <c r="H194" s="1581"/>
      <c r="I194" s="1581"/>
      <c r="J194" s="1581"/>
      <c r="K194" s="1581"/>
      <c r="L194" s="1581"/>
    </row>
    <row r="195" spans="1:12" ht="16.5" customHeight="1">
      <c r="A195" s="1581"/>
      <c r="B195" s="1581"/>
      <c r="C195" s="1582"/>
      <c r="D195" s="1581"/>
      <c r="E195" s="1581"/>
      <c r="F195" s="1581"/>
      <c r="G195" s="1581"/>
      <c r="H195" s="1581"/>
      <c r="I195" s="1581"/>
      <c r="J195" s="1581"/>
      <c r="K195" s="1581"/>
      <c r="L195" s="1581"/>
    </row>
    <row r="196" spans="1:12" ht="16.5" customHeight="1">
      <c r="A196" s="1581"/>
      <c r="B196" s="1581"/>
      <c r="C196" s="1582"/>
      <c r="D196" s="1581"/>
      <c r="E196" s="1581"/>
      <c r="F196" s="1581"/>
      <c r="G196" s="1581"/>
      <c r="H196" s="1581"/>
      <c r="I196" s="1581"/>
      <c r="J196" s="1581"/>
      <c r="K196" s="1581"/>
      <c r="L196" s="1581"/>
    </row>
    <row r="197" spans="1:12" ht="16.5" customHeight="1">
      <c r="A197" s="1581"/>
      <c r="B197" s="1581"/>
      <c r="C197" s="1582"/>
      <c r="D197" s="1581"/>
      <c r="E197" s="1581"/>
      <c r="F197" s="1581"/>
      <c r="G197" s="1581"/>
      <c r="H197" s="1581"/>
      <c r="I197" s="1581"/>
      <c r="J197" s="1581"/>
      <c r="K197" s="1581"/>
      <c r="L197" s="1581"/>
    </row>
    <row r="198" spans="1:12" ht="16.5" customHeight="1">
      <c r="A198" s="1581"/>
      <c r="B198" s="1581"/>
      <c r="C198" s="1582"/>
      <c r="D198" s="1581"/>
      <c r="E198" s="1581"/>
      <c r="F198" s="1581"/>
      <c r="G198" s="1581"/>
      <c r="H198" s="1581"/>
      <c r="I198" s="1581"/>
      <c r="J198" s="1581"/>
      <c r="K198" s="1581"/>
      <c r="L198" s="1581"/>
    </row>
    <row r="199" spans="1:12" ht="16.5" customHeight="1">
      <c r="A199" s="1581"/>
      <c r="B199" s="1581"/>
      <c r="C199" s="1582"/>
      <c r="D199" s="1581"/>
      <c r="E199" s="1581"/>
      <c r="F199" s="1581"/>
      <c r="G199" s="1581"/>
      <c r="H199" s="1581"/>
      <c r="I199" s="1581"/>
      <c r="J199" s="1581"/>
      <c r="K199" s="1581"/>
      <c r="L199" s="1581"/>
    </row>
    <row r="200" spans="1:12" ht="16.5" customHeight="1">
      <c r="A200" s="1581"/>
      <c r="B200" s="1581"/>
      <c r="C200" s="1582"/>
      <c r="D200" s="1581"/>
      <c r="E200" s="1581"/>
      <c r="F200" s="1581"/>
      <c r="G200" s="1581"/>
      <c r="H200" s="1581"/>
      <c r="I200" s="1581"/>
      <c r="J200" s="1581"/>
      <c r="K200" s="1581"/>
      <c r="L200" s="1581"/>
    </row>
    <row r="201" spans="1:12" ht="16.5" customHeight="1">
      <c r="A201" s="1581"/>
      <c r="B201" s="1581"/>
      <c r="C201" s="1582"/>
      <c r="D201" s="1581"/>
      <c r="E201" s="1581"/>
      <c r="F201" s="1581"/>
      <c r="G201" s="1581"/>
      <c r="H201" s="1581"/>
      <c r="I201" s="1581"/>
      <c r="J201" s="1581"/>
      <c r="K201" s="1581"/>
      <c r="L201" s="1581"/>
    </row>
    <row r="202" spans="1:12" ht="16.5" customHeight="1">
      <c r="A202" s="1581"/>
      <c r="B202" s="1581"/>
      <c r="C202" s="1582"/>
      <c r="D202" s="1581"/>
      <c r="E202" s="1581"/>
      <c r="F202" s="1581"/>
      <c r="G202" s="1581"/>
      <c r="H202" s="1581"/>
      <c r="I202" s="1581"/>
      <c r="J202" s="1581"/>
      <c r="K202" s="1581"/>
      <c r="L202" s="1581"/>
    </row>
    <row r="203" spans="1:12" ht="16.5" customHeight="1">
      <c r="A203" s="1581"/>
      <c r="B203" s="1581"/>
      <c r="C203" s="1582"/>
      <c r="D203" s="1581"/>
      <c r="E203" s="1581"/>
      <c r="F203" s="1581"/>
      <c r="G203" s="1581"/>
      <c r="H203" s="1581"/>
      <c r="I203" s="1581"/>
      <c r="J203" s="1581"/>
      <c r="K203" s="1581"/>
      <c r="L203" s="1581"/>
    </row>
    <row r="204" spans="1:12" ht="16.5" customHeight="1">
      <c r="A204" s="1581"/>
      <c r="B204" s="1581"/>
      <c r="C204" s="1582"/>
      <c r="D204" s="1581"/>
      <c r="E204" s="1581"/>
      <c r="F204" s="1581"/>
      <c r="G204" s="1581"/>
      <c r="H204" s="1581"/>
      <c r="I204" s="1581"/>
      <c r="J204" s="1581"/>
      <c r="K204" s="1581"/>
      <c r="L204" s="1581"/>
    </row>
    <row r="205" spans="1:12" ht="16.5" customHeight="1">
      <c r="A205" s="1581"/>
      <c r="B205" s="1581"/>
      <c r="C205" s="1582"/>
      <c r="D205" s="1581"/>
      <c r="E205" s="1581"/>
      <c r="F205" s="1581"/>
      <c r="G205" s="1581"/>
      <c r="H205" s="1581"/>
      <c r="I205" s="1581"/>
      <c r="J205" s="1581"/>
      <c r="K205" s="1581"/>
      <c r="L205" s="1581"/>
    </row>
    <row r="206" spans="1:12" ht="16.5" customHeight="1">
      <c r="A206" s="1581"/>
      <c r="B206" s="1581"/>
      <c r="C206" s="1582"/>
      <c r="D206" s="1581"/>
      <c r="E206" s="1581"/>
      <c r="F206" s="1581"/>
      <c r="G206" s="1581"/>
      <c r="H206" s="1581"/>
      <c r="I206" s="1581"/>
      <c r="J206" s="1581"/>
      <c r="K206" s="1581"/>
      <c r="L206" s="1581"/>
    </row>
    <row r="207" spans="1:12" ht="16.5" customHeight="1">
      <c r="A207" s="1581"/>
      <c r="B207" s="1581"/>
      <c r="C207" s="1582"/>
      <c r="D207" s="1581"/>
      <c r="E207" s="1581"/>
      <c r="F207" s="1581"/>
      <c r="G207" s="1581"/>
      <c r="H207" s="1581"/>
      <c r="I207" s="1581"/>
      <c r="J207" s="1581"/>
      <c r="K207" s="1581"/>
      <c r="L207" s="1581"/>
    </row>
    <row r="208" spans="1:12" ht="16.5" customHeight="1">
      <c r="A208" s="1581"/>
      <c r="B208" s="1581"/>
      <c r="C208" s="1582"/>
      <c r="D208" s="1581"/>
      <c r="E208" s="1581"/>
      <c r="F208" s="1581"/>
      <c r="G208" s="1581"/>
      <c r="H208" s="1581"/>
      <c r="I208" s="1581"/>
      <c r="J208" s="1581"/>
      <c r="K208" s="1581"/>
      <c r="L208" s="1581"/>
    </row>
    <row r="209" spans="1:12" ht="16.5" customHeight="1">
      <c r="A209" s="1581"/>
      <c r="B209" s="1581"/>
      <c r="C209" s="1582"/>
      <c r="D209" s="1581"/>
      <c r="E209" s="1581"/>
      <c r="F209" s="1581"/>
      <c r="G209" s="1581"/>
      <c r="H209" s="1581"/>
      <c r="I209" s="1581"/>
      <c r="J209" s="1581"/>
      <c r="K209" s="1581"/>
      <c r="L209" s="1581"/>
    </row>
    <row r="210" spans="1:12" ht="16.5" customHeight="1">
      <c r="A210" s="1581"/>
      <c r="B210" s="1581"/>
      <c r="C210" s="1582"/>
      <c r="D210" s="1581"/>
      <c r="E210" s="1581"/>
      <c r="F210" s="1581"/>
      <c r="G210" s="1581"/>
      <c r="H210" s="1581"/>
      <c r="I210" s="1581"/>
      <c r="J210" s="1581"/>
      <c r="K210" s="1581"/>
      <c r="L210" s="1581"/>
    </row>
    <row r="211" spans="1:12" ht="16.5" customHeight="1">
      <c r="A211" s="1581"/>
      <c r="B211" s="1581"/>
      <c r="C211" s="1582"/>
      <c r="D211" s="1581"/>
      <c r="E211" s="1581"/>
      <c r="F211" s="1581"/>
      <c r="G211" s="1581"/>
      <c r="H211" s="1581"/>
      <c r="I211" s="1581"/>
      <c r="J211" s="1581"/>
      <c r="K211" s="1581"/>
      <c r="L211" s="1581"/>
    </row>
    <row r="212" spans="1:12" ht="16.5" customHeight="1">
      <c r="A212" s="1581"/>
      <c r="B212" s="1581"/>
      <c r="C212" s="1582"/>
      <c r="D212" s="1581"/>
      <c r="E212" s="1581"/>
      <c r="F212" s="1581"/>
      <c r="G212" s="1581"/>
      <c r="H212" s="1581"/>
      <c r="I212" s="1581"/>
      <c r="J212" s="1581"/>
      <c r="K212" s="1581"/>
      <c r="L212" s="1581"/>
    </row>
    <row r="213" spans="1:12" ht="16.5" customHeight="1">
      <c r="A213" s="1581"/>
      <c r="B213" s="1581"/>
      <c r="C213" s="1582"/>
      <c r="D213" s="1581"/>
      <c r="E213" s="1581"/>
      <c r="F213" s="1581"/>
      <c r="G213" s="1581"/>
      <c r="H213" s="1581"/>
      <c r="I213" s="1581"/>
      <c r="J213" s="1581"/>
      <c r="K213" s="1581"/>
      <c r="L213" s="1581"/>
    </row>
    <row r="214" spans="1:12" ht="16.5" customHeight="1">
      <c r="A214" s="1581"/>
      <c r="B214" s="1581"/>
      <c r="C214" s="1582"/>
      <c r="D214" s="1581"/>
      <c r="E214" s="1581"/>
      <c r="F214" s="1581"/>
      <c r="G214" s="1581"/>
      <c r="H214" s="1581"/>
      <c r="I214" s="1581"/>
      <c r="J214" s="1581"/>
      <c r="K214" s="1581"/>
      <c r="L214" s="1581"/>
    </row>
    <row r="215" spans="1:12" ht="16.5" customHeight="1">
      <c r="A215" s="1581"/>
      <c r="B215" s="1581"/>
      <c r="C215" s="1582"/>
      <c r="D215" s="1581"/>
      <c r="E215" s="1581"/>
      <c r="F215" s="1581"/>
      <c r="G215" s="1581"/>
      <c r="H215" s="1581"/>
      <c r="I215" s="1581"/>
      <c r="J215" s="1581"/>
      <c r="K215" s="1581"/>
      <c r="L215" s="1581"/>
    </row>
    <row r="216" spans="1:12" ht="16.5" customHeight="1">
      <c r="A216" s="1581"/>
      <c r="B216" s="1581"/>
      <c r="C216" s="1582"/>
      <c r="D216" s="1581"/>
      <c r="E216" s="1581"/>
      <c r="F216" s="1581"/>
      <c r="G216" s="1581"/>
      <c r="H216" s="1581"/>
      <c r="I216" s="1581"/>
      <c r="J216" s="1581"/>
      <c r="K216" s="1581"/>
      <c r="L216" s="1581"/>
    </row>
    <row r="217" spans="1:12" ht="16.5" customHeight="1">
      <c r="A217" s="1581"/>
      <c r="B217" s="1581"/>
      <c r="C217" s="1582"/>
      <c r="D217" s="1581"/>
      <c r="E217" s="1581"/>
      <c r="F217" s="1581"/>
      <c r="G217" s="1581"/>
      <c r="H217" s="1581"/>
      <c r="I217" s="1581"/>
      <c r="J217" s="1581"/>
      <c r="K217" s="1581"/>
      <c r="L217" s="1581"/>
    </row>
    <row r="218" spans="1:12" ht="16.5" customHeight="1">
      <c r="A218" s="1581"/>
      <c r="B218" s="1581"/>
      <c r="C218" s="1582"/>
      <c r="D218" s="1581"/>
      <c r="E218" s="1581"/>
      <c r="F218" s="1581"/>
      <c r="G218" s="1581"/>
      <c r="H218" s="1581"/>
      <c r="I218" s="1581"/>
      <c r="J218" s="1581"/>
      <c r="K218" s="1581"/>
      <c r="L218" s="1581"/>
    </row>
    <row r="219" spans="1:12" ht="16.5" customHeight="1">
      <c r="A219" s="1581"/>
      <c r="B219" s="1581"/>
      <c r="C219" s="1582"/>
      <c r="D219" s="1581"/>
      <c r="E219" s="1581"/>
      <c r="F219" s="1581"/>
      <c r="G219" s="1581"/>
      <c r="H219" s="1581"/>
      <c r="I219" s="1581"/>
      <c r="J219" s="1581"/>
      <c r="K219" s="1581"/>
      <c r="L219" s="1581"/>
    </row>
    <row r="220" spans="1:12" ht="16.5" customHeight="1">
      <c r="A220" s="1581"/>
      <c r="B220" s="1581"/>
      <c r="C220" s="1582"/>
      <c r="D220" s="1581"/>
      <c r="E220" s="1581"/>
      <c r="F220" s="1581"/>
      <c r="G220" s="1581"/>
      <c r="H220" s="1581"/>
      <c r="I220" s="1581"/>
      <c r="J220" s="1581"/>
      <c r="K220" s="1581"/>
      <c r="L220" s="1581"/>
    </row>
    <row r="221" spans="1:12" ht="16.5" customHeight="1">
      <c r="A221" s="1581"/>
      <c r="B221" s="1581"/>
      <c r="C221" s="1582"/>
      <c r="D221" s="1581"/>
      <c r="E221" s="1581"/>
      <c r="F221" s="1581"/>
      <c r="G221" s="1581"/>
      <c r="H221" s="1581"/>
      <c r="I221" s="1581"/>
      <c r="J221" s="1581"/>
      <c r="K221" s="1581"/>
      <c r="L221" s="1581"/>
    </row>
    <row r="222" spans="1:12" ht="16.5" customHeight="1">
      <c r="A222" s="1581"/>
      <c r="B222" s="1581"/>
      <c r="C222" s="1582"/>
      <c r="D222" s="1581"/>
      <c r="E222" s="1581"/>
      <c r="F222" s="1581"/>
      <c r="G222" s="1581"/>
      <c r="H222" s="1581"/>
      <c r="I222" s="1581"/>
      <c r="J222" s="1581"/>
      <c r="K222" s="1581"/>
      <c r="L222" s="1581"/>
    </row>
    <row r="223" spans="1:12" ht="16.5" customHeight="1">
      <c r="A223" s="1581"/>
      <c r="B223" s="1581"/>
      <c r="C223" s="1582"/>
      <c r="D223" s="1581"/>
      <c r="E223" s="1581"/>
      <c r="F223" s="1581"/>
      <c r="G223" s="1581"/>
      <c r="H223" s="1581"/>
      <c r="I223" s="1581"/>
      <c r="J223" s="1581"/>
      <c r="K223" s="1581"/>
      <c r="L223" s="1581"/>
    </row>
    <row r="224" spans="1:12" ht="16.5" customHeight="1">
      <c r="A224" s="1581"/>
      <c r="B224" s="1581"/>
      <c r="C224" s="1582"/>
      <c r="D224" s="1581"/>
      <c r="E224" s="1581"/>
      <c r="F224" s="1581"/>
      <c r="G224" s="1581"/>
      <c r="H224" s="1581"/>
      <c r="I224" s="1581"/>
      <c r="J224" s="1581"/>
      <c r="K224" s="1581"/>
      <c r="L224" s="1581"/>
    </row>
    <row r="225" spans="1:12" ht="16.5" customHeight="1">
      <c r="A225" s="1581"/>
      <c r="B225" s="1581"/>
      <c r="C225" s="1582"/>
      <c r="D225" s="1581"/>
      <c r="E225" s="1581"/>
      <c r="F225" s="1581"/>
      <c r="G225" s="1581"/>
      <c r="H225" s="1581"/>
      <c r="I225" s="1581"/>
      <c r="J225" s="1581"/>
      <c r="K225" s="1581"/>
      <c r="L225" s="1581"/>
    </row>
    <row r="226" spans="1:12" ht="16.5" customHeight="1">
      <c r="A226" s="1581"/>
      <c r="B226" s="1581"/>
      <c r="C226" s="1582"/>
      <c r="D226" s="1581"/>
      <c r="E226" s="1581"/>
      <c r="F226" s="1581"/>
      <c r="G226" s="1581"/>
      <c r="H226" s="1581"/>
      <c r="I226" s="1581"/>
      <c r="J226" s="1581"/>
      <c r="K226" s="1581"/>
      <c r="L226" s="1581"/>
    </row>
    <row r="227" spans="1:12" ht="16.5" customHeight="1">
      <c r="A227" s="1581"/>
      <c r="B227" s="1581"/>
      <c r="C227" s="1582"/>
      <c r="D227" s="1581"/>
      <c r="E227" s="1581"/>
      <c r="F227" s="1581"/>
      <c r="G227" s="1581"/>
      <c r="H227" s="1581"/>
      <c r="I227" s="1581"/>
      <c r="J227" s="1581"/>
      <c r="K227" s="1581"/>
      <c r="L227" s="1581"/>
    </row>
    <row r="228" spans="1:12" ht="16.5" customHeight="1">
      <c r="A228" s="1581"/>
      <c r="B228" s="1581"/>
      <c r="C228" s="1582"/>
      <c r="D228" s="1581"/>
      <c r="E228" s="1581"/>
      <c r="F228" s="1581"/>
      <c r="G228" s="1581"/>
      <c r="H228" s="1581"/>
      <c r="I228" s="1581"/>
      <c r="J228" s="1581"/>
      <c r="K228" s="1581"/>
      <c r="L228" s="1581"/>
    </row>
    <row r="229" spans="1:12" ht="16.5" customHeight="1">
      <c r="A229" s="1581"/>
      <c r="B229" s="1581"/>
      <c r="C229" s="1582"/>
      <c r="D229" s="1581"/>
      <c r="E229" s="1581"/>
      <c r="F229" s="1581"/>
      <c r="G229" s="1581"/>
      <c r="H229" s="1581"/>
      <c r="I229" s="1581"/>
      <c r="J229" s="1581"/>
      <c r="K229" s="1581"/>
      <c r="L229" s="1581"/>
    </row>
    <row r="230" spans="1:12" ht="16.5" customHeight="1">
      <c r="A230" s="1581"/>
      <c r="B230" s="1581"/>
      <c r="C230" s="1582"/>
      <c r="D230" s="1581"/>
      <c r="E230" s="1581"/>
      <c r="F230" s="1581"/>
      <c r="G230" s="1581"/>
      <c r="H230" s="1581"/>
      <c r="I230" s="1581"/>
      <c r="J230" s="1581"/>
      <c r="K230" s="1581"/>
      <c r="L230" s="1581"/>
    </row>
    <row r="231" spans="1:12" ht="16.5" customHeight="1">
      <c r="A231" s="1581"/>
      <c r="B231" s="1581"/>
      <c r="C231" s="1582"/>
      <c r="D231" s="1581"/>
      <c r="E231" s="1581"/>
      <c r="F231" s="1581"/>
      <c r="G231" s="1581"/>
      <c r="H231" s="1581"/>
      <c r="I231" s="1581"/>
      <c r="J231" s="1581"/>
      <c r="K231" s="1581"/>
      <c r="L231" s="1581"/>
    </row>
    <row r="232" spans="1:12" ht="16.5" customHeight="1">
      <c r="A232" s="1581"/>
      <c r="B232" s="1581"/>
      <c r="C232" s="1582"/>
      <c r="D232" s="1581"/>
      <c r="E232" s="1581"/>
      <c r="F232" s="1581"/>
      <c r="G232" s="1581"/>
      <c r="H232" s="1581"/>
      <c r="I232" s="1581"/>
      <c r="J232" s="1581"/>
      <c r="K232" s="1581"/>
      <c r="L232" s="1581"/>
    </row>
    <row r="233" spans="1:12" ht="16.5" customHeight="1">
      <c r="A233" s="1581"/>
      <c r="B233" s="1581"/>
      <c r="C233" s="1582"/>
      <c r="D233" s="1581"/>
      <c r="E233" s="1581"/>
      <c r="F233" s="1581"/>
      <c r="G233" s="1581"/>
      <c r="H233" s="1581"/>
      <c r="I233" s="1581"/>
      <c r="J233" s="1581"/>
      <c r="K233" s="1581"/>
      <c r="L233" s="1581"/>
    </row>
    <row r="234" spans="1:12" ht="16.5" customHeight="1">
      <c r="A234" s="1581"/>
      <c r="B234" s="1581"/>
      <c r="C234" s="1582"/>
      <c r="D234" s="1581"/>
      <c r="E234" s="1581"/>
      <c r="F234" s="1581"/>
      <c r="G234" s="1581"/>
      <c r="H234" s="1581"/>
      <c r="I234" s="1581"/>
      <c r="J234" s="1581"/>
      <c r="K234" s="1581"/>
      <c r="L234" s="1581"/>
    </row>
    <row r="235" spans="1:12" ht="16.5" customHeight="1">
      <c r="A235" s="1581"/>
      <c r="B235" s="1581"/>
      <c r="C235" s="1582"/>
      <c r="D235" s="1581"/>
      <c r="E235" s="1581"/>
      <c r="F235" s="1581"/>
      <c r="G235" s="1581"/>
      <c r="H235" s="1581"/>
      <c r="I235" s="1581"/>
      <c r="J235" s="1581"/>
      <c r="K235" s="1581"/>
      <c r="L235" s="1581"/>
    </row>
    <row r="236" spans="1:12" ht="16.5" customHeight="1">
      <c r="A236" s="1581"/>
      <c r="B236" s="1581"/>
      <c r="C236" s="1582"/>
      <c r="D236" s="1581"/>
      <c r="E236" s="1581"/>
      <c r="F236" s="1581"/>
      <c r="G236" s="1581"/>
      <c r="H236" s="1581"/>
      <c r="I236" s="1581"/>
      <c r="J236" s="1581"/>
      <c r="K236" s="1581"/>
      <c r="L236" s="1581"/>
    </row>
    <row r="237" spans="1:12" ht="16.5" customHeight="1">
      <c r="A237" s="1581"/>
      <c r="B237" s="1581"/>
      <c r="C237" s="1582"/>
      <c r="D237" s="1581"/>
      <c r="E237" s="1581"/>
      <c r="F237" s="1581"/>
      <c r="G237" s="1581"/>
      <c r="H237" s="1581"/>
      <c r="I237" s="1581"/>
      <c r="J237" s="1581"/>
      <c r="K237" s="1581"/>
      <c r="L237" s="1581"/>
    </row>
    <row r="238" spans="1:12" ht="16.5" customHeight="1">
      <c r="A238" s="1581"/>
      <c r="B238" s="1581"/>
      <c r="C238" s="1582"/>
      <c r="D238" s="1581"/>
      <c r="E238" s="1581"/>
      <c r="F238" s="1581"/>
      <c r="G238" s="1581"/>
      <c r="H238" s="1581"/>
      <c r="I238" s="1581"/>
      <c r="J238" s="1581"/>
      <c r="K238" s="1581"/>
      <c r="L238" s="1581"/>
    </row>
    <row r="239" spans="1:12" ht="16.5" customHeight="1">
      <c r="A239" s="1581"/>
      <c r="B239" s="1581"/>
      <c r="C239" s="1582"/>
      <c r="D239" s="1581"/>
      <c r="E239" s="1581"/>
      <c r="F239" s="1581"/>
      <c r="G239" s="1581"/>
      <c r="H239" s="1581"/>
      <c r="I239" s="1581"/>
      <c r="J239" s="1581"/>
      <c r="K239" s="1581"/>
      <c r="L239" s="1581"/>
    </row>
    <row r="240" spans="1:12" ht="16.5" customHeight="1">
      <c r="A240" s="1581"/>
      <c r="B240" s="1581"/>
      <c r="C240" s="1582"/>
      <c r="D240" s="1581"/>
      <c r="E240" s="1581"/>
      <c r="F240" s="1581"/>
      <c r="G240" s="1581"/>
      <c r="H240" s="1581"/>
      <c r="I240" s="1581"/>
      <c r="J240" s="1581"/>
      <c r="K240" s="1581"/>
      <c r="L240" s="1581"/>
    </row>
    <row r="241" spans="1:12" ht="16.5" customHeight="1">
      <c r="A241" s="1581"/>
      <c r="B241" s="1581"/>
      <c r="C241" s="1582"/>
      <c r="D241" s="1581"/>
      <c r="E241" s="1581"/>
      <c r="F241" s="1581"/>
      <c r="G241" s="1581"/>
      <c r="H241" s="1581"/>
      <c r="I241" s="1581"/>
      <c r="J241" s="1581"/>
      <c r="K241" s="1581"/>
      <c r="L241" s="1581"/>
    </row>
    <row r="242" spans="1:12" ht="16.5" customHeight="1">
      <c r="A242" s="1581"/>
      <c r="B242" s="1581"/>
      <c r="C242" s="1582"/>
      <c r="D242" s="1581"/>
      <c r="E242" s="1581"/>
      <c r="F242" s="1581"/>
      <c r="G242" s="1581"/>
      <c r="H242" s="1581"/>
      <c r="I242" s="1581"/>
      <c r="J242" s="1581"/>
      <c r="K242" s="1581"/>
      <c r="L242" s="1581"/>
    </row>
    <row r="243" spans="1:12" ht="16.5" customHeight="1">
      <c r="A243" s="1581"/>
      <c r="B243" s="1581"/>
      <c r="C243" s="1582"/>
      <c r="D243" s="1581"/>
      <c r="E243" s="1581"/>
      <c r="F243" s="1581"/>
      <c r="G243" s="1581"/>
      <c r="H243" s="1581"/>
      <c r="I243" s="1581"/>
      <c r="J243" s="1581"/>
      <c r="K243" s="1581"/>
      <c r="L243" s="1581"/>
    </row>
    <row r="244" spans="1:12" ht="16.5" customHeight="1">
      <c r="A244" s="1581"/>
      <c r="B244" s="1581"/>
      <c r="C244" s="1582"/>
      <c r="D244" s="1581"/>
      <c r="E244" s="1581"/>
      <c r="F244" s="1581"/>
      <c r="G244" s="1581"/>
      <c r="H244" s="1581"/>
      <c r="I244" s="1581"/>
      <c r="J244" s="1581"/>
      <c r="K244" s="1581"/>
      <c r="L244" s="1581"/>
    </row>
    <row r="245" spans="1:12" ht="16.5" customHeight="1">
      <c r="A245" s="1581"/>
      <c r="B245" s="1581"/>
      <c r="C245" s="1582"/>
      <c r="D245" s="1581"/>
      <c r="E245" s="1581"/>
      <c r="F245" s="1581"/>
      <c r="G245" s="1581"/>
      <c r="H245" s="1581"/>
      <c r="I245" s="1581"/>
      <c r="J245" s="1581"/>
      <c r="K245" s="1581"/>
      <c r="L245" s="1581"/>
    </row>
    <row r="246" spans="1:12" ht="16.5" customHeight="1">
      <c r="A246" s="1581"/>
      <c r="B246" s="1581"/>
      <c r="C246" s="1582"/>
      <c r="D246" s="1581"/>
      <c r="E246" s="1581"/>
      <c r="F246" s="1581"/>
      <c r="G246" s="1581"/>
      <c r="H246" s="1581"/>
      <c r="I246" s="1581"/>
      <c r="J246" s="1581"/>
      <c r="K246" s="1581"/>
      <c r="L246" s="1581"/>
    </row>
    <row r="247" spans="1:12" ht="16.5" customHeight="1">
      <c r="A247" s="1581"/>
      <c r="B247" s="1581"/>
      <c r="C247" s="1582"/>
      <c r="D247" s="1581"/>
      <c r="E247" s="1581"/>
      <c r="F247" s="1581"/>
      <c r="G247" s="1581"/>
      <c r="H247" s="1581"/>
      <c r="I247" s="1581"/>
      <c r="J247" s="1581"/>
      <c r="K247" s="1581"/>
      <c r="L247" s="1581"/>
    </row>
    <row r="248" spans="1:12" ht="16.5" customHeight="1">
      <c r="A248" s="1581"/>
      <c r="B248" s="1581"/>
      <c r="C248" s="1582"/>
      <c r="D248" s="1581"/>
      <c r="E248" s="1581"/>
      <c r="F248" s="1581"/>
      <c r="G248" s="1581"/>
      <c r="H248" s="1581"/>
      <c r="I248" s="1581"/>
      <c r="J248" s="1581"/>
      <c r="K248" s="1581"/>
      <c r="L248" s="1581"/>
    </row>
    <row r="249" spans="1:12" ht="16.5" customHeight="1">
      <c r="A249" s="1581"/>
      <c r="B249" s="1581"/>
      <c r="C249" s="1582"/>
      <c r="D249" s="1581"/>
      <c r="E249" s="1581"/>
      <c r="F249" s="1581"/>
      <c r="G249" s="1581"/>
      <c r="H249" s="1581"/>
      <c r="I249" s="1581"/>
      <c r="J249" s="1581"/>
      <c r="K249" s="1581"/>
      <c r="L249" s="1581"/>
    </row>
    <row r="250" spans="1:12" ht="16.5" customHeight="1">
      <c r="A250" s="1581"/>
      <c r="B250" s="1581"/>
      <c r="C250" s="1582"/>
      <c r="D250" s="1581"/>
      <c r="E250" s="1581"/>
      <c r="F250" s="1581"/>
      <c r="G250" s="1581"/>
      <c r="H250" s="1581"/>
      <c r="I250" s="1581"/>
      <c r="J250" s="1581"/>
      <c r="K250" s="1581"/>
      <c r="L250" s="1581"/>
    </row>
    <row r="251" spans="1:12" ht="16.5" customHeight="1">
      <c r="A251" s="1581"/>
      <c r="B251" s="1581"/>
      <c r="C251" s="1582"/>
      <c r="D251" s="1581"/>
      <c r="E251" s="1581"/>
      <c r="F251" s="1581"/>
      <c r="G251" s="1581"/>
      <c r="H251" s="1581"/>
      <c r="I251" s="1581"/>
      <c r="J251" s="1581"/>
      <c r="K251" s="1581"/>
      <c r="L251" s="1581"/>
    </row>
    <row r="252" spans="1:12" ht="16.5" customHeight="1">
      <c r="A252" s="1581"/>
      <c r="B252" s="1581"/>
      <c r="C252" s="1582"/>
      <c r="D252" s="1581"/>
      <c r="E252" s="1581"/>
      <c r="F252" s="1581"/>
      <c r="G252" s="1581"/>
      <c r="H252" s="1581"/>
      <c r="I252" s="1581"/>
      <c r="J252" s="1581"/>
      <c r="K252" s="1581"/>
      <c r="L252" s="1581"/>
    </row>
    <row r="253" spans="1:12" ht="16.5" customHeight="1">
      <c r="A253" s="1581"/>
      <c r="B253" s="1581"/>
      <c r="C253" s="1582"/>
      <c r="D253" s="1581"/>
      <c r="E253" s="1581"/>
      <c r="F253" s="1581"/>
      <c r="G253" s="1581"/>
      <c r="H253" s="1581"/>
      <c r="I253" s="1581"/>
      <c r="J253" s="1581"/>
      <c r="K253" s="1581"/>
      <c r="L253" s="1581"/>
    </row>
    <row r="254" spans="1:12" ht="16.5" customHeight="1">
      <c r="A254" s="1581"/>
      <c r="B254" s="1581"/>
      <c r="C254" s="1582"/>
      <c r="D254" s="1581"/>
      <c r="E254" s="1581"/>
      <c r="F254" s="1581"/>
      <c r="G254" s="1581"/>
      <c r="H254" s="1581"/>
      <c r="I254" s="1581"/>
      <c r="J254" s="1581"/>
      <c r="K254" s="1581"/>
      <c r="L254" s="1581"/>
    </row>
    <row r="255" spans="1:12" ht="16.5" customHeight="1">
      <c r="A255" s="1581"/>
      <c r="B255" s="1581"/>
      <c r="C255" s="1582"/>
      <c r="D255" s="1581"/>
      <c r="E255" s="1581"/>
      <c r="F255" s="1581"/>
      <c r="G255" s="1581"/>
      <c r="H255" s="1581"/>
      <c r="I255" s="1581"/>
      <c r="J255" s="1581"/>
      <c r="K255" s="1581"/>
      <c r="L255" s="1581"/>
    </row>
    <row r="256" spans="1:12" ht="16.5" customHeight="1">
      <c r="A256" s="1581"/>
      <c r="B256" s="1581"/>
      <c r="C256" s="1582"/>
      <c r="D256" s="1581"/>
      <c r="E256" s="1581"/>
      <c r="F256" s="1581"/>
      <c r="G256" s="1581"/>
      <c r="H256" s="1581"/>
      <c r="I256" s="1581"/>
      <c r="J256" s="1581"/>
      <c r="K256" s="1581"/>
      <c r="L256" s="1581"/>
    </row>
    <row r="257" spans="1:12" ht="16.5" customHeight="1">
      <c r="A257" s="1581"/>
      <c r="B257" s="1581"/>
      <c r="C257" s="1582"/>
      <c r="D257" s="1581"/>
      <c r="E257" s="1581"/>
      <c r="F257" s="1581"/>
      <c r="G257" s="1581"/>
      <c r="H257" s="1581"/>
      <c r="I257" s="1581"/>
      <c r="J257" s="1581"/>
      <c r="K257" s="1581"/>
      <c r="L257" s="1581"/>
    </row>
    <row r="258" spans="1:12" ht="16.5" customHeight="1">
      <c r="A258" s="1581"/>
      <c r="B258" s="1581"/>
      <c r="C258" s="1582"/>
      <c r="D258" s="1581"/>
      <c r="E258" s="1581"/>
      <c r="F258" s="1581"/>
      <c r="G258" s="1581"/>
      <c r="H258" s="1581"/>
      <c r="I258" s="1581"/>
      <c r="J258" s="1581"/>
      <c r="K258" s="1581"/>
      <c r="L258" s="1581"/>
    </row>
    <row r="259" spans="1:12" ht="16.5" customHeight="1">
      <c r="A259" s="1581"/>
      <c r="B259" s="1581"/>
      <c r="C259" s="1582"/>
      <c r="D259" s="1581"/>
      <c r="E259" s="1581"/>
      <c r="F259" s="1581"/>
      <c r="G259" s="1581"/>
      <c r="H259" s="1581"/>
      <c r="I259" s="1581"/>
      <c r="J259" s="1581"/>
      <c r="K259" s="1581"/>
      <c r="L259" s="1581"/>
    </row>
    <row r="260" spans="1:12" ht="16.5" customHeight="1">
      <c r="A260" s="1581"/>
      <c r="B260" s="1581"/>
      <c r="C260" s="1582"/>
      <c r="D260" s="1581"/>
      <c r="E260" s="1581"/>
      <c r="F260" s="1581"/>
      <c r="G260" s="1581"/>
      <c r="H260" s="1581"/>
      <c r="I260" s="1581"/>
      <c r="J260" s="1581"/>
      <c r="K260" s="1581"/>
      <c r="L260" s="1581"/>
    </row>
    <row r="261" spans="1:12" ht="16.5" customHeight="1">
      <c r="A261" s="1581"/>
      <c r="B261" s="1581"/>
      <c r="C261" s="1582"/>
      <c r="D261" s="1581"/>
      <c r="E261" s="1581"/>
      <c r="F261" s="1581"/>
      <c r="G261" s="1581"/>
      <c r="H261" s="1581"/>
      <c r="I261" s="1581"/>
      <c r="J261" s="1581"/>
      <c r="K261" s="1581"/>
      <c r="L261" s="1581"/>
    </row>
    <row r="262" spans="1:12" ht="16.5" customHeight="1">
      <c r="A262" s="1581"/>
      <c r="B262" s="1581"/>
      <c r="C262" s="1582"/>
      <c r="D262" s="1581"/>
      <c r="E262" s="1581"/>
      <c r="F262" s="1581"/>
      <c r="G262" s="1581"/>
      <c r="H262" s="1581"/>
      <c r="I262" s="1581"/>
      <c r="J262" s="1581"/>
      <c r="K262" s="1581"/>
      <c r="L262" s="1581"/>
    </row>
    <row r="263" spans="1:12" ht="16.5" customHeight="1">
      <c r="A263" s="1581"/>
      <c r="B263" s="1581"/>
      <c r="C263" s="1582"/>
      <c r="D263" s="1581"/>
      <c r="E263" s="1581"/>
      <c r="F263" s="1581"/>
      <c r="G263" s="1581"/>
      <c r="H263" s="1581"/>
      <c r="I263" s="1581"/>
      <c r="J263" s="1581"/>
      <c r="K263" s="1581"/>
      <c r="L263" s="1581"/>
    </row>
    <row r="264" spans="1:12" ht="16.5" customHeight="1">
      <c r="A264" s="1581"/>
      <c r="B264" s="1581"/>
      <c r="C264" s="1582"/>
      <c r="D264" s="1581"/>
      <c r="E264" s="1581"/>
      <c r="F264" s="1581"/>
      <c r="G264" s="1581"/>
      <c r="H264" s="1581"/>
      <c r="I264" s="1581"/>
      <c r="J264" s="1581"/>
      <c r="K264" s="1581"/>
      <c r="L264" s="1581"/>
    </row>
    <row r="265" spans="1:12" ht="16.5" customHeight="1">
      <c r="A265" s="1581"/>
      <c r="B265" s="1581"/>
      <c r="C265" s="1582"/>
      <c r="D265" s="1581"/>
      <c r="E265" s="1581"/>
      <c r="F265" s="1581"/>
      <c r="G265" s="1581"/>
      <c r="H265" s="1581"/>
      <c r="I265" s="1581"/>
      <c r="J265" s="1581"/>
      <c r="K265" s="1581"/>
      <c r="L265" s="1581"/>
    </row>
    <row r="266" spans="1:12" ht="16.5" customHeight="1">
      <c r="A266" s="1581"/>
      <c r="B266" s="1581"/>
      <c r="C266" s="1582"/>
      <c r="D266" s="1581"/>
      <c r="E266" s="1581"/>
      <c r="F266" s="1581"/>
      <c r="G266" s="1581"/>
      <c r="H266" s="1581"/>
      <c r="I266" s="1581"/>
      <c r="J266" s="1581"/>
      <c r="K266" s="1581"/>
      <c r="L266" s="1581"/>
    </row>
    <row r="267" spans="1:12" ht="16.5" customHeight="1">
      <c r="A267" s="1581"/>
      <c r="B267" s="1581"/>
      <c r="C267" s="1582"/>
      <c r="D267" s="1581"/>
      <c r="E267" s="1581"/>
      <c r="F267" s="1581"/>
      <c r="G267" s="1581"/>
      <c r="H267" s="1581"/>
      <c r="I267" s="1581"/>
      <c r="J267" s="1581"/>
      <c r="K267" s="1581"/>
      <c r="L267" s="1581"/>
    </row>
    <row r="268" spans="1:12" ht="16.5" customHeight="1">
      <c r="A268" s="1581"/>
      <c r="B268" s="1581"/>
      <c r="C268" s="1582"/>
      <c r="D268" s="1581"/>
      <c r="E268" s="1581"/>
      <c r="F268" s="1581"/>
      <c r="G268" s="1581"/>
      <c r="H268" s="1581"/>
      <c r="I268" s="1581"/>
      <c r="J268" s="1581"/>
      <c r="K268" s="1581"/>
      <c r="L268" s="1581"/>
    </row>
    <row r="269" spans="1:12" ht="16.5" customHeight="1">
      <c r="A269" s="1581"/>
      <c r="B269" s="1581"/>
      <c r="C269" s="1582"/>
      <c r="D269" s="1581"/>
      <c r="E269" s="1581"/>
      <c r="F269" s="1581"/>
      <c r="G269" s="1581"/>
      <c r="H269" s="1581"/>
      <c r="I269" s="1581"/>
      <c r="J269" s="1581"/>
      <c r="K269" s="1581"/>
      <c r="L269" s="1581"/>
    </row>
    <row r="270" spans="1:12" ht="16.5" customHeight="1">
      <c r="A270" s="1581"/>
      <c r="B270" s="1581"/>
      <c r="C270" s="1582"/>
      <c r="D270" s="1581"/>
      <c r="E270" s="1581"/>
      <c r="F270" s="1581"/>
      <c r="G270" s="1581"/>
      <c r="H270" s="1581"/>
      <c r="I270" s="1581"/>
      <c r="J270" s="1581"/>
      <c r="K270" s="1581"/>
      <c r="L270" s="1581"/>
    </row>
    <row r="271" spans="1:12" ht="16.5" customHeight="1">
      <c r="A271" s="1581"/>
      <c r="B271" s="1581"/>
      <c r="C271" s="1582"/>
      <c r="D271" s="1581"/>
      <c r="E271" s="1581"/>
      <c r="F271" s="1581"/>
      <c r="G271" s="1581"/>
      <c r="H271" s="1581"/>
      <c r="I271" s="1581"/>
      <c r="J271" s="1581"/>
      <c r="K271" s="1581"/>
      <c r="L271" s="1581"/>
    </row>
    <row r="272" spans="1:12" ht="16.5" customHeight="1">
      <c r="A272" s="1581"/>
      <c r="B272" s="1581"/>
      <c r="C272" s="1582"/>
      <c r="D272" s="1581"/>
      <c r="E272" s="1581"/>
      <c r="F272" s="1581"/>
      <c r="G272" s="1581"/>
      <c r="H272" s="1581"/>
      <c r="I272" s="1581"/>
      <c r="J272" s="1581"/>
      <c r="K272" s="1581"/>
      <c r="L272" s="1581"/>
    </row>
    <row r="273" spans="1:12" ht="16.5" customHeight="1">
      <c r="A273" s="1581"/>
      <c r="B273" s="1581"/>
      <c r="C273" s="1582"/>
      <c r="D273" s="1581"/>
      <c r="E273" s="1581"/>
      <c r="F273" s="1581"/>
      <c r="G273" s="1581"/>
      <c r="H273" s="1581"/>
      <c r="I273" s="1581"/>
      <c r="J273" s="1581"/>
      <c r="K273" s="1581"/>
      <c r="L273" s="1581"/>
    </row>
    <row r="274" spans="1:12" ht="16.5" customHeight="1">
      <c r="A274" s="1581"/>
      <c r="B274" s="1581"/>
      <c r="C274" s="1582"/>
      <c r="D274" s="1581"/>
      <c r="E274" s="1581"/>
      <c r="F274" s="1581"/>
      <c r="G274" s="1581"/>
      <c r="H274" s="1581"/>
      <c r="I274" s="1581"/>
      <c r="J274" s="1581"/>
      <c r="K274" s="1581"/>
      <c r="L274" s="1581"/>
    </row>
    <row r="275" spans="1:12" ht="16.5" customHeight="1">
      <c r="A275" s="1581"/>
      <c r="B275" s="1581"/>
      <c r="C275" s="1582"/>
      <c r="D275" s="1581"/>
      <c r="E275" s="1581"/>
      <c r="F275" s="1581"/>
      <c r="G275" s="1581"/>
      <c r="H275" s="1581"/>
      <c r="I275" s="1581"/>
      <c r="J275" s="1581"/>
      <c r="K275" s="1581"/>
      <c r="L275" s="1581"/>
    </row>
    <row r="276" spans="1:12" ht="16.5" customHeight="1">
      <c r="A276" s="1581"/>
      <c r="B276" s="1581"/>
      <c r="C276" s="1582"/>
      <c r="D276" s="1581"/>
      <c r="E276" s="1581"/>
      <c r="F276" s="1581"/>
      <c r="G276" s="1581"/>
      <c r="H276" s="1581"/>
      <c r="I276" s="1581"/>
      <c r="J276" s="1581"/>
      <c r="K276" s="1581"/>
      <c r="L276" s="1581"/>
    </row>
    <row r="277" spans="1:12" ht="16.5" customHeight="1">
      <c r="A277" s="1581"/>
      <c r="B277" s="1581"/>
      <c r="C277" s="1582"/>
      <c r="D277" s="1581"/>
      <c r="E277" s="1581"/>
      <c r="F277" s="1581"/>
      <c r="G277" s="1581"/>
      <c r="H277" s="1581"/>
      <c r="I277" s="1581"/>
      <c r="J277" s="1581"/>
      <c r="K277" s="1581"/>
      <c r="L277" s="1581"/>
    </row>
    <row r="278" spans="1:12" ht="16.5" customHeight="1">
      <c r="A278" s="1581"/>
      <c r="B278" s="1581"/>
      <c r="C278" s="1582"/>
      <c r="D278" s="1581"/>
      <c r="E278" s="1581"/>
      <c r="F278" s="1581"/>
      <c r="G278" s="1581"/>
      <c r="H278" s="1581"/>
      <c r="I278" s="1581"/>
      <c r="J278" s="1581"/>
      <c r="K278" s="1581"/>
      <c r="L278" s="1581"/>
    </row>
    <row r="279" spans="1:12" ht="16.5" customHeight="1">
      <c r="A279" s="1581"/>
      <c r="B279" s="1581"/>
      <c r="C279" s="1582"/>
      <c r="D279" s="1581"/>
      <c r="E279" s="1581"/>
      <c r="F279" s="1581"/>
      <c r="G279" s="1581"/>
      <c r="H279" s="1581"/>
      <c r="I279" s="1581"/>
      <c r="J279" s="1581"/>
      <c r="K279" s="1581"/>
      <c r="L279" s="1581"/>
    </row>
    <row r="280" spans="1:12" ht="16.5" customHeight="1">
      <c r="A280" s="1581"/>
      <c r="B280" s="1581"/>
      <c r="C280" s="1582"/>
      <c r="D280" s="1581"/>
      <c r="E280" s="1581"/>
      <c r="F280" s="1581"/>
      <c r="G280" s="1581"/>
      <c r="H280" s="1581"/>
      <c r="I280" s="1581"/>
      <c r="J280" s="1581"/>
      <c r="K280" s="1581"/>
      <c r="L280" s="1581"/>
    </row>
    <row r="281" spans="1:12" ht="16.5" customHeight="1">
      <c r="A281" s="1581"/>
      <c r="B281" s="1581"/>
      <c r="C281" s="1582"/>
      <c r="D281" s="1581"/>
      <c r="E281" s="1581"/>
      <c r="F281" s="1581"/>
      <c r="G281" s="1581"/>
      <c r="H281" s="1581"/>
      <c r="I281" s="1581"/>
      <c r="J281" s="1581"/>
      <c r="K281" s="1581"/>
      <c r="L281" s="1581"/>
    </row>
    <row r="282" spans="1:12" ht="16.5" customHeight="1">
      <c r="A282" s="1581"/>
      <c r="B282" s="1581"/>
      <c r="C282" s="1582"/>
      <c r="D282" s="1581"/>
      <c r="E282" s="1581"/>
      <c r="F282" s="1581"/>
      <c r="G282" s="1581"/>
      <c r="H282" s="1581"/>
      <c r="I282" s="1581"/>
      <c r="J282" s="1581"/>
      <c r="K282" s="1581"/>
      <c r="L282" s="1581"/>
    </row>
    <row r="283" spans="1:12" ht="16.5" customHeight="1">
      <c r="A283" s="1581"/>
      <c r="B283" s="1581"/>
      <c r="C283" s="1582"/>
      <c r="D283" s="1581"/>
      <c r="E283" s="1581"/>
      <c r="F283" s="1581"/>
      <c r="G283" s="1581"/>
      <c r="H283" s="1581"/>
      <c r="I283" s="1581"/>
      <c r="J283" s="1581"/>
      <c r="K283" s="1581"/>
      <c r="L283" s="1581"/>
    </row>
    <row r="284" spans="1:12" ht="16.5" customHeight="1">
      <c r="A284" s="1581"/>
      <c r="B284" s="1581"/>
      <c r="C284" s="1582"/>
      <c r="D284" s="1581"/>
      <c r="E284" s="1581"/>
      <c r="F284" s="1581"/>
      <c r="G284" s="1581"/>
      <c r="H284" s="1581"/>
      <c r="I284" s="1581"/>
      <c r="J284" s="1581"/>
      <c r="K284" s="1581"/>
      <c r="L284" s="1581"/>
    </row>
    <row r="285" spans="1:12" ht="16.5" customHeight="1">
      <c r="A285" s="1581"/>
      <c r="B285" s="1581"/>
      <c r="C285" s="1582"/>
      <c r="D285" s="1581"/>
      <c r="E285" s="1581"/>
      <c r="F285" s="1581"/>
      <c r="G285" s="1581"/>
      <c r="H285" s="1581"/>
      <c r="I285" s="1581"/>
      <c r="J285" s="1581"/>
      <c r="K285" s="1581"/>
      <c r="L285" s="1581"/>
    </row>
    <row r="286" spans="1:12" ht="16.5" customHeight="1">
      <c r="A286" s="1581"/>
      <c r="B286" s="1581"/>
      <c r="C286" s="1582"/>
      <c r="D286" s="1581"/>
      <c r="E286" s="1581"/>
      <c r="F286" s="1581"/>
      <c r="G286" s="1581"/>
      <c r="H286" s="1581"/>
      <c r="I286" s="1581"/>
      <c r="J286" s="1581"/>
      <c r="K286" s="1581"/>
      <c r="L286" s="1581"/>
    </row>
    <row r="287" spans="1:12" ht="16.5" customHeight="1">
      <c r="A287" s="1581"/>
      <c r="B287" s="1581"/>
      <c r="C287" s="1582"/>
      <c r="D287" s="1581"/>
      <c r="E287" s="1581"/>
      <c r="F287" s="1581"/>
      <c r="G287" s="1581"/>
      <c r="H287" s="1581"/>
      <c r="I287" s="1581"/>
      <c r="J287" s="1581"/>
      <c r="K287" s="1581"/>
      <c r="L287" s="1581"/>
    </row>
    <row r="288" spans="1:12" ht="16.5" customHeight="1">
      <c r="A288" s="1581"/>
      <c r="B288" s="1581"/>
      <c r="C288" s="1582"/>
      <c r="D288" s="1581"/>
      <c r="E288" s="1581"/>
      <c r="F288" s="1581"/>
      <c r="G288" s="1581"/>
      <c r="H288" s="1581"/>
      <c r="I288" s="1581"/>
      <c r="J288" s="1581"/>
      <c r="K288" s="1581"/>
      <c r="L288" s="1581"/>
    </row>
    <row r="289" spans="1:12" ht="16.5" customHeight="1">
      <c r="A289" s="1581"/>
      <c r="B289" s="1581"/>
      <c r="C289" s="1582"/>
      <c r="D289" s="1581"/>
      <c r="E289" s="1581"/>
      <c r="F289" s="1581"/>
      <c r="G289" s="1581"/>
      <c r="H289" s="1581"/>
      <c r="I289" s="1581"/>
      <c r="J289" s="1581"/>
      <c r="K289" s="1581"/>
      <c r="L289" s="1581"/>
    </row>
    <row r="290" spans="1:12" ht="16.5" customHeight="1">
      <c r="A290" s="1581"/>
      <c r="B290" s="1581"/>
      <c r="C290" s="1582"/>
      <c r="D290" s="1581"/>
      <c r="E290" s="1581"/>
      <c r="F290" s="1581"/>
      <c r="G290" s="1581"/>
      <c r="H290" s="1581"/>
      <c r="I290" s="1581"/>
      <c r="J290" s="1581"/>
      <c r="K290" s="1581"/>
      <c r="L290" s="1581"/>
    </row>
    <row r="291" spans="1:12" ht="16.5" customHeight="1">
      <c r="A291" s="1581"/>
      <c r="B291" s="1581"/>
      <c r="C291" s="1582"/>
      <c r="D291" s="1581"/>
      <c r="E291" s="1581"/>
      <c r="F291" s="1581"/>
      <c r="G291" s="1581"/>
      <c r="H291" s="1581"/>
      <c r="I291" s="1581"/>
      <c r="J291" s="1581"/>
      <c r="K291" s="1581"/>
      <c r="L291" s="1581"/>
    </row>
    <row r="292" spans="1:12" ht="16.5" customHeight="1">
      <c r="A292" s="1581"/>
      <c r="B292" s="1581"/>
      <c r="C292" s="1582"/>
      <c r="D292" s="1581"/>
      <c r="E292" s="1581"/>
      <c r="F292" s="1581"/>
      <c r="G292" s="1581"/>
      <c r="H292" s="1581"/>
      <c r="I292" s="1581"/>
      <c r="J292" s="1581"/>
      <c r="K292" s="1581"/>
      <c r="L292" s="1581"/>
    </row>
    <row r="293" spans="1:12" ht="16.5" customHeight="1">
      <c r="A293" s="1581"/>
      <c r="B293" s="1581"/>
      <c r="C293" s="1582"/>
      <c r="D293" s="1581"/>
      <c r="E293" s="1581"/>
      <c r="F293" s="1581"/>
      <c r="G293" s="1581"/>
      <c r="H293" s="1581"/>
      <c r="I293" s="1581"/>
      <c r="J293" s="1581"/>
      <c r="K293" s="1581"/>
      <c r="L293" s="1581"/>
    </row>
    <row r="294" spans="1:12" ht="16.5" customHeight="1">
      <c r="A294" s="1581"/>
      <c r="B294" s="1581"/>
      <c r="C294" s="1582"/>
      <c r="D294" s="1581"/>
      <c r="E294" s="1581"/>
      <c r="F294" s="1581"/>
      <c r="G294" s="1581"/>
      <c r="H294" s="1581"/>
      <c r="I294" s="1581"/>
      <c r="J294" s="1581"/>
      <c r="K294" s="1581"/>
      <c r="L294" s="1581"/>
    </row>
    <row r="295" spans="1:12" ht="16.5" customHeight="1">
      <c r="A295" s="1581"/>
      <c r="B295" s="1581"/>
      <c r="C295" s="1582"/>
      <c r="D295" s="1581"/>
      <c r="E295" s="1581"/>
      <c r="F295" s="1581"/>
      <c r="G295" s="1581"/>
      <c r="H295" s="1581"/>
      <c r="I295" s="1581"/>
      <c r="J295" s="1581"/>
      <c r="K295" s="1581"/>
      <c r="L295" s="1581"/>
    </row>
    <row r="296" spans="1:12" ht="16.5" customHeight="1">
      <c r="A296" s="1581"/>
      <c r="B296" s="1581"/>
      <c r="C296" s="1582"/>
      <c r="D296" s="1581"/>
      <c r="E296" s="1581"/>
      <c r="F296" s="1581"/>
      <c r="G296" s="1581"/>
      <c r="H296" s="1581"/>
      <c r="I296" s="1581"/>
      <c r="J296" s="1581"/>
      <c r="K296" s="1581"/>
      <c r="L296" s="1581"/>
    </row>
    <row r="297" spans="1:12" ht="16.5" customHeight="1">
      <c r="A297" s="1581"/>
      <c r="B297" s="1581"/>
      <c r="C297" s="1582"/>
      <c r="D297" s="1581"/>
      <c r="E297" s="1581"/>
      <c r="F297" s="1581"/>
      <c r="G297" s="1581"/>
      <c r="H297" s="1581"/>
      <c r="I297" s="1581"/>
      <c r="J297" s="1581"/>
      <c r="K297" s="1581"/>
      <c r="L297" s="1581"/>
    </row>
    <row r="298" spans="1:12" ht="16.5" customHeight="1">
      <c r="A298" s="1581"/>
      <c r="B298" s="1581"/>
      <c r="C298" s="1582"/>
      <c r="D298" s="1581"/>
      <c r="E298" s="1581"/>
      <c r="F298" s="1581"/>
      <c r="G298" s="1581"/>
      <c r="H298" s="1581"/>
      <c r="I298" s="1581"/>
      <c r="J298" s="1581"/>
      <c r="K298" s="1581"/>
      <c r="L298" s="1581"/>
    </row>
    <row r="299" spans="1:12" ht="16.5" customHeight="1">
      <c r="A299" s="1581"/>
      <c r="B299" s="1581"/>
      <c r="C299" s="1582"/>
      <c r="D299" s="1581"/>
      <c r="E299" s="1581"/>
      <c r="F299" s="1581"/>
      <c r="G299" s="1581"/>
      <c r="H299" s="1581"/>
      <c r="I299" s="1581"/>
      <c r="J299" s="1581"/>
      <c r="K299" s="1581"/>
      <c r="L299" s="1581"/>
    </row>
    <row r="300" spans="1:12" ht="16.5" customHeight="1">
      <c r="A300" s="1581"/>
      <c r="B300" s="1581"/>
      <c r="C300" s="1582"/>
      <c r="D300" s="1581"/>
      <c r="E300" s="1581"/>
      <c r="F300" s="1581"/>
      <c r="G300" s="1581"/>
      <c r="H300" s="1581"/>
      <c r="I300" s="1581"/>
      <c r="J300" s="1581"/>
      <c r="K300" s="1581"/>
      <c r="L300" s="1581"/>
    </row>
    <row r="301" spans="1:12" ht="16.5" customHeight="1">
      <c r="A301" s="1581"/>
      <c r="B301" s="1581"/>
      <c r="C301" s="1582"/>
      <c r="D301" s="1581"/>
      <c r="E301" s="1581"/>
      <c r="F301" s="1581"/>
      <c r="G301" s="1581"/>
      <c r="H301" s="1581"/>
      <c r="I301" s="1581"/>
      <c r="J301" s="1581"/>
      <c r="K301" s="1581"/>
      <c r="L301" s="1581"/>
    </row>
    <row r="302" spans="1:12" ht="16.5" customHeight="1">
      <c r="A302" s="1581"/>
      <c r="B302" s="1581"/>
      <c r="C302" s="1582"/>
      <c r="D302" s="1581"/>
      <c r="E302" s="1581"/>
      <c r="F302" s="1581"/>
      <c r="G302" s="1581"/>
      <c r="H302" s="1581"/>
      <c r="I302" s="1581"/>
      <c r="J302" s="1581"/>
      <c r="K302" s="1581"/>
      <c r="L302" s="1581"/>
    </row>
    <row r="303" spans="1:12" ht="16.5" customHeight="1">
      <c r="A303" s="1581"/>
      <c r="B303" s="1581"/>
      <c r="C303" s="1582"/>
      <c r="D303" s="1581"/>
      <c r="E303" s="1581"/>
      <c r="F303" s="1581"/>
      <c r="G303" s="1581"/>
      <c r="H303" s="1581"/>
      <c r="I303" s="1581"/>
      <c r="J303" s="1581"/>
      <c r="K303" s="1581"/>
      <c r="L303" s="1581"/>
    </row>
    <row r="304" spans="1:12" ht="16.5" customHeight="1">
      <c r="A304" s="1581"/>
      <c r="B304" s="1581"/>
      <c r="C304" s="1582"/>
      <c r="D304" s="1581"/>
      <c r="E304" s="1581"/>
      <c r="F304" s="1581"/>
      <c r="G304" s="1581"/>
      <c r="H304" s="1581"/>
      <c r="I304" s="1581"/>
      <c r="J304" s="1581"/>
      <c r="K304" s="1581"/>
      <c r="L304" s="1581"/>
    </row>
    <row r="305" spans="1:12" ht="16.5" customHeight="1">
      <c r="A305" s="1581"/>
      <c r="B305" s="1581"/>
      <c r="C305" s="1582"/>
      <c r="D305" s="1581"/>
      <c r="E305" s="1581"/>
      <c r="F305" s="1581"/>
      <c r="G305" s="1581"/>
      <c r="H305" s="1581"/>
      <c r="I305" s="1581"/>
      <c r="J305" s="1581"/>
      <c r="K305" s="1581"/>
      <c r="L305" s="1581"/>
    </row>
    <row r="306" spans="1:12" ht="16.5" customHeight="1">
      <c r="A306" s="1581"/>
      <c r="B306" s="1581"/>
      <c r="C306" s="1582"/>
      <c r="D306" s="1581"/>
      <c r="E306" s="1581"/>
      <c r="F306" s="1581"/>
      <c r="G306" s="1581"/>
      <c r="H306" s="1581"/>
      <c r="I306" s="1581"/>
      <c r="J306" s="1581"/>
      <c r="K306" s="1581"/>
      <c r="L306" s="1581"/>
    </row>
    <row r="307" spans="1:12" ht="16.5" customHeight="1">
      <c r="A307" s="1581"/>
      <c r="B307" s="1581"/>
      <c r="C307" s="1582"/>
      <c r="D307" s="1581"/>
      <c r="E307" s="1581"/>
      <c r="F307" s="1581"/>
      <c r="G307" s="1581"/>
      <c r="H307" s="1581"/>
      <c r="I307" s="1581"/>
      <c r="J307" s="1581"/>
      <c r="K307" s="1581"/>
      <c r="L307" s="1581"/>
    </row>
    <row r="308" spans="1:12" ht="16.5" customHeight="1">
      <c r="A308" s="1581"/>
      <c r="B308" s="1581"/>
      <c r="C308" s="1582"/>
      <c r="D308" s="1581"/>
      <c r="E308" s="1581"/>
      <c r="F308" s="1581"/>
      <c r="G308" s="1581"/>
      <c r="H308" s="1581"/>
      <c r="I308" s="1581"/>
      <c r="J308" s="1581"/>
      <c r="K308" s="1581"/>
      <c r="L308" s="1581"/>
    </row>
    <row r="309" spans="1:12" ht="16.5" customHeight="1">
      <c r="A309" s="1581"/>
      <c r="B309" s="1581"/>
      <c r="C309" s="1582"/>
      <c r="D309" s="1581"/>
      <c r="E309" s="1581"/>
      <c r="F309" s="1581"/>
      <c r="G309" s="1581"/>
      <c r="H309" s="1581"/>
      <c r="I309" s="1581"/>
      <c r="J309" s="1581"/>
      <c r="K309" s="1581"/>
      <c r="L309" s="1581"/>
    </row>
    <row r="310" spans="1:12" ht="16.5" customHeight="1">
      <c r="A310" s="1581"/>
      <c r="B310" s="1581"/>
      <c r="C310" s="1582"/>
      <c r="D310" s="1581"/>
      <c r="E310" s="1581"/>
      <c r="F310" s="1581"/>
      <c r="G310" s="1581"/>
      <c r="H310" s="1581"/>
      <c r="I310" s="1581"/>
      <c r="J310" s="1581"/>
      <c r="K310" s="1581"/>
      <c r="L310" s="1581"/>
    </row>
    <row r="311" spans="1:12" ht="16.5" customHeight="1">
      <c r="A311" s="1581"/>
      <c r="B311" s="1581"/>
      <c r="C311" s="1582"/>
      <c r="D311" s="1581"/>
      <c r="E311" s="1581"/>
      <c r="F311" s="1581"/>
      <c r="G311" s="1581"/>
      <c r="H311" s="1581"/>
      <c r="I311" s="1581"/>
      <c r="J311" s="1581"/>
      <c r="K311" s="1581"/>
      <c r="L311" s="1581"/>
    </row>
    <row r="312" spans="1:12" ht="16.5" customHeight="1">
      <c r="A312" s="1581"/>
      <c r="B312" s="1581"/>
      <c r="C312" s="1582"/>
      <c r="D312" s="1581"/>
      <c r="E312" s="1581"/>
      <c r="F312" s="1581"/>
      <c r="G312" s="1581"/>
      <c r="H312" s="1581"/>
      <c r="I312" s="1581"/>
      <c r="J312" s="1581"/>
      <c r="K312" s="1581"/>
      <c r="L312" s="1581"/>
    </row>
    <row r="313" spans="1:12" ht="16.5" customHeight="1">
      <c r="A313" s="1581"/>
      <c r="B313" s="1581"/>
      <c r="C313" s="1582"/>
      <c r="D313" s="1581"/>
      <c r="E313" s="1581"/>
      <c r="F313" s="1581"/>
      <c r="G313" s="1581"/>
      <c r="H313" s="1581"/>
      <c r="I313" s="1581"/>
      <c r="J313" s="1581"/>
      <c r="K313" s="1581"/>
      <c r="L313" s="1581"/>
    </row>
    <row r="314" spans="1:12" ht="16.5" customHeight="1">
      <c r="A314" s="1581"/>
      <c r="B314" s="1581"/>
      <c r="C314" s="1582"/>
      <c r="D314" s="1581"/>
      <c r="E314" s="1581"/>
      <c r="F314" s="1581"/>
      <c r="G314" s="1581"/>
      <c r="H314" s="1581"/>
      <c r="I314" s="1581"/>
      <c r="J314" s="1581"/>
      <c r="K314" s="1581"/>
      <c r="L314" s="1581"/>
    </row>
    <row r="315" spans="1:12" ht="16.5" customHeight="1">
      <c r="A315" s="1581"/>
      <c r="B315" s="1581"/>
      <c r="C315" s="1582"/>
      <c r="D315" s="1581"/>
      <c r="E315" s="1581"/>
      <c r="F315" s="1581"/>
      <c r="G315" s="1581"/>
      <c r="H315" s="1581"/>
      <c r="I315" s="1581"/>
      <c r="J315" s="1581"/>
      <c r="K315" s="1581"/>
      <c r="L315" s="1581"/>
    </row>
    <row r="316" spans="1:12" ht="16.5" customHeight="1">
      <c r="A316" s="1581"/>
      <c r="B316" s="1581"/>
      <c r="C316" s="1582"/>
      <c r="D316" s="1581"/>
      <c r="E316" s="1581"/>
      <c r="F316" s="1581"/>
      <c r="G316" s="1581"/>
      <c r="H316" s="1581"/>
      <c r="I316" s="1581"/>
      <c r="J316" s="1581"/>
      <c r="K316" s="1581"/>
      <c r="L316" s="1581"/>
    </row>
    <row r="317" spans="1:12" ht="16.5" customHeight="1">
      <c r="A317" s="1581"/>
      <c r="B317" s="1581"/>
      <c r="C317" s="1582"/>
      <c r="D317" s="1581"/>
      <c r="E317" s="1581"/>
      <c r="F317" s="1581"/>
      <c r="G317" s="1581"/>
      <c r="H317" s="1581"/>
      <c r="I317" s="1581"/>
      <c r="J317" s="1581"/>
      <c r="K317" s="1581"/>
      <c r="L317" s="1581"/>
    </row>
    <row r="318" spans="1:12" ht="16.5" customHeight="1">
      <c r="A318" s="1581"/>
      <c r="B318" s="1581"/>
      <c r="C318" s="1582"/>
      <c r="D318" s="1581"/>
      <c r="E318" s="1581"/>
      <c r="F318" s="1581"/>
      <c r="G318" s="1581"/>
      <c r="H318" s="1581"/>
      <c r="I318" s="1581"/>
      <c r="J318" s="1581"/>
      <c r="K318" s="1581"/>
      <c r="L318" s="1581"/>
    </row>
    <row r="319" spans="1:12" ht="16.5" customHeight="1">
      <c r="A319" s="1581"/>
      <c r="B319" s="1581"/>
      <c r="C319" s="1582"/>
      <c r="D319" s="1581"/>
      <c r="E319" s="1581"/>
      <c r="F319" s="1581"/>
      <c r="G319" s="1581"/>
      <c r="H319" s="1581"/>
      <c r="I319" s="1581"/>
      <c r="J319" s="1581"/>
      <c r="K319" s="1581"/>
      <c r="L319" s="1581"/>
    </row>
    <row r="320" spans="1:12" ht="16.5" customHeight="1">
      <c r="A320" s="1581"/>
      <c r="B320" s="1581"/>
      <c r="C320" s="1582"/>
      <c r="D320" s="1581"/>
      <c r="E320" s="1581"/>
      <c r="F320" s="1581"/>
      <c r="G320" s="1581"/>
      <c r="H320" s="1581"/>
      <c r="I320" s="1581"/>
      <c r="J320" s="1581"/>
      <c r="K320" s="1581"/>
      <c r="L320" s="1581"/>
    </row>
    <row r="321" spans="1:12" ht="16.5" customHeight="1">
      <c r="A321" s="1581"/>
      <c r="B321" s="1581"/>
      <c r="C321" s="1582"/>
      <c r="D321" s="1581"/>
      <c r="E321" s="1581"/>
      <c r="F321" s="1581"/>
      <c r="G321" s="1581"/>
      <c r="H321" s="1581"/>
      <c r="I321" s="1581"/>
      <c r="J321" s="1581"/>
      <c r="K321" s="1581"/>
      <c r="L321" s="1581"/>
    </row>
    <row r="322" spans="1:12" ht="16.5" customHeight="1">
      <c r="A322" s="1581"/>
      <c r="B322" s="1581"/>
      <c r="C322" s="1582"/>
      <c r="D322" s="1581"/>
      <c r="E322" s="1581"/>
      <c r="F322" s="1581"/>
      <c r="G322" s="1581"/>
      <c r="H322" s="1581"/>
      <c r="I322" s="1581"/>
      <c r="J322" s="1581"/>
      <c r="K322" s="1581"/>
      <c r="L322" s="1581"/>
    </row>
    <row r="323" spans="1:12" ht="16.5" customHeight="1">
      <c r="A323" s="1581"/>
      <c r="B323" s="1581"/>
      <c r="C323" s="1582"/>
      <c r="D323" s="1581"/>
      <c r="E323" s="1581"/>
      <c r="F323" s="1581"/>
      <c r="G323" s="1581"/>
      <c r="H323" s="1581"/>
      <c r="I323" s="1581"/>
      <c r="J323" s="1581"/>
      <c r="K323" s="1581"/>
      <c r="L323" s="1581"/>
    </row>
    <row r="324" spans="1:12" ht="16.5" customHeight="1">
      <c r="A324" s="1581"/>
      <c r="B324" s="1581"/>
      <c r="C324" s="1582"/>
      <c r="D324" s="1581"/>
      <c r="E324" s="1581"/>
      <c r="F324" s="1581"/>
      <c r="G324" s="1581"/>
      <c r="H324" s="1581"/>
      <c r="I324" s="1581"/>
      <c r="J324" s="1581"/>
      <c r="K324" s="1581"/>
      <c r="L324" s="1581"/>
    </row>
    <row r="325" spans="1:12" ht="16.5" customHeight="1">
      <c r="A325" s="1581"/>
      <c r="B325" s="1581"/>
      <c r="C325" s="1582"/>
      <c r="D325" s="1581"/>
      <c r="E325" s="1581"/>
      <c r="F325" s="1581"/>
      <c r="G325" s="1581"/>
      <c r="H325" s="1581"/>
      <c r="I325" s="1581"/>
      <c r="J325" s="1581"/>
      <c r="K325" s="1581"/>
      <c r="L325" s="1581"/>
    </row>
    <row r="326" spans="1:12" ht="16.5" customHeight="1">
      <c r="A326" s="1581"/>
      <c r="B326" s="1581"/>
      <c r="C326" s="1582"/>
      <c r="D326" s="1581"/>
      <c r="E326" s="1581"/>
      <c r="F326" s="1581"/>
      <c r="G326" s="1581"/>
      <c r="H326" s="1581"/>
      <c r="I326" s="1581"/>
      <c r="J326" s="1581"/>
      <c r="K326" s="1581"/>
      <c r="L326" s="1581"/>
    </row>
    <row r="327" spans="1:12" ht="16.5" customHeight="1">
      <c r="A327" s="1581"/>
      <c r="B327" s="1581"/>
      <c r="C327" s="1582"/>
      <c r="D327" s="1581"/>
      <c r="E327" s="1581"/>
      <c r="F327" s="1581"/>
      <c r="G327" s="1581"/>
      <c r="H327" s="1581"/>
      <c r="I327" s="1581"/>
      <c r="J327" s="1581"/>
      <c r="K327" s="1581"/>
      <c r="L327" s="1581"/>
    </row>
    <row r="328" spans="1:12" ht="16.5" customHeight="1">
      <c r="A328" s="1581"/>
      <c r="B328" s="1581"/>
      <c r="C328" s="1582"/>
      <c r="D328" s="1581"/>
      <c r="E328" s="1581"/>
      <c r="F328" s="1581"/>
      <c r="G328" s="1581"/>
      <c r="H328" s="1581"/>
      <c r="I328" s="1581"/>
      <c r="J328" s="1581"/>
      <c r="K328" s="1581"/>
      <c r="L328" s="1581"/>
    </row>
    <row r="329" spans="1:12" ht="16.5" customHeight="1">
      <c r="A329" s="1581"/>
      <c r="B329" s="1581"/>
      <c r="C329" s="1582"/>
      <c r="D329" s="1581"/>
      <c r="E329" s="1581"/>
      <c r="F329" s="1581"/>
      <c r="G329" s="1581"/>
      <c r="H329" s="1581"/>
      <c r="I329" s="1581"/>
      <c r="J329" s="1581"/>
      <c r="K329" s="1581"/>
      <c r="L329" s="1581"/>
    </row>
    <row r="330" spans="1:12" ht="16.5" customHeight="1">
      <c r="A330" s="1581"/>
      <c r="B330" s="1581"/>
      <c r="C330" s="1582"/>
      <c r="D330" s="1581"/>
      <c r="E330" s="1581"/>
      <c r="F330" s="1581"/>
      <c r="G330" s="1581"/>
      <c r="H330" s="1581"/>
      <c r="I330" s="1581"/>
      <c r="J330" s="1581"/>
      <c r="K330" s="1581"/>
      <c r="L330" s="1581"/>
    </row>
    <row r="331" spans="1:12" ht="16.5" customHeight="1">
      <c r="A331" s="1581"/>
      <c r="B331" s="1581"/>
      <c r="C331" s="1582"/>
      <c r="D331" s="1581"/>
      <c r="E331" s="1581"/>
      <c r="F331" s="1581"/>
      <c r="G331" s="1581"/>
      <c r="H331" s="1581"/>
      <c r="I331" s="1581"/>
      <c r="J331" s="1581"/>
      <c r="K331" s="1581"/>
      <c r="L331" s="1581"/>
    </row>
    <row r="332" spans="1:12" ht="16.5" customHeight="1">
      <c r="A332" s="1581"/>
      <c r="B332" s="1581"/>
      <c r="C332" s="1582"/>
      <c r="D332" s="1581"/>
      <c r="E332" s="1581"/>
      <c r="F332" s="1581"/>
      <c r="G332" s="1581"/>
      <c r="H332" s="1581"/>
      <c r="I332" s="1581"/>
      <c r="J332" s="1581"/>
      <c r="K332" s="1581"/>
      <c r="L332" s="1581"/>
    </row>
    <row r="333" spans="1:12" ht="16.5" customHeight="1">
      <c r="A333" s="1581"/>
      <c r="B333" s="1581"/>
      <c r="C333" s="1582"/>
      <c r="D333" s="1581"/>
      <c r="E333" s="1581"/>
      <c r="F333" s="1581"/>
      <c r="G333" s="1581"/>
      <c r="H333" s="1581"/>
      <c r="I333" s="1581"/>
      <c r="J333" s="1581"/>
      <c r="K333" s="1581"/>
      <c r="L333" s="1581"/>
    </row>
    <row r="334" spans="1:12" ht="16.5" customHeight="1">
      <c r="A334" s="1581"/>
      <c r="B334" s="1581"/>
      <c r="C334" s="1582"/>
      <c r="D334" s="1581"/>
      <c r="E334" s="1581"/>
      <c r="F334" s="1581"/>
      <c r="G334" s="1581"/>
      <c r="H334" s="1581"/>
      <c r="I334" s="1581"/>
      <c r="J334" s="1581"/>
      <c r="K334" s="1581"/>
      <c r="L334" s="1581"/>
    </row>
    <row r="335" spans="1:12" ht="16.5" customHeight="1">
      <c r="A335" s="1581"/>
      <c r="B335" s="1581"/>
      <c r="C335" s="1582"/>
      <c r="D335" s="1581"/>
      <c r="E335" s="1581"/>
      <c r="F335" s="1581"/>
      <c r="G335" s="1581"/>
      <c r="H335" s="1581"/>
      <c r="I335" s="1581"/>
      <c r="J335" s="1581"/>
      <c r="K335" s="1581"/>
      <c r="L335" s="1581"/>
    </row>
    <row r="336" spans="1:12" ht="16.5" customHeight="1">
      <c r="A336" s="1581"/>
      <c r="B336" s="1581"/>
      <c r="C336" s="1582"/>
      <c r="D336" s="1581"/>
      <c r="E336" s="1581"/>
      <c r="F336" s="1581"/>
      <c r="G336" s="1581"/>
      <c r="H336" s="1581"/>
      <c r="I336" s="1581"/>
      <c r="J336" s="1581"/>
      <c r="K336" s="1581"/>
      <c r="L336" s="1581"/>
    </row>
    <row r="337" spans="1:12" ht="16.5" customHeight="1">
      <c r="A337" s="1581"/>
      <c r="B337" s="1581"/>
      <c r="C337" s="1582"/>
      <c r="D337" s="1581"/>
      <c r="E337" s="1581"/>
      <c r="F337" s="1581"/>
      <c r="G337" s="1581"/>
      <c r="H337" s="1581"/>
      <c r="I337" s="1581"/>
      <c r="J337" s="1581"/>
      <c r="K337" s="1581"/>
      <c r="L337" s="1581"/>
    </row>
    <row r="338" spans="1:12" ht="16.5" customHeight="1">
      <c r="A338" s="1581"/>
      <c r="B338" s="1581"/>
      <c r="C338" s="1582"/>
      <c r="D338" s="1581"/>
      <c r="E338" s="1581"/>
      <c r="F338" s="1581"/>
      <c r="G338" s="1581"/>
      <c r="H338" s="1581"/>
      <c r="I338" s="1581"/>
      <c r="J338" s="1581"/>
      <c r="K338" s="1581"/>
      <c r="L338" s="1581"/>
    </row>
    <row r="339" spans="1:12" ht="16.5" customHeight="1">
      <c r="A339" s="1581"/>
      <c r="B339" s="1581"/>
      <c r="C339" s="1582"/>
      <c r="D339" s="1581"/>
      <c r="E339" s="1581"/>
      <c r="F339" s="1581"/>
      <c r="G339" s="1581"/>
      <c r="H339" s="1581"/>
      <c r="I339" s="1581"/>
      <c r="J339" s="1581"/>
      <c r="K339" s="1581"/>
      <c r="L339" s="1581"/>
    </row>
    <row r="340" spans="1:12" ht="16.5" customHeight="1">
      <c r="A340" s="1581"/>
      <c r="B340" s="1581"/>
      <c r="C340" s="1582"/>
      <c r="D340" s="1581"/>
      <c r="E340" s="1581"/>
      <c r="F340" s="1581"/>
      <c r="G340" s="1581"/>
      <c r="H340" s="1581"/>
      <c r="I340" s="1581"/>
      <c r="J340" s="1581"/>
      <c r="K340" s="1581"/>
      <c r="L340" s="1581"/>
    </row>
    <row r="341" spans="1:12" ht="16.5" customHeight="1">
      <c r="A341" s="1581"/>
      <c r="B341" s="1581"/>
      <c r="C341" s="1582"/>
      <c r="D341" s="1581"/>
      <c r="E341" s="1581"/>
      <c r="F341" s="1581"/>
      <c r="G341" s="1581"/>
      <c r="H341" s="1581"/>
      <c r="I341" s="1581"/>
      <c r="J341" s="1581"/>
      <c r="K341" s="1581"/>
      <c r="L341" s="1581"/>
    </row>
    <row r="342" spans="1:12" ht="16.5" customHeight="1">
      <c r="A342" s="1581"/>
      <c r="B342" s="1581"/>
      <c r="C342" s="1582"/>
      <c r="D342" s="1581"/>
      <c r="E342" s="1581"/>
      <c r="F342" s="1581"/>
      <c r="G342" s="1581"/>
      <c r="H342" s="1581"/>
      <c r="I342" s="1581"/>
      <c r="J342" s="1581"/>
      <c r="K342" s="1581"/>
      <c r="L342" s="1581"/>
    </row>
    <row r="343" spans="1:12" ht="16.5" customHeight="1">
      <c r="A343" s="1581"/>
      <c r="B343" s="1581"/>
      <c r="C343" s="1582"/>
      <c r="D343" s="1581"/>
      <c r="E343" s="1581"/>
      <c r="F343" s="1581"/>
      <c r="G343" s="1581"/>
      <c r="H343" s="1581"/>
      <c r="I343" s="1581"/>
      <c r="J343" s="1581"/>
      <c r="K343" s="1581"/>
      <c r="L343" s="1581"/>
    </row>
    <row r="344" spans="1:12" ht="16.5" customHeight="1">
      <c r="A344" s="1581"/>
      <c r="B344" s="1581"/>
      <c r="C344" s="1582"/>
      <c r="D344" s="1581"/>
      <c r="E344" s="1581"/>
      <c r="F344" s="1581"/>
      <c r="G344" s="1581"/>
      <c r="H344" s="1581"/>
      <c r="I344" s="1581"/>
      <c r="J344" s="1581"/>
      <c r="K344" s="1581"/>
      <c r="L344" s="1581"/>
    </row>
    <row r="345" spans="1:12" ht="16.5" customHeight="1">
      <c r="A345" s="1581"/>
      <c r="B345" s="1581"/>
      <c r="C345" s="1582"/>
      <c r="D345" s="1581"/>
      <c r="E345" s="1581"/>
      <c r="F345" s="1581"/>
      <c r="G345" s="1581"/>
      <c r="H345" s="1581"/>
      <c r="I345" s="1581"/>
      <c r="J345" s="1581"/>
      <c r="K345" s="1581"/>
      <c r="L345" s="1581"/>
    </row>
    <row r="346" spans="1:12" ht="16.5" customHeight="1">
      <c r="A346" s="1581"/>
      <c r="B346" s="1581"/>
      <c r="C346" s="1582"/>
      <c r="D346" s="1581"/>
      <c r="E346" s="1581"/>
      <c r="F346" s="1581"/>
      <c r="G346" s="1581"/>
      <c r="H346" s="1581"/>
      <c r="I346" s="1581"/>
      <c r="J346" s="1581"/>
      <c r="K346" s="1581"/>
      <c r="L346" s="1581"/>
    </row>
    <row r="347" spans="1:12" ht="16.5" customHeight="1">
      <c r="A347" s="1581"/>
      <c r="B347" s="1581"/>
      <c r="C347" s="1582"/>
      <c r="D347" s="1581"/>
      <c r="E347" s="1581"/>
      <c r="F347" s="1581"/>
      <c r="G347" s="1581"/>
      <c r="H347" s="1581"/>
      <c r="I347" s="1581"/>
      <c r="J347" s="1581"/>
      <c r="K347" s="1581"/>
      <c r="L347" s="1581"/>
    </row>
    <row r="348" spans="1:12" ht="16.5" customHeight="1">
      <c r="A348" s="1581"/>
      <c r="B348" s="1581"/>
      <c r="C348" s="1582"/>
      <c r="D348" s="1581"/>
      <c r="E348" s="1581"/>
      <c r="F348" s="1581"/>
      <c r="G348" s="1581"/>
      <c r="H348" s="1581"/>
      <c r="I348" s="1581"/>
      <c r="J348" s="1581"/>
      <c r="K348" s="1581"/>
      <c r="L348" s="1581"/>
    </row>
    <row r="349" spans="1:12" ht="16.5" customHeight="1">
      <c r="A349" s="1581"/>
      <c r="B349" s="1581"/>
      <c r="C349" s="1582"/>
      <c r="D349" s="1581"/>
      <c r="E349" s="1581"/>
      <c r="F349" s="1581"/>
      <c r="G349" s="1581"/>
      <c r="H349" s="1581"/>
      <c r="I349" s="1581"/>
      <c r="J349" s="1581"/>
      <c r="K349" s="1581"/>
      <c r="L349" s="1581"/>
    </row>
    <row r="350" spans="1:12" ht="16.5" customHeight="1">
      <c r="A350" s="1581"/>
      <c r="B350" s="1581"/>
      <c r="C350" s="1582"/>
      <c r="D350" s="1581"/>
      <c r="E350" s="1581"/>
      <c r="F350" s="1581"/>
      <c r="G350" s="1581"/>
      <c r="H350" s="1581"/>
      <c r="I350" s="1581"/>
      <c r="J350" s="1581"/>
      <c r="K350" s="1581"/>
      <c r="L350" s="1581"/>
    </row>
    <row r="351" spans="1:12" ht="16.5" customHeight="1">
      <c r="A351" s="1581"/>
      <c r="B351" s="1581"/>
      <c r="C351" s="1582"/>
      <c r="D351" s="1581"/>
      <c r="E351" s="1581"/>
      <c r="F351" s="1581"/>
      <c r="G351" s="1581"/>
      <c r="H351" s="1581"/>
      <c r="I351" s="1581"/>
      <c r="J351" s="1581"/>
      <c r="K351" s="1581"/>
      <c r="L351" s="1581"/>
    </row>
    <row r="352" spans="1:12" ht="16.5" customHeight="1">
      <c r="A352" s="1581"/>
      <c r="B352" s="1581"/>
      <c r="C352" s="1582"/>
      <c r="D352" s="1581"/>
      <c r="E352" s="1581"/>
      <c r="F352" s="1581"/>
      <c r="G352" s="1581"/>
      <c r="H352" s="1581"/>
      <c r="I352" s="1581"/>
      <c r="J352" s="1581"/>
      <c r="K352" s="1581"/>
      <c r="L352" s="1581"/>
    </row>
    <row r="353" spans="1:12" ht="16.5" customHeight="1">
      <c r="A353" s="1581"/>
      <c r="B353" s="1581"/>
      <c r="C353" s="1582"/>
      <c r="D353" s="1581"/>
      <c r="E353" s="1581"/>
      <c r="F353" s="1581"/>
      <c r="G353" s="1581"/>
      <c r="H353" s="1581"/>
      <c r="I353" s="1581"/>
      <c r="J353" s="1581"/>
      <c r="K353" s="1581"/>
      <c r="L353" s="1581"/>
    </row>
    <row r="354" spans="1:12" ht="16.5" customHeight="1">
      <c r="A354" s="1581"/>
      <c r="B354" s="1581"/>
      <c r="C354" s="1582"/>
      <c r="D354" s="1581"/>
      <c r="E354" s="1581"/>
      <c r="F354" s="1581"/>
      <c r="G354" s="1581"/>
      <c r="H354" s="1581"/>
      <c r="I354" s="1581"/>
      <c r="J354" s="1581"/>
      <c r="K354" s="1581"/>
      <c r="L354" s="1581"/>
    </row>
    <row r="355" spans="1:12" ht="16.5" customHeight="1">
      <c r="A355" s="1581"/>
      <c r="B355" s="1581"/>
      <c r="C355" s="1582"/>
      <c r="D355" s="1581"/>
      <c r="E355" s="1581"/>
      <c r="F355" s="1581"/>
      <c r="G355" s="1581"/>
      <c r="H355" s="1581"/>
      <c r="I355" s="1581"/>
      <c r="J355" s="1581"/>
      <c r="K355" s="1581"/>
      <c r="L355" s="1581"/>
    </row>
    <row r="356" spans="1:12" ht="16.5" customHeight="1">
      <c r="A356" s="1581"/>
      <c r="B356" s="1581"/>
      <c r="C356" s="1582"/>
      <c r="D356" s="1581"/>
      <c r="E356" s="1581"/>
      <c r="F356" s="1581"/>
      <c r="G356" s="1581"/>
      <c r="H356" s="1581"/>
      <c r="I356" s="1581"/>
      <c r="J356" s="1581"/>
      <c r="K356" s="1581"/>
      <c r="L356" s="1581"/>
    </row>
    <row r="357" spans="1:12" ht="16.5" customHeight="1">
      <c r="A357" s="1581"/>
      <c r="B357" s="1581"/>
      <c r="C357" s="1582"/>
      <c r="D357" s="1581"/>
      <c r="E357" s="1581"/>
      <c r="F357" s="1581"/>
      <c r="G357" s="1581"/>
      <c r="H357" s="1581"/>
      <c r="I357" s="1581"/>
      <c r="J357" s="1581"/>
      <c r="K357" s="1581"/>
      <c r="L357" s="1581"/>
    </row>
    <row r="358" spans="1:12" ht="16.5" customHeight="1">
      <c r="A358" s="1581"/>
      <c r="B358" s="1581"/>
      <c r="C358" s="1582"/>
      <c r="D358" s="1581"/>
      <c r="E358" s="1581"/>
      <c r="F358" s="1581"/>
      <c r="G358" s="1581"/>
      <c r="H358" s="1581"/>
      <c r="I358" s="1581"/>
      <c r="J358" s="1581"/>
      <c r="K358" s="1581"/>
      <c r="L358" s="1581"/>
    </row>
    <row r="359" spans="1:12" ht="16.5" customHeight="1">
      <c r="A359" s="1581"/>
      <c r="B359" s="1581"/>
      <c r="C359" s="1582"/>
      <c r="D359" s="1581"/>
      <c r="E359" s="1581"/>
      <c r="F359" s="1581"/>
      <c r="G359" s="1581"/>
      <c r="H359" s="1581"/>
      <c r="I359" s="1581"/>
      <c r="J359" s="1581"/>
      <c r="K359" s="1581"/>
      <c r="L359" s="1581"/>
    </row>
    <row r="360" spans="1:12" ht="16.5" customHeight="1">
      <c r="A360" s="1581"/>
      <c r="B360" s="1581"/>
      <c r="C360" s="1582"/>
      <c r="D360" s="1581"/>
      <c r="E360" s="1581"/>
      <c r="F360" s="1581"/>
      <c r="G360" s="1581"/>
      <c r="H360" s="1581"/>
      <c r="I360" s="1581"/>
      <c r="J360" s="1581"/>
      <c r="K360" s="1581"/>
      <c r="L360" s="1581"/>
    </row>
    <row r="361" spans="1:12" ht="16.5" customHeight="1">
      <c r="A361" s="1581"/>
      <c r="B361" s="1581"/>
      <c r="C361" s="1582"/>
      <c r="D361" s="1581"/>
      <c r="E361" s="1581"/>
      <c r="F361" s="1581"/>
      <c r="G361" s="1581"/>
      <c r="H361" s="1581"/>
      <c r="I361" s="1581"/>
      <c r="J361" s="1581"/>
      <c r="K361" s="1581"/>
      <c r="L361" s="1581"/>
    </row>
    <row r="362" spans="1:12" ht="16.5" customHeight="1">
      <c r="A362" s="1581"/>
      <c r="B362" s="1581"/>
      <c r="C362" s="1582"/>
      <c r="D362" s="1581"/>
      <c r="E362" s="1581"/>
      <c r="F362" s="1581"/>
      <c r="G362" s="1581"/>
      <c r="H362" s="1581"/>
      <c r="I362" s="1581"/>
      <c r="J362" s="1581"/>
      <c r="K362" s="1581"/>
      <c r="L362" s="1581"/>
    </row>
    <row r="363" spans="1:12" ht="16.5" customHeight="1">
      <c r="A363" s="1581"/>
      <c r="B363" s="1581"/>
      <c r="C363" s="1582"/>
      <c r="D363" s="1581"/>
      <c r="E363" s="1581"/>
      <c r="F363" s="1581"/>
      <c r="G363" s="1581"/>
      <c r="H363" s="1581"/>
      <c r="I363" s="1581"/>
      <c r="J363" s="1581"/>
      <c r="K363" s="1581"/>
      <c r="L363" s="1581"/>
    </row>
    <row r="364" spans="1:12" ht="16.5" customHeight="1">
      <c r="A364" s="1581"/>
      <c r="B364" s="1581"/>
      <c r="C364" s="1582"/>
      <c r="D364" s="1581"/>
      <c r="E364" s="1581"/>
      <c r="F364" s="1581"/>
      <c r="G364" s="1581"/>
      <c r="H364" s="1581"/>
      <c r="I364" s="1581"/>
      <c r="J364" s="1581"/>
      <c r="K364" s="1581"/>
      <c r="L364" s="1581"/>
    </row>
    <row r="365" spans="1:12" ht="16.5" customHeight="1">
      <c r="A365" s="1581"/>
      <c r="B365" s="1581"/>
      <c r="C365" s="1582"/>
      <c r="D365" s="1581"/>
      <c r="E365" s="1581"/>
      <c r="F365" s="1581"/>
      <c r="G365" s="1581"/>
      <c r="H365" s="1581"/>
      <c r="I365" s="1581"/>
      <c r="J365" s="1581"/>
      <c r="K365" s="1581"/>
      <c r="L365" s="1581"/>
    </row>
    <row r="366" spans="1:12" ht="16.5" customHeight="1">
      <c r="A366" s="1581"/>
      <c r="B366" s="1581"/>
      <c r="C366" s="1582"/>
      <c r="D366" s="1581"/>
      <c r="E366" s="1581"/>
      <c r="F366" s="1581"/>
      <c r="G366" s="1581"/>
      <c r="H366" s="1581"/>
      <c r="I366" s="1581"/>
      <c r="J366" s="1581"/>
      <c r="K366" s="1581"/>
      <c r="L366" s="1581"/>
    </row>
    <row r="367" spans="1:12" ht="16.5" customHeight="1">
      <c r="A367" s="1581"/>
      <c r="B367" s="1581"/>
      <c r="C367" s="1582"/>
      <c r="D367" s="1581"/>
      <c r="E367" s="1581"/>
      <c r="F367" s="1581"/>
      <c r="G367" s="1581"/>
      <c r="H367" s="1581"/>
      <c r="I367" s="1581"/>
      <c r="J367" s="1581"/>
      <c r="K367" s="1581"/>
      <c r="L367" s="1581"/>
    </row>
    <row r="368" spans="1:12" ht="16.5" customHeight="1">
      <c r="A368" s="1581"/>
      <c r="B368" s="1581"/>
      <c r="C368" s="1582"/>
      <c r="D368" s="1581"/>
      <c r="E368" s="1581"/>
      <c r="F368" s="1581"/>
      <c r="G368" s="1581"/>
      <c r="H368" s="1581"/>
      <c r="I368" s="1581"/>
      <c r="J368" s="1581"/>
      <c r="K368" s="1581"/>
      <c r="L368" s="1581"/>
    </row>
    <row r="369" spans="1:12" ht="16.5" customHeight="1">
      <c r="A369" s="1581"/>
      <c r="B369" s="1581"/>
      <c r="C369" s="1582"/>
      <c r="D369" s="1581"/>
      <c r="E369" s="1581"/>
      <c r="F369" s="1581"/>
      <c r="G369" s="1581"/>
      <c r="H369" s="1581"/>
      <c r="I369" s="1581"/>
      <c r="J369" s="1581"/>
      <c r="K369" s="1581"/>
      <c r="L369" s="1581"/>
    </row>
    <row r="370" spans="1:12" ht="16.5" customHeight="1">
      <c r="A370" s="1581"/>
      <c r="B370" s="1581"/>
      <c r="C370" s="1582"/>
      <c r="D370" s="1581"/>
      <c r="E370" s="1581"/>
      <c r="F370" s="1581"/>
      <c r="G370" s="1581"/>
      <c r="H370" s="1581"/>
      <c r="I370" s="1581"/>
      <c r="J370" s="1581"/>
      <c r="K370" s="1581"/>
      <c r="L370" s="1581"/>
    </row>
    <row r="371" spans="1:12" ht="16.5" customHeight="1">
      <c r="A371" s="1581"/>
      <c r="B371" s="1581"/>
      <c r="C371" s="1582"/>
      <c r="D371" s="1581"/>
      <c r="E371" s="1581"/>
      <c r="F371" s="1581"/>
      <c r="G371" s="1581"/>
      <c r="H371" s="1581"/>
      <c r="I371" s="1581"/>
      <c r="J371" s="1581"/>
      <c r="K371" s="1581"/>
      <c r="L371" s="1581"/>
    </row>
    <row r="372" spans="1:12" ht="16.5" customHeight="1">
      <c r="A372" s="1581"/>
      <c r="B372" s="1581"/>
      <c r="C372" s="1582"/>
      <c r="D372" s="1581"/>
      <c r="E372" s="1581"/>
      <c r="F372" s="1581"/>
      <c r="G372" s="1581"/>
      <c r="H372" s="1581"/>
      <c r="I372" s="1581"/>
      <c r="J372" s="1581"/>
      <c r="K372" s="1581"/>
      <c r="L372" s="1581"/>
    </row>
    <row r="373" spans="1:12" ht="16.5" customHeight="1">
      <c r="A373" s="1581"/>
      <c r="B373" s="1581"/>
      <c r="C373" s="1582"/>
      <c r="D373" s="1581"/>
      <c r="E373" s="1581"/>
      <c r="F373" s="1581"/>
      <c r="G373" s="1581"/>
      <c r="H373" s="1581"/>
      <c r="I373" s="1581"/>
      <c r="J373" s="1581"/>
      <c r="K373" s="1581"/>
      <c r="L373" s="1581"/>
    </row>
    <row r="374" spans="1:12" ht="16.5" customHeight="1">
      <c r="A374" s="1581"/>
      <c r="B374" s="1581"/>
      <c r="C374" s="1582"/>
      <c r="D374" s="1581"/>
      <c r="E374" s="1581"/>
      <c r="F374" s="1581"/>
      <c r="G374" s="1581"/>
      <c r="H374" s="1581"/>
      <c r="I374" s="1581"/>
      <c r="J374" s="1581"/>
      <c r="K374" s="1581"/>
      <c r="L374" s="1581"/>
    </row>
    <row r="375" spans="1:12" ht="16.5" customHeight="1">
      <c r="A375" s="1581"/>
      <c r="B375" s="1581"/>
      <c r="C375" s="1582"/>
      <c r="D375" s="1581"/>
      <c r="E375" s="1581"/>
      <c r="F375" s="1581"/>
      <c r="G375" s="1581"/>
      <c r="H375" s="1581"/>
      <c r="I375" s="1581"/>
      <c r="J375" s="1581"/>
      <c r="K375" s="1581"/>
      <c r="L375" s="1581"/>
    </row>
    <row r="376" spans="1:12" ht="16.5" customHeight="1">
      <c r="A376" s="1581"/>
      <c r="B376" s="1581"/>
      <c r="C376" s="1582"/>
      <c r="D376" s="1581"/>
      <c r="E376" s="1581"/>
      <c r="F376" s="1581"/>
      <c r="G376" s="1581"/>
      <c r="H376" s="1581"/>
      <c r="I376" s="1581"/>
      <c r="J376" s="1581"/>
      <c r="K376" s="1581"/>
      <c r="L376" s="1581"/>
    </row>
    <row r="377" spans="1:12" ht="16.5" customHeight="1">
      <c r="A377" s="1581"/>
      <c r="B377" s="1581"/>
      <c r="C377" s="1582"/>
      <c r="D377" s="1581"/>
      <c r="E377" s="1581"/>
      <c r="F377" s="1581"/>
      <c r="G377" s="1581"/>
      <c r="H377" s="1581"/>
      <c r="I377" s="1581"/>
      <c r="J377" s="1581"/>
      <c r="K377" s="1581"/>
      <c r="L377" s="1581"/>
    </row>
    <row r="378" spans="1:12" ht="16.5" customHeight="1">
      <c r="A378" s="1581"/>
      <c r="B378" s="1581"/>
      <c r="C378" s="1582"/>
      <c r="D378" s="1581"/>
      <c r="E378" s="1581"/>
      <c r="F378" s="1581"/>
      <c r="G378" s="1581"/>
      <c r="H378" s="1581"/>
      <c r="I378" s="1581"/>
      <c r="J378" s="1581"/>
      <c r="K378" s="1581"/>
      <c r="L378" s="1581"/>
    </row>
    <row r="379" spans="1:12" ht="16.5" customHeight="1">
      <c r="A379" s="1581"/>
      <c r="B379" s="1581"/>
      <c r="C379" s="1582"/>
      <c r="D379" s="1581"/>
      <c r="E379" s="1581"/>
      <c r="F379" s="1581"/>
      <c r="G379" s="1581"/>
      <c r="H379" s="1581"/>
      <c r="I379" s="1581"/>
      <c r="J379" s="1581"/>
      <c r="K379" s="1581"/>
      <c r="L379" s="1581"/>
    </row>
    <row r="380" spans="1:12" ht="16.5" customHeight="1">
      <c r="A380" s="1581"/>
      <c r="B380" s="1581"/>
      <c r="C380" s="1582"/>
      <c r="D380" s="1581"/>
      <c r="E380" s="1581"/>
      <c r="F380" s="1581"/>
      <c r="G380" s="1581"/>
      <c r="H380" s="1581"/>
      <c r="I380" s="1581"/>
      <c r="J380" s="1581"/>
      <c r="K380" s="1581"/>
      <c r="L380" s="1581"/>
    </row>
    <row r="381" spans="1:12" ht="16.5" customHeight="1">
      <c r="A381" s="1581"/>
      <c r="B381" s="1581"/>
      <c r="C381" s="1582"/>
      <c r="D381" s="1581"/>
      <c r="E381" s="1581"/>
      <c r="F381" s="1581"/>
      <c r="G381" s="1581"/>
      <c r="H381" s="1581"/>
      <c r="I381" s="1581"/>
      <c r="J381" s="1581"/>
      <c r="K381" s="1581"/>
      <c r="L381" s="1581"/>
    </row>
    <row r="382" spans="1:12" ht="16.5" customHeight="1">
      <c r="A382" s="1581"/>
      <c r="B382" s="1581"/>
      <c r="C382" s="1582"/>
      <c r="D382" s="1581"/>
      <c r="E382" s="1581"/>
      <c r="F382" s="1581"/>
      <c r="G382" s="1581"/>
      <c r="H382" s="1581"/>
      <c r="I382" s="1581"/>
      <c r="J382" s="1581"/>
      <c r="K382" s="1581"/>
      <c r="L382" s="1581"/>
    </row>
    <row r="383" spans="1:12" ht="16.5" customHeight="1">
      <c r="A383" s="1581"/>
      <c r="B383" s="1581"/>
      <c r="C383" s="1582"/>
      <c r="D383" s="1581"/>
      <c r="E383" s="1581"/>
      <c r="F383" s="1581"/>
      <c r="G383" s="1581"/>
      <c r="H383" s="1581"/>
      <c r="I383" s="1581"/>
      <c r="J383" s="1581"/>
      <c r="K383" s="1581"/>
      <c r="L383" s="1581"/>
    </row>
    <row r="384" spans="1:12" ht="16.5" customHeight="1">
      <c r="A384" s="1581"/>
      <c r="B384" s="1581"/>
      <c r="C384" s="1582"/>
      <c r="D384" s="1581"/>
      <c r="E384" s="1581"/>
      <c r="F384" s="1581"/>
      <c r="G384" s="1581"/>
      <c r="H384" s="1581"/>
      <c r="I384" s="1581"/>
      <c r="J384" s="1581"/>
      <c r="K384" s="1581"/>
      <c r="L384" s="1581"/>
    </row>
    <row r="385" spans="1:12" ht="16.5" customHeight="1">
      <c r="A385" s="1581"/>
      <c r="B385" s="1581"/>
      <c r="C385" s="1582"/>
      <c r="D385" s="1581"/>
      <c r="E385" s="1581"/>
      <c r="F385" s="1581"/>
      <c r="G385" s="1581"/>
      <c r="H385" s="1581"/>
      <c r="I385" s="1581"/>
      <c r="J385" s="1581"/>
      <c r="K385" s="1581"/>
      <c r="L385" s="1581"/>
    </row>
    <row r="386" spans="1:12" ht="16.5" customHeight="1">
      <c r="A386" s="1581"/>
      <c r="B386" s="1581"/>
      <c r="C386" s="1582"/>
      <c r="D386" s="1581"/>
      <c r="E386" s="1581"/>
      <c r="F386" s="1581"/>
      <c r="G386" s="1581"/>
      <c r="H386" s="1581"/>
      <c r="I386" s="1581"/>
      <c r="J386" s="1581"/>
      <c r="K386" s="1581"/>
      <c r="L386" s="1581"/>
    </row>
    <row r="387" spans="1:12" ht="16.5" customHeight="1">
      <c r="A387" s="1581"/>
      <c r="B387" s="1581"/>
      <c r="C387" s="1582"/>
      <c r="D387" s="1581"/>
      <c r="E387" s="1581"/>
      <c r="F387" s="1581"/>
      <c r="G387" s="1581"/>
      <c r="H387" s="1581"/>
      <c r="I387" s="1581"/>
      <c r="J387" s="1581"/>
      <c r="K387" s="1581"/>
      <c r="L387" s="1581"/>
    </row>
    <row r="388" spans="1:12" ht="16.5" customHeight="1">
      <c r="A388" s="1581"/>
      <c r="B388" s="1581"/>
      <c r="C388" s="1582"/>
      <c r="D388" s="1581"/>
      <c r="E388" s="1581"/>
      <c r="F388" s="1581"/>
      <c r="G388" s="1581"/>
      <c r="H388" s="1581"/>
      <c r="I388" s="1581"/>
      <c r="J388" s="1581"/>
      <c r="K388" s="1581"/>
      <c r="L388" s="1581"/>
    </row>
    <row r="389" spans="1:12" ht="16.5" customHeight="1">
      <c r="A389" s="1581"/>
      <c r="B389" s="1581"/>
      <c r="C389" s="1582"/>
      <c r="D389" s="1581"/>
      <c r="E389" s="1581"/>
      <c r="F389" s="1581"/>
      <c r="G389" s="1581"/>
      <c r="H389" s="1581"/>
      <c r="I389" s="1581"/>
      <c r="J389" s="1581"/>
      <c r="K389" s="1581"/>
      <c r="L389" s="1581"/>
    </row>
    <row r="390" spans="1:12" ht="16.5" customHeight="1">
      <c r="A390" s="1581"/>
      <c r="B390" s="1581"/>
      <c r="C390" s="1582"/>
      <c r="D390" s="1581"/>
      <c r="E390" s="1581"/>
      <c r="F390" s="1581"/>
      <c r="G390" s="1581"/>
      <c r="H390" s="1581"/>
      <c r="I390" s="1581"/>
      <c r="J390" s="1581"/>
      <c r="K390" s="1581"/>
      <c r="L390" s="1581"/>
    </row>
    <row r="391" spans="1:12" ht="16.5" customHeight="1">
      <c r="A391" s="1581"/>
      <c r="B391" s="1581"/>
      <c r="C391" s="1582"/>
      <c r="D391" s="1581"/>
      <c r="E391" s="1581"/>
      <c r="F391" s="1581"/>
      <c r="G391" s="1581"/>
      <c r="H391" s="1581"/>
      <c r="I391" s="1581"/>
      <c r="J391" s="1581"/>
      <c r="K391" s="1581"/>
      <c r="L391" s="1581"/>
    </row>
    <row r="392" spans="1:12" ht="16.5" customHeight="1">
      <c r="A392" s="1581"/>
      <c r="B392" s="1581"/>
      <c r="C392" s="1582"/>
      <c r="D392" s="1581"/>
      <c r="E392" s="1581"/>
      <c r="F392" s="1581"/>
      <c r="G392" s="1581"/>
      <c r="H392" s="1581"/>
      <c r="I392" s="1581"/>
      <c r="J392" s="1581"/>
      <c r="K392" s="1581"/>
      <c r="L392" s="1581"/>
    </row>
    <row r="393" spans="1:12" ht="16.5" customHeight="1">
      <c r="A393" s="1581"/>
      <c r="B393" s="1581"/>
      <c r="C393" s="1582"/>
      <c r="D393" s="1581"/>
      <c r="E393" s="1581"/>
      <c r="F393" s="1581"/>
      <c r="G393" s="1581"/>
      <c r="H393" s="1581"/>
      <c r="I393" s="1581"/>
      <c r="J393" s="1581"/>
      <c r="K393" s="1581"/>
      <c r="L393" s="1581"/>
    </row>
    <row r="394" spans="1:12" ht="16.5" customHeight="1">
      <c r="A394" s="1581"/>
      <c r="B394" s="1581"/>
      <c r="C394" s="1582"/>
      <c r="D394" s="1581"/>
      <c r="E394" s="1581"/>
      <c r="F394" s="1581"/>
      <c r="G394" s="1581"/>
      <c r="H394" s="1581"/>
      <c r="I394" s="1581"/>
      <c r="J394" s="1581"/>
      <c r="K394" s="1581"/>
      <c r="L394" s="1581"/>
    </row>
    <row r="395" spans="1:12" ht="16.5" customHeight="1">
      <c r="A395" s="1581"/>
      <c r="B395" s="1581"/>
      <c r="C395" s="1582"/>
      <c r="D395" s="1581"/>
      <c r="E395" s="1581"/>
      <c r="F395" s="1581"/>
      <c r="G395" s="1581"/>
      <c r="H395" s="1581"/>
      <c r="I395" s="1581"/>
      <c r="J395" s="1581"/>
      <c r="K395" s="1581"/>
      <c r="L395" s="1581"/>
    </row>
    <row r="396" spans="1:12" ht="16.5" customHeight="1">
      <c r="A396" s="1581"/>
      <c r="B396" s="1581"/>
      <c r="C396" s="1582"/>
      <c r="D396" s="1581"/>
      <c r="E396" s="1581"/>
      <c r="F396" s="1581"/>
      <c r="G396" s="1581"/>
      <c r="H396" s="1581"/>
      <c r="I396" s="1581"/>
      <c r="J396" s="1581"/>
      <c r="K396" s="1581"/>
      <c r="L396" s="1581"/>
    </row>
    <row r="397" spans="1:12" ht="16.5" customHeight="1">
      <c r="A397" s="1581"/>
      <c r="B397" s="1581"/>
      <c r="C397" s="1582"/>
      <c r="D397" s="1581"/>
      <c r="E397" s="1581"/>
      <c r="F397" s="1581"/>
      <c r="G397" s="1581"/>
      <c r="H397" s="1581"/>
      <c r="I397" s="1581"/>
      <c r="J397" s="1581"/>
      <c r="K397" s="1581"/>
      <c r="L397" s="1581"/>
    </row>
    <row r="398" spans="1:12" ht="16.5" customHeight="1">
      <c r="A398" s="1581"/>
      <c r="B398" s="1581"/>
      <c r="C398" s="1582"/>
      <c r="D398" s="1581"/>
      <c r="E398" s="1581"/>
      <c r="F398" s="1581"/>
      <c r="G398" s="1581"/>
      <c r="H398" s="1581"/>
      <c r="I398" s="1581"/>
      <c r="J398" s="1581"/>
      <c r="K398" s="1581"/>
      <c r="L398" s="1581"/>
    </row>
    <row r="399" spans="1:12" ht="16.5" customHeight="1">
      <c r="A399" s="1581"/>
      <c r="B399" s="1581"/>
      <c r="C399" s="1582"/>
      <c r="D399" s="1581"/>
      <c r="E399" s="1581"/>
      <c r="F399" s="1581"/>
      <c r="G399" s="1581"/>
      <c r="H399" s="1581"/>
      <c r="I399" s="1581"/>
      <c r="J399" s="1581"/>
      <c r="K399" s="1581"/>
      <c r="L399" s="1581"/>
    </row>
    <row r="400" spans="1:12" ht="16.5" customHeight="1">
      <c r="A400" s="1581"/>
      <c r="B400" s="1581"/>
      <c r="C400" s="1582"/>
      <c r="D400" s="1581"/>
      <c r="E400" s="1581"/>
      <c r="F400" s="1581"/>
      <c r="G400" s="1581"/>
      <c r="H400" s="1581"/>
      <c r="I400" s="1581"/>
      <c r="J400" s="1581"/>
      <c r="K400" s="1581"/>
      <c r="L400" s="1581"/>
    </row>
    <row r="401" spans="1:12" ht="16.5" customHeight="1">
      <c r="A401" s="1581"/>
      <c r="B401" s="1581"/>
      <c r="C401" s="1582"/>
      <c r="D401" s="1581"/>
      <c r="E401" s="1581"/>
      <c r="F401" s="1581"/>
      <c r="G401" s="1581"/>
      <c r="H401" s="1581"/>
      <c r="I401" s="1581"/>
      <c r="J401" s="1581"/>
      <c r="K401" s="1581"/>
      <c r="L401" s="1581"/>
    </row>
    <row r="402" spans="1:12" ht="16.5" customHeight="1">
      <c r="A402" s="1581"/>
      <c r="B402" s="1581"/>
      <c r="C402" s="1582"/>
      <c r="D402" s="1581"/>
      <c r="E402" s="1581"/>
      <c r="F402" s="1581"/>
      <c r="G402" s="1581"/>
      <c r="H402" s="1581"/>
      <c r="I402" s="1581"/>
      <c r="J402" s="1581"/>
      <c r="K402" s="1581"/>
      <c r="L402" s="1581"/>
    </row>
    <row r="403" spans="1:12" ht="16.5" customHeight="1">
      <c r="A403" s="1581"/>
      <c r="B403" s="1581"/>
      <c r="C403" s="1582"/>
      <c r="D403" s="1581"/>
      <c r="E403" s="1581"/>
      <c r="F403" s="1581"/>
      <c r="G403" s="1581"/>
      <c r="H403" s="1581"/>
      <c r="I403" s="1581"/>
      <c r="J403" s="1581"/>
      <c r="K403" s="1581"/>
      <c r="L403" s="1581"/>
    </row>
    <row r="404" spans="1:12" ht="16.5" customHeight="1">
      <c r="A404" s="1581"/>
      <c r="B404" s="1581"/>
      <c r="C404" s="1582"/>
      <c r="D404" s="1581"/>
      <c r="E404" s="1581"/>
      <c r="F404" s="1581"/>
      <c r="G404" s="1581"/>
      <c r="H404" s="1581"/>
      <c r="I404" s="1581"/>
      <c r="J404" s="1581"/>
      <c r="K404" s="1581"/>
      <c r="L404" s="1581"/>
    </row>
    <row r="405" spans="1:12" ht="16.5" customHeight="1">
      <c r="A405" s="1581"/>
      <c r="B405" s="1581"/>
      <c r="C405" s="1582"/>
      <c r="D405" s="1581"/>
      <c r="E405" s="1581"/>
      <c r="F405" s="1581"/>
      <c r="G405" s="1581"/>
      <c r="H405" s="1581"/>
      <c r="I405" s="1581"/>
      <c r="J405" s="1581"/>
      <c r="K405" s="1581"/>
      <c r="L405" s="1581"/>
    </row>
    <row r="406" spans="1:12" ht="16.5" customHeight="1">
      <c r="A406" s="1581"/>
      <c r="B406" s="1581"/>
      <c r="C406" s="1582"/>
      <c r="D406" s="1581"/>
      <c r="E406" s="1581"/>
      <c r="F406" s="1581"/>
      <c r="G406" s="1581"/>
      <c r="H406" s="1581"/>
      <c r="I406" s="1581"/>
      <c r="J406" s="1581"/>
      <c r="K406" s="1581"/>
      <c r="L406" s="1581"/>
    </row>
    <row r="407" spans="1:12" ht="16.5" customHeight="1">
      <c r="A407" s="1581"/>
      <c r="B407" s="1581"/>
      <c r="C407" s="1582"/>
      <c r="D407" s="1581"/>
      <c r="E407" s="1581"/>
      <c r="F407" s="1581"/>
      <c r="G407" s="1581"/>
      <c r="H407" s="1581"/>
      <c r="I407" s="1581"/>
      <c r="J407" s="1581"/>
      <c r="K407" s="1581"/>
      <c r="L407" s="1581"/>
    </row>
    <row r="408" spans="1:12" ht="16.5" customHeight="1">
      <c r="A408" s="1581"/>
      <c r="B408" s="1581"/>
      <c r="C408" s="1582"/>
      <c r="D408" s="1581"/>
      <c r="E408" s="1581"/>
      <c r="F408" s="1581"/>
      <c r="G408" s="1581"/>
      <c r="H408" s="1581"/>
      <c r="I408" s="1581"/>
      <c r="J408" s="1581"/>
      <c r="K408" s="1581"/>
      <c r="L408" s="1581"/>
    </row>
    <row r="409" spans="1:12" ht="16.5" customHeight="1">
      <c r="A409" s="1581"/>
      <c r="B409" s="1581"/>
      <c r="C409" s="1582"/>
      <c r="D409" s="1581"/>
      <c r="E409" s="1581"/>
      <c r="F409" s="1581"/>
      <c r="G409" s="1581"/>
      <c r="H409" s="1581"/>
      <c r="I409" s="1581"/>
      <c r="J409" s="1581"/>
      <c r="K409" s="1581"/>
      <c r="L409" s="1581"/>
    </row>
    <row r="410" spans="1:12" ht="16.5" customHeight="1">
      <c r="A410" s="1581"/>
      <c r="B410" s="1581"/>
      <c r="C410" s="1582"/>
      <c r="D410" s="1581"/>
      <c r="E410" s="1581"/>
      <c r="F410" s="1581"/>
      <c r="G410" s="1581"/>
      <c r="H410" s="1581"/>
      <c r="I410" s="1581"/>
      <c r="J410" s="1581"/>
      <c r="K410" s="1581"/>
      <c r="L410" s="1581"/>
    </row>
    <row r="411" spans="1:12" ht="16.5" customHeight="1">
      <c r="A411" s="1581"/>
      <c r="B411" s="1581"/>
      <c r="C411" s="1582"/>
      <c r="D411" s="1581"/>
      <c r="E411" s="1581"/>
      <c r="F411" s="1581"/>
      <c r="G411" s="1581"/>
      <c r="H411" s="1581"/>
      <c r="I411" s="1581"/>
      <c r="J411" s="1581"/>
      <c r="K411" s="1581"/>
      <c r="L411" s="1581"/>
    </row>
    <row r="412" spans="1:12" ht="16.5" customHeight="1">
      <c r="A412" s="1581"/>
      <c r="B412" s="1581"/>
      <c r="C412" s="1582"/>
      <c r="D412" s="1581"/>
      <c r="E412" s="1581"/>
      <c r="F412" s="1581"/>
      <c r="G412" s="1581"/>
      <c r="H412" s="1581"/>
      <c r="I412" s="1581"/>
      <c r="J412" s="1581"/>
      <c r="K412" s="1581"/>
      <c r="L412" s="1581"/>
    </row>
    <row r="413" spans="1:12" ht="16.5" customHeight="1">
      <c r="A413" s="1581"/>
      <c r="B413" s="1581"/>
      <c r="C413" s="1582"/>
      <c r="D413" s="1581"/>
      <c r="E413" s="1581"/>
      <c r="F413" s="1581"/>
      <c r="G413" s="1581"/>
      <c r="H413" s="1581"/>
      <c r="I413" s="1581"/>
      <c r="J413" s="1581"/>
      <c r="K413" s="1581"/>
      <c r="L413" s="1581"/>
    </row>
    <row r="414" spans="1:12" ht="16.5" customHeight="1">
      <c r="A414" s="1581"/>
      <c r="B414" s="1581"/>
      <c r="C414" s="1582"/>
      <c r="D414" s="1581"/>
      <c r="E414" s="1581"/>
      <c r="F414" s="1581"/>
      <c r="G414" s="1581"/>
      <c r="H414" s="1581"/>
      <c r="I414" s="1581"/>
      <c r="J414" s="1581"/>
      <c r="K414" s="1581"/>
      <c r="L414" s="1581"/>
    </row>
    <row r="415" spans="1:12" ht="16.5" customHeight="1">
      <c r="A415" s="1581"/>
      <c r="B415" s="1581"/>
      <c r="C415" s="1582"/>
      <c r="D415" s="1581"/>
      <c r="E415" s="1581"/>
      <c r="F415" s="1581"/>
      <c r="G415" s="1581"/>
      <c r="H415" s="1581"/>
      <c r="I415" s="1581"/>
      <c r="J415" s="1581"/>
      <c r="K415" s="1581"/>
      <c r="L415" s="1581"/>
    </row>
    <row r="416" spans="1:12" ht="16.5" customHeight="1">
      <c r="A416" s="1581"/>
      <c r="B416" s="1581"/>
      <c r="C416" s="1582"/>
      <c r="D416" s="1581"/>
      <c r="E416" s="1581"/>
      <c r="F416" s="1581"/>
      <c r="G416" s="1581"/>
      <c r="H416" s="1581"/>
      <c r="I416" s="1581"/>
      <c r="J416" s="1581"/>
      <c r="K416" s="1581"/>
      <c r="L416" s="1581"/>
    </row>
    <row r="417" spans="1:12" ht="16.5" customHeight="1">
      <c r="A417" s="1581"/>
      <c r="B417" s="1581"/>
      <c r="C417" s="1582"/>
      <c r="D417" s="1581"/>
      <c r="E417" s="1581"/>
      <c r="F417" s="1581"/>
      <c r="G417" s="1581"/>
      <c r="H417" s="1581"/>
      <c r="I417" s="1581"/>
      <c r="J417" s="1581"/>
      <c r="K417" s="1581"/>
      <c r="L417" s="1581"/>
    </row>
    <row r="418" spans="1:12" ht="16.5" customHeight="1">
      <c r="A418" s="1581"/>
      <c r="B418" s="1581"/>
      <c r="C418" s="1582"/>
      <c r="D418" s="1581"/>
      <c r="E418" s="1581"/>
      <c r="F418" s="1581"/>
      <c r="G418" s="1581"/>
      <c r="H418" s="1581"/>
      <c r="I418" s="1581"/>
      <c r="J418" s="1581"/>
      <c r="K418" s="1581"/>
      <c r="L418" s="1581"/>
    </row>
    <row r="419" spans="1:12" ht="16.5" customHeight="1">
      <c r="A419" s="1581"/>
      <c r="B419" s="1581"/>
      <c r="C419" s="1582"/>
      <c r="D419" s="1581"/>
      <c r="E419" s="1581"/>
      <c r="F419" s="1581"/>
      <c r="G419" s="1581"/>
      <c r="H419" s="1581"/>
      <c r="I419" s="1581"/>
      <c r="J419" s="1581"/>
      <c r="K419" s="1581"/>
      <c r="L419" s="1581"/>
    </row>
    <row r="420" spans="1:12" ht="16.5" customHeight="1">
      <c r="A420" s="1581"/>
      <c r="B420" s="1581"/>
      <c r="C420" s="1582"/>
      <c r="D420" s="1581"/>
      <c r="E420" s="1581"/>
      <c r="F420" s="1581"/>
      <c r="G420" s="1581"/>
      <c r="H420" s="1581"/>
      <c r="I420" s="1581"/>
      <c r="J420" s="1581"/>
      <c r="K420" s="1581"/>
      <c r="L420" s="1581"/>
    </row>
    <row r="421" spans="1:12" ht="16.5" customHeight="1">
      <c r="A421" s="1581"/>
      <c r="B421" s="1581"/>
      <c r="C421" s="1582"/>
      <c r="D421" s="1581"/>
      <c r="E421" s="1581"/>
      <c r="F421" s="1581"/>
      <c r="G421" s="1581"/>
      <c r="H421" s="1581"/>
      <c r="I421" s="1581"/>
      <c r="J421" s="1581"/>
      <c r="K421" s="1581"/>
      <c r="L421" s="1581"/>
    </row>
    <row r="422" spans="1:12" ht="16.5" customHeight="1">
      <c r="A422" s="1581"/>
      <c r="B422" s="1581"/>
      <c r="C422" s="1582"/>
      <c r="D422" s="1581"/>
      <c r="E422" s="1581"/>
      <c r="F422" s="1581"/>
      <c r="G422" s="1581"/>
      <c r="H422" s="1581"/>
      <c r="I422" s="1581"/>
      <c r="J422" s="1581"/>
      <c r="K422" s="1581"/>
      <c r="L422" s="1581"/>
    </row>
    <row r="423" spans="1:12" ht="16.5" customHeight="1">
      <c r="A423" s="1581"/>
      <c r="B423" s="1581"/>
      <c r="C423" s="1582"/>
      <c r="D423" s="1581"/>
      <c r="E423" s="1581"/>
      <c r="F423" s="1581"/>
      <c r="G423" s="1581"/>
      <c r="H423" s="1581"/>
      <c r="I423" s="1581"/>
      <c r="J423" s="1581"/>
      <c r="K423" s="1581"/>
      <c r="L423" s="1581"/>
    </row>
    <row r="424" spans="1:12" ht="16.5" customHeight="1">
      <c r="A424" s="1581"/>
      <c r="B424" s="1581"/>
      <c r="C424" s="1582"/>
      <c r="D424" s="1581"/>
      <c r="E424" s="1581"/>
      <c r="F424" s="1581"/>
      <c r="G424" s="1581"/>
      <c r="H424" s="1581"/>
      <c r="I424" s="1581"/>
      <c r="J424" s="1581"/>
      <c r="K424" s="1581"/>
      <c r="L424" s="1581"/>
    </row>
    <row r="425" spans="1:12" ht="16.5" customHeight="1">
      <c r="A425" s="1581"/>
      <c r="B425" s="1581"/>
      <c r="C425" s="1582"/>
      <c r="D425" s="1581"/>
      <c r="E425" s="1581"/>
      <c r="F425" s="1581"/>
      <c r="G425" s="1581"/>
      <c r="H425" s="1581"/>
      <c r="I425" s="1581"/>
      <c r="J425" s="1581"/>
      <c r="K425" s="1581"/>
      <c r="L425" s="1581"/>
    </row>
    <row r="426" spans="1:12" ht="16.5" customHeight="1">
      <c r="A426" s="1581"/>
      <c r="B426" s="1581"/>
      <c r="C426" s="1582"/>
      <c r="D426" s="1581"/>
      <c r="E426" s="1581"/>
      <c r="F426" s="1581"/>
      <c r="G426" s="1581"/>
      <c r="H426" s="1581"/>
      <c r="I426" s="1581"/>
      <c r="J426" s="1581"/>
      <c r="K426" s="1581"/>
      <c r="L426" s="1581"/>
    </row>
    <row r="427" spans="1:12" ht="16.5" customHeight="1">
      <c r="A427" s="1581"/>
      <c r="B427" s="1581"/>
      <c r="C427" s="1582"/>
      <c r="D427" s="1581"/>
      <c r="E427" s="1581"/>
      <c r="F427" s="1581"/>
      <c r="G427" s="1581"/>
      <c r="H427" s="1581"/>
      <c r="I427" s="1581"/>
      <c r="J427" s="1581"/>
      <c r="K427" s="1581"/>
      <c r="L427" s="1581"/>
    </row>
    <row r="428" spans="1:12" ht="16.5" customHeight="1">
      <c r="A428" s="1581"/>
      <c r="B428" s="1581"/>
      <c r="C428" s="1582"/>
      <c r="D428" s="1581"/>
      <c r="E428" s="1581"/>
      <c r="F428" s="1581"/>
      <c r="G428" s="1581"/>
      <c r="H428" s="1581"/>
      <c r="I428" s="1581"/>
      <c r="J428" s="1581"/>
      <c r="K428" s="1581"/>
      <c r="L428" s="1581"/>
    </row>
    <row r="429" spans="1:12" ht="16.5" customHeight="1">
      <c r="A429" s="1581"/>
      <c r="B429" s="1581"/>
      <c r="C429" s="1582"/>
      <c r="D429" s="1581"/>
      <c r="E429" s="1581"/>
      <c r="F429" s="1581"/>
      <c r="G429" s="1581"/>
      <c r="H429" s="1581"/>
      <c r="I429" s="1581"/>
      <c r="J429" s="1581"/>
      <c r="K429" s="1581"/>
      <c r="L429" s="1581"/>
    </row>
    <row r="430" spans="1:12" ht="16.5" customHeight="1">
      <c r="A430" s="1581"/>
      <c r="B430" s="1581"/>
      <c r="C430" s="1582"/>
      <c r="D430" s="1581"/>
      <c r="E430" s="1581"/>
      <c r="F430" s="1581"/>
      <c r="G430" s="1581"/>
      <c r="H430" s="1581"/>
      <c r="I430" s="1581"/>
      <c r="J430" s="1581"/>
      <c r="K430" s="1581"/>
      <c r="L430" s="1581"/>
    </row>
    <row r="431" spans="1:12" ht="16.5" customHeight="1">
      <c r="A431" s="1581"/>
      <c r="B431" s="1581"/>
      <c r="C431" s="1582"/>
      <c r="D431" s="1581"/>
      <c r="E431" s="1581"/>
      <c r="F431" s="1581"/>
      <c r="G431" s="1581"/>
      <c r="H431" s="1581"/>
      <c r="I431" s="1581"/>
      <c r="J431" s="1581"/>
      <c r="K431" s="1581"/>
      <c r="L431" s="1581"/>
    </row>
    <row r="432" spans="1:12" ht="16.5" customHeight="1">
      <c r="A432" s="1581"/>
      <c r="B432" s="1581"/>
      <c r="C432" s="1582"/>
      <c r="D432" s="1581"/>
      <c r="E432" s="1581"/>
      <c r="F432" s="1581"/>
      <c r="G432" s="1581"/>
      <c r="H432" s="1581"/>
      <c r="I432" s="1581"/>
      <c r="J432" s="1581"/>
      <c r="K432" s="1581"/>
      <c r="L432" s="1581"/>
    </row>
    <row r="433" spans="1:12" ht="16.5" customHeight="1">
      <c r="A433" s="1581"/>
      <c r="B433" s="1581"/>
      <c r="C433" s="1582"/>
      <c r="D433" s="1581"/>
      <c r="E433" s="1581"/>
      <c r="F433" s="1581"/>
      <c r="G433" s="1581"/>
      <c r="H433" s="1581"/>
      <c r="I433" s="1581"/>
      <c r="J433" s="1581"/>
      <c r="K433" s="1581"/>
      <c r="L433" s="1581"/>
    </row>
    <row r="434" spans="1:12" ht="16.5" customHeight="1">
      <c r="A434" s="1581"/>
      <c r="B434" s="1581"/>
      <c r="C434" s="1582"/>
      <c r="D434" s="1581"/>
      <c r="E434" s="1581"/>
      <c r="F434" s="1581"/>
      <c r="G434" s="1581"/>
      <c r="H434" s="1581"/>
      <c r="I434" s="1581"/>
      <c r="J434" s="1581"/>
      <c r="K434" s="1581"/>
      <c r="L434" s="1581"/>
    </row>
    <row r="435" spans="1:12" ht="16.5" customHeight="1">
      <c r="A435" s="1581"/>
      <c r="B435" s="1581"/>
      <c r="C435" s="1582"/>
      <c r="D435" s="1581"/>
      <c r="E435" s="1581"/>
      <c r="F435" s="1581"/>
      <c r="G435" s="1581"/>
      <c r="H435" s="1581"/>
      <c r="I435" s="1581"/>
      <c r="J435" s="1581"/>
      <c r="K435" s="1581"/>
      <c r="L435" s="1581"/>
    </row>
    <row r="436" spans="1:12" ht="16.5" customHeight="1">
      <c r="A436" s="1581"/>
      <c r="B436" s="1581"/>
      <c r="C436" s="1582"/>
      <c r="D436" s="1581"/>
      <c r="E436" s="1581"/>
      <c r="F436" s="1581"/>
      <c r="G436" s="1581"/>
      <c r="H436" s="1581"/>
      <c r="I436" s="1581"/>
      <c r="J436" s="1581"/>
      <c r="K436" s="1581"/>
      <c r="L436" s="1581"/>
    </row>
    <row r="437" spans="1:12" ht="16.5" customHeight="1">
      <c r="A437" s="1581"/>
      <c r="B437" s="1581"/>
      <c r="C437" s="1582"/>
      <c r="D437" s="1581"/>
      <c r="E437" s="1581"/>
      <c r="F437" s="1581"/>
      <c r="G437" s="1581"/>
      <c r="H437" s="1581"/>
      <c r="I437" s="1581"/>
      <c r="J437" s="1581"/>
      <c r="K437" s="1581"/>
      <c r="L437" s="1581"/>
    </row>
    <row r="438" spans="1:12" ht="16.5" customHeight="1">
      <c r="A438" s="1581"/>
      <c r="B438" s="1581"/>
      <c r="C438" s="1582"/>
      <c r="D438" s="1581"/>
      <c r="E438" s="1581"/>
      <c r="F438" s="1581"/>
      <c r="G438" s="1581"/>
      <c r="H438" s="1581"/>
      <c r="I438" s="1581"/>
      <c r="J438" s="1581"/>
      <c r="K438" s="1581"/>
      <c r="L438" s="1581"/>
    </row>
    <row r="439" spans="1:12" ht="16.5" customHeight="1">
      <c r="A439" s="1581"/>
      <c r="B439" s="1581"/>
      <c r="C439" s="1582"/>
      <c r="D439" s="1581"/>
      <c r="E439" s="1581"/>
      <c r="F439" s="1581"/>
      <c r="G439" s="1581"/>
      <c r="H439" s="1581"/>
      <c r="I439" s="1581"/>
      <c r="J439" s="1581"/>
      <c r="K439" s="1581"/>
      <c r="L439" s="1581"/>
    </row>
    <row r="440" spans="1:12" ht="16.5" customHeight="1">
      <c r="A440" s="1581"/>
      <c r="B440" s="1581"/>
      <c r="C440" s="1582"/>
      <c r="D440" s="1581"/>
      <c r="E440" s="1581"/>
      <c r="F440" s="1581"/>
      <c r="G440" s="1581"/>
      <c r="H440" s="1581"/>
      <c r="I440" s="1581"/>
      <c r="J440" s="1581"/>
      <c r="K440" s="1581"/>
      <c r="L440" s="1581"/>
    </row>
    <row r="441" spans="1:12" ht="16.5" customHeight="1">
      <c r="A441" s="1581"/>
      <c r="B441" s="1581"/>
      <c r="C441" s="1582"/>
      <c r="D441" s="1581"/>
      <c r="E441" s="1581"/>
      <c r="F441" s="1581"/>
      <c r="G441" s="1581"/>
      <c r="H441" s="1581"/>
      <c r="I441" s="1581"/>
      <c r="J441" s="1581"/>
      <c r="K441" s="1581"/>
      <c r="L441" s="1581"/>
    </row>
    <row r="442" spans="1:12" ht="16.5" customHeight="1">
      <c r="A442" s="1581"/>
      <c r="B442" s="1581"/>
      <c r="C442" s="1582"/>
      <c r="D442" s="1581"/>
      <c r="E442" s="1581"/>
      <c r="F442" s="1581"/>
      <c r="G442" s="1581"/>
      <c r="H442" s="1581"/>
      <c r="I442" s="1581"/>
      <c r="J442" s="1581"/>
      <c r="K442" s="1581"/>
      <c r="L442" s="1581"/>
    </row>
    <row r="443" spans="1:12" ht="16.5" customHeight="1">
      <c r="A443" s="1581"/>
      <c r="B443" s="1581"/>
      <c r="C443" s="1582"/>
      <c r="D443" s="1581"/>
      <c r="E443" s="1581"/>
      <c r="F443" s="1581"/>
      <c r="G443" s="1581"/>
      <c r="H443" s="1581"/>
      <c r="I443" s="1581"/>
      <c r="J443" s="1581"/>
      <c r="K443" s="1581"/>
      <c r="L443" s="1581"/>
    </row>
    <row r="444" spans="1:12" ht="16.5" customHeight="1">
      <c r="A444" s="1581"/>
      <c r="B444" s="1581"/>
      <c r="C444" s="1582"/>
      <c r="D444" s="1581"/>
      <c r="E444" s="1581"/>
      <c r="F444" s="1581"/>
      <c r="G444" s="1581"/>
      <c r="H444" s="1581"/>
      <c r="I444" s="1581"/>
      <c r="J444" s="1581"/>
      <c r="K444" s="1581"/>
      <c r="L444" s="1581"/>
    </row>
    <row r="445" spans="1:12" ht="16.5" customHeight="1">
      <c r="A445" s="1581"/>
      <c r="B445" s="1581"/>
      <c r="C445" s="1582"/>
      <c r="D445" s="1581"/>
      <c r="E445" s="1581"/>
      <c r="F445" s="1581"/>
      <c r="G445" s="1581"/>
      <c r="H445" s="1581"/>
      <c r="I445" s="1581"/>
      <c r="J445" s="1581"/>
      <c r="K445" s="1581"/>
      <c r="L445" s="1581"/>
    </row>
    <row r="446" spans="1:12" ht="16.5" customHeight="1">
      <c r="A446" s="1581"/>
      <c r="B446" s="1581"/>
      <c r="C446" s="1582"/>
      <c r="D446" s="1581"/>
      <c r="E446" s="1581"/>
      <c r="F446" s="1581"/>
      <c r="G446" s="1581"/>
      <c r="H446" s="1581"/>
      <c r="I446" s="1581"/>
      <c r="J446" s="1581"/>
      <c r="K446" s="1581"/>
      <c r="L446" s="1581"/>
    </row>
    <row r="447" spans="1:12" ht="16.5" customHeight="1">
      <c r="A447" s="1581"/>
      <c r="B447" s="1581"/>
      <c r="C447" s="1582"/>
      <c r="D447" s="1581"/>
      <c r="E447" s="1581"/>
      <c r="F447" s="1581"/>
      <c r="G447" s="1581"/>
      <c r="H447" s="1581"/>
      <c r="I447" s="1581"/>
      <c r="J447" s="1581"/>
      <c r="K447" s="1581"/>
      <c r="L447" s="1581"/>
    </row>
    <row r="448" spans="1:12" ht="16.5" customHeight="1">
      <c r="A448" s="1581"/>
      <c r="B448" s="1581"/>
      <c r="C448" s="1582"/>
      <c r="D448" s="1581"/>
      <c r="E448" s="1581"/>
      <c r="F448" s="1581"/>
      <c r="G448" s="1581"/>
      <c r="H448" s="1581"/>
      <c r="I448" s="1581"/>
      <c r="J448" s="1581"/>
      <c r="K448" s="1581"/>
      <c r="L448" s="1581"/>
    </row>
    <row r="449" spans="1:12" ht="16.5" customHeight="1">
      <c r="A449" s="1581"/>
      <c r="B449" s="1581"/>
      <c r="C449" s="1582"/>
      <c r="D449" s="1581"/>
      <c r="E449" s="1581"/>
      <c r="F449" s="1581"/>
      <c r="G449" s="1581"/>
      <c r="H449" s="1581"/>
      <c r="I449" s="1581"/>
      <c r="J449" s="1581"/>
      <c r="K449" s="1581"/>
      <c r="L449" s="1581"/>
    </row>
    <row r="450" spans="1:12" ht="16.5" customHeight="1">
      <c r="A450" s="1581"/>
      <c r="B450" s="1581"/>
      <c r="C450" s="1582"/>
      <c r="D450" s="1581"/>
      <c r="E450" s="1581"/>
      <c r="F450" s="1581"/>
      <c r="G450" s="1581"/>
      <c r="H450" s="1581"/>
      <c r="I450" s="1581"/>
      <c r="J450" s="1581"/>
      <c r="K450" s="1581"/>
      <c r="L450" s="1581"/>
    </row>
    <row r="451" spans="1:12" ht="16.5" customHeight="1">
      <c r="A451" s="1581"/>
      <c r="B451" s="1581"/>
      <c r="C451" s="1582"/>
      <c r="D451" s="1581"/>
      <c r="E451" s="1581"/>
      <c r="F451" s="1581"/>
      <c r="G451" s="1581"/>
      <c r="H451" s="1581"/>
      <c r="I451" s="1581"/>
      <c r="J451" s="1581"/>
      <c r="K451" s="1581"/>
      <c r="L451" s="1581"/>
    </row>
    <row r="452" spans="1:12" ht="16.5" customHeight="1">
      <c r="A452" s="1581"/>
      <c r="B452" s="1581"/>
      <c r="C452" s="1582"/>
      <c r="D452" s="1581"/>
      <c r="E452" s="1581"/>
      <c r="F452" s="1581"/>
      <c r="G452" s="1581"/>
      <c r="H452" s="1581"/>
      <c r="I452" s="1581"/>
      <c r="J452" s="1581"/>
      <c r="K452" s="1581"/>
      <c r="L452" s="1581"/>
    </row>
    <row r="453" spans="1:12" ht="16.5" customHeight="1">
      <c r="A453" s="1581"/>
      <c r="B453" s="1581"/>
      <c r="C453" s="1582"/>
      <c r="D453" s="1581"/>
      <c r="E453" s="1581"/>
      <c r="F453" s="1581"/>
      <c r="G453" s="1581"/>
      <c r="H453" s="1581"/>
      <c r="I453" s="1581"/>
      <c r="J453" s="1581"/>
      <c r="K453" s="1581"/>
      <c r="L453" s="1581"/>
    </row>
    <row r="454" spans="1:12" ht="16.5" customHeight="1">
      <c r="A454" s="1581"/>
      <c r="B454" s="1581"/>
      <c r="C454" s="1582"/>
      <c r="D454" s="1581"/>
      <c r="E454" s="1581"/>
      <c r="F454" s="1581"/>
      <c r="G454" s="1581"/>
      <c r="H454" s="1581"/>
      <c r="I454" s="1581"/>
      <c r="J454" s="1581"/>
      <c r="K454" s="1581"/>
      <c r="L454" s="1581"/>
    </row>
    <row r="455" spans="1:12" ht="16.5" customHeight="1">
      <c r="A455" s="1581"/>
      <c r="B455" s="1581"/>
      <c r="C455" s="1582"/>
      <c r="D455" s="1581"/>
      <c r="E455" s="1581"/>
      <c r="F455" s="1581"/>
      <c r="G455" s="1581"/>
      <c r="H455" s="1581"/>
      <c r="I455" s="1581"/>
      <c r="J455" s="1581"/>
      <c r="K455" s="1581"/>
      <c r="L455" s="1581"/>
    </row>
    <row r="456" spans="1:12" ht="16.5" customHeight="1">
      <c r="A456" s="1581"/>
      <c r="B456" s="1581"/>
      <c r="C456" s="1582"/>
      <c r="D456" s="1581"/>
      <c r="E456" s="1581"/>
      <c r="F456" s="1581"/>
      <c r="G456" s="1581"/>
      <c r="H456" s="1581"/>
      <c r="I456" s="1581"/>
      <c r="J456" s="1581"/>
      <c r="K456" s="1581"/>
      <c r="L456" s="1581"/>
    </row>
    <row r="457" spans="1:12" ht="16.5" customHeight="1">
      <c r="A457" s="1581"/>
      <c r="B457" s="1581"/>
      <c r="C457" s="1582"/>
      <c r="D457" s="1581"/>
      <c r="E457" s="1581"/>
      <c r="F457" s="1581"/>
      <c r="G457" s="1581"/>
      <c r="H457" s="1581"/>
      <c r="I457" s="1581"/>
      <c r="J457" s="1581"/>
      <c r="K457" s="1581"/>
      <c r="L457" s="1581"/>
    </row>
    <row r="458" spans="1:12" ht="16.5" customHeight="1">
      <c r="A458" s="1581"/>
      <c r="B458" s="1581"/>
      <c r="C458" s="1582"/>
      <c r="D458" s="1581"/>
      <c r="E458" s="1581"/>
      <c r="F458" s="1581"/>
      <c r="G458" s="1581"/>
      <c r="H458" s="1581"/>
      <c r="I458" s="1581"/>
      <c r="J458" s="1581"/>
      <c r="K458" s="1581"/>
      <c r="L458" s="1581"/>
    </row>
    <row r="459" spans="1:12" ht="16.5" customHeight="1">
      <c r="A459" s="1581"/>
      <c r="B459" s="1581"/>
      <c r="C459" s="1582"/>
      <c r="D459" s="1581"/>
      <c r="E459" s="1581"/>
      <c r="F459" s="1581"/>
      <c r="G459" s="1581"/>
      <c r="H459" s="1581"/>
      <c r="I459" s="1581"/>
      <c r="J459" s="1581"/>
      <c r="K459" s="1581"/>
      <c r="L459" s="1581"/>
    </row>
    <row r="460" spans="1:12" ht="16.5" customHeight="1">
      <c r="A460" s="1581"/>
      <c r="B460" s="1581"/>
      <c r="C460" s="1582"/>
      <c r="D460" s="1581"/>
      <c r="E460" s="1581"/>
      <c r="F460" s="1581"/>
      <c r="G460" s="1581"/>
      <c r="H460" s="1581"/>
      <c r="I460" s="1581"/>
      <c r="J460" s="1581"/>
      <c r="K460" s="1581"/>
      <c r="L460" s="1581"/>
    </row>
    <row r="461" spans="1:12" ht="16.5" customHeight="1">
      <c r="A461" s="1581"/>
      <c r="B461" s="1581"/>
      <c r="C461" s="1582"/>
      <c r="D461" s="1581"/>
      <c r="E461" s="1581"/>
      <c r="F461" s="1581"/>
      <c r="G461" s="1581"/>
      <c r="H461" s="1581"/>
      <c r="I461" s="1581"/>
      <c r="J461" s="1581"/>
      <c r="K461" s="1581"/>
      <c r="L461" s="1581"/>
    </row>
    <row r="462" spans="1:12" ht="16.5" customHeight="1">
      <c r="A462" s="1581"/>
      <c r="B462" s="1581"/>
      <c r="C462" s="1582"/>
      <c r="D462" s="1581"/>
      <c r="E462" s="1581"/>
      <c r="F462" s="1581"/>
      <c r="G462" s="1581"/>
      <c r="H462" s="1581"/>
      <c r="I462" s="1581"/>
      <c r="J462" s="1581"/>
      <c r="K462" s="1581"/>
      <c r="L462" s="1581"/>
    </row>
    <row r="463" spans="1:12" ht="16.5" customHeight="1">
      <c r="A463" s="1581"/>
      <c r="B463" s="1581"/>
      <c r="C463" s="1582"/>
      <c r="D463" s="1581"/>
      <c r="E463" s="1581"/>
      <c r="F463" s="1581"/>
      <c r="G463" s="1581"/>
      <c r="H463" s="1581"/>
      <c r="I463" s="1581"/>
      <c r="J463" s="1581"/>
      <c r="K463" s="1581"/>
      <c r="L463" s="1581"/>
    </row>
    <row r="464" spans="1:12" ht="16.5" customHeight="1">
      <c r="A464" s="1581"/>
      <c r="B464" s="1581"/>
      <c r="C464" s="1582"/>
      <c r="D464" s="1581"/>
      <c r="E464" s="1581"/>
      <c r="F464" s="1581"/>
      <c r="G464" s="1581"/>
      <c r="H464" s="1581"/>
      <c r="I464" s="1581"/>
      <c r="J464" s="1581"/>
      <c r="K464" s="1581"/>
      <c r="L464" s="1581"/>
    </row>
    <row r="465" spans="1:12" ht="16.5" customHeight="1">
      <c r="A465" s="1581"/>
      <c r="B465" s="1581"/>
      <c r="C465" s="1582"/>
      <c r="D465" s="1581"/>
      <c r="E465" s="1581"/>
      <c r="F465" s="1581"/>
      <c r="G465" s="1581"/>
      <c r="H465" s="1581"/>
      <c r="I465" s="1581"/>
      <c r="J465" s="1581"/>
      <c r="K465" s="1581"/>
      <c r="L465" s="1581"/>
    </row>
    <row r="466" spans="1:12" ht="16.5" customHeight="1">
      <c r="A466" s="1581"/>
      <c r="B466" s="1581"/>
      <c r="C466" s="1582"/>
      <c r="D466" s="1581"/>
      <c r="E466" s="1581"/>
      <c r="F466" s="1581"/>
      <c r="G466" s="1581"/>
      <c r="H466" s="1581"/>
      <c r="I466" s="1581"/>
      <c r="J466" s="1581"/>
      <c r="K466" s="1581"/>
      <c r="L466" s="1581"/>
    </row>
    <row r="467" spans="1:12" ht="16.5" customHeight="1">
      <c r="A467" s="1581"/>
      <c r="B467" s="1581"/>
      <c r="C467" s="1582"/>
      <c r="D467" s="1581"/>
      <c r="E467" s="1581"/>
      <c r="F467" s="1581"/>
      <c r="G467" s="1581"/>
      <c r="H467" s="1581"/>
      <c r="I467" s="1581"/>
      <c r="J467" s="1581"/>
      <c r="K467" s="1581"/>
      <c r="L467" s="1581"/>
    </row>
    <row r="468" spans="1:12" ht="16.5" customHeight="1">
      <c r="A468" s="1581"/>
      <c r="B468" s="1581"/>
      <c r="C468" s="1582"/>
      <c r="D468" s="1581"/>
      <c r="E468" s="1581"/>
      <c r="F468" s="1581"/>
      <c r="G468" s="1581"/>
      <c r="H468" s="1581"/>
      <c r="I468" s="1581"/>
      <c r="J468" s="1581"/>
      <c r="K468" s="1581"/>
      <c r="L468" s="1581"/>
    </row>
    <row r="469" spans="1:12" ht="16.5" customHeight="1">
      <c r="A469" s="1581"/>
      <c r="B469" s="1581"/>
      <c r="C469" s="1582"/>
      <c r="D469" s="1581"/>
      <c r="E469" s="1581"/>
      <c r="F469" s="1581"/>
      <c r="G469" s="1581"/>
      <c r="H469" s="1581"/>
      <c r="I469" s="1581"/>
      <c r="J469" s="1581"/>
      <c r="K469" s="1581"/>
      <c r="L469" s="1581"/>
    </row>
    <row r="470" spans="1:12" ht="16.5" customHeight="1">
      <c r="A470" s="1581"/>
      <c r="B470" s="1581"/>
      <c r="C470" s="1582"/>
      <c r="D470" s="1581"/>
      <c r="E470" s="1581"/>
      <c r="F470" s="1581"/>
      <c r="G470" s="1581"/>
      <c r="H470" s="1581"/>
      <c r="I470" s="1581"/>
      <c r="J470" s="1581"/>
      <c r="K470" s="1581"/>
      <c r="L470" s="1581"/>
    </row>
    <row r="471" spans="1:12" ht="16.5" customHeight="1">
      <c r="A471" s="1581"/>
      <c r="B471" s="1581"/>
      <c r="C471" s="1582"/>
      <c r="D471" s="1581"/>
      <c r="E471" s="1581"/>
      <c r="F471" s="1581"/>
      <c r="G471" s="1581"/>
      <c r="H471" s="1581"/>
      <c r="I471" s="1581"/>
      <c r="J471" s="1581"/>
      <c r="K471" s="1581"/>
      <c r="L471" s="1581"/>
    </row>
    <row r="472" spans="1:12" ht="16.5" customHeight="1">
      <c r="A472" s="1581"/>
      <c r="B472" s="1581"/>
      <c r="C472" s="1582"/>
      <c r="D472" s="1581"/>
      <c r="E472" s="1581"/>
      <c r="F472" s="1581"/>
      <c r="G472" s="1581"/>
      <c r="H472" s="1581"/>
      <c r="I472" s="1581"/>
      <c r="J472" s="1581"/>
      <c r="K472" s="1581"/>
      <c r="L472" s="1581"/>
    </row>
    <row r="473" spans="1:12" ht="16.5" customHeight="1">
      <c r="A473" s="1581"/>
      <c r="B473" s="1581"/>
      <c r="C473" s="1582"/>
      <c r="D473" s="1581"/>
      <c r="E473" s="1581"/>
      <c r="F473" s="1581"/>
      <c r="G473" s="1581"/>
      <c r="H473" s="1581"/>
      <c r="I473" s="1581"/>
      <c r="J473" s="1581"/>
      <c r="K473" s="1581"/>
      <c r="L473" s="1581"/>
    </row>
    <row r="474" spans="1:12" ht="16.5" customHeight="1">
      <c r="A474" s="1581"/>
      <c r="B474" s="1581"/>
      <c r="C474" s="1582"/>
      <c r="D474" s="1581"/>
      <c r="E474" s="1581"/>
      <c r="F474" s="1581"/>
      <c r="G474" s="1581"/>
      <c r="H474" s="1581"/>
      <c r="I474" s="1581"/>
      <c r="J474" s="1581"/>
      <c r="K474" s="1581"/>
      <c r="L474" s="1581"/>
    </row>
    <row r="475" spans="1:12" ht="16.5" customHeight="1">
      <c r="A475" s="1581"/>
      <c r="B475" s="1581"/>
      <c r="C475" s="1582"/>
      <c r="D475" s="1581"/>
      <c r="E475" s="1581"/>
      <c r="F475" s="1581"/>
      <c r="G475" s="1581"/>
      <c r="H475" s="1581"/>
      <c r="I475" s="1581"/>
      <c r="J475" s="1581"/>
      <c r="K475" s="1581"/>
      <c r="L475" s="1581"/>
    </row>
    <row r="476" spans="1:12" ht="16.5" customHeight="1">
      <c r="A476" s="1581"/>
      <c r="B476" s="1581"/>
      <c r="C476" s="1582"/>
      <c r="D476" s="1581"/>
      <c r="E476" s="1581"/>
      <c r="F476" s="1581"/>
      <c r="G476" s="1581"/>
      <c r="H476" s="1581"/>
      <c r="I476" s="1581"/>
      <c r="J476" s="1581"/>
      <c r="K476" s="1581"/>
      <c r="L476" s="1581"/>
    </row>
    <row r="477" spans="1:12" ht="16.5" customHeight="1">
      <c r="A477" s="1581"/>
      <c r="B477" s="1581"/>
      <c r="C477" s="1582"/>
      <c r="D477" s="1581"/>
      <c r="E477" s="1581"/>
      <c r="F477" s="1581"/>
      <c r="G477" s="1581"/>
      <c r="H477" s="1581"/>
      <c r="I477" s="1581"/>
      <c r="J477" s="1581"/>
      <c r="K477" s="1581"/>
      <c r="L477" s="1581"/>
    </row>
    <row r="478" spans="1:12" ht="16.5" customHeight="1">
      <c r="A478" s="1581"/>
      <c r="B478" s="1581"/>
      <c r="C478" s="1582"/>
      <c r="D478" s="1581"/>
      <c r="E478" s="1581"/>
      <c r="F478" s="1581"/>
      <c r="G478" s="1581"/>
      <c r="H478" s="1581"/>
      <c r="I478" s="1581"/>
      <c r="J478" s="1581"/>
      <c r="K478" s="1581"/>
      <c r="L478" s="1581"/>
    </row>
    <row r="479" spans="1:12" ht="16.5" customHeight="1">
      <c r="A479" s="1581"/>
      <c r="B479" s="1581"/>
      <c r="C479" s="1582"/>
      <c r="D479" s="1581"/>
      <c r="E479" s="1581"/>
      <c r="F479" s="1581"/>
      <c r="G479" s="1581"/>
      <c r="H479" s="1581"/>
      <c r="I479" s="1581"/>
      <c r="J479" s="1581"/>
      <c r="K479" s="1581"/>
      <c r="L479" s="1581"/>
    </row>
    <row r="480" spans="1:12" ht="16.5" customHeight="1">
      <c r="A480" s="1581"/>
      <c r="B480" s="1581"/>
      <c r="C480" s="1582"/>
      <c r="D480" s="1581"/>
      <c r="E480" s="1581"/>
      <c r="F480" s="1581"/>
      <c r="G480" s="1581"/>
      <c r="H480" s="1581"/>
      <c r="I480" s="1581"/>
      <c r="J480" s="1581"/>
      <c r="K480" s="1581"/>
      <c r="L480" s="1581"/>
    </row>
    <row r="481" spans="1:12" ht="16.5" customHeight="1">
      <c r="A481" s="1581"/>
      <c r="B481" s="1581"/>
      <c r="C481" s="1582"/>
      <c r="D481" s="1581"/>
      <c r="E481" s="1581"/>
      <c r="F481" s="1581"/>
      <c r="G481" s="1581"/>
      <c r="H481" s="1581"/>
      <c r="I481" s="1581"/>
      <c r="J481" s="1581"/>
      <c r="K481" s="1581"/>
      <c r="L481" s="1581"/>
    </row>
    <row r="482" spans="1:12" ht="16.5" customHeight="1">
      <c r="A482" s="1581"/>
      <c r="B482" s="1581"/>
      <c r="C482" s="1582"/>
      <c r="D482" s="1581"/>
      <c r="E482" s="1581"/>
      <c r="F482" s="1581"/>
      <c r="G482" s="1581"/>
      <c r="H482" s="1581"/>
      <c r="I482" s="1581"/>
      <c r="J482" s="1581"/>
      <c r="K482" s="1581"/>
      <c r="L482" s="1581"/>
    </row>
    <row r="483" spans="1:12" ht="16.5" customHeight="1">
      <c r="A483" s="1581"/>
      <c r="B483" s="1581"/>
      <c r="C483" s="1582"/>
      <c r="D483" s="1581"/>
      <c r="E483" s="1581"/>
      <c r="F483" s="1581"/>
      <c r="G483" s="1581"/>
      <c r="H483" s="1581"/>
      <c r="I483" s="1581"/>
      <c r="J483" s="1581"/>
      <c r="K483" s="1581"/>
      <c r="L483" s="1581"/>
    </row>
    <row r="484" spans="1:12" ht="16.5" customHeight="1">
      <c r="A484" s="1581"/>
      <c r="B484" s="1581"/>
      <c r="C484" s="1582"/>
      <c r="D484" s="1581"/>
      <c r="E484" s="1581"/>
      <c r="F484" s="1581"/>
      <c r="G484" s="1581"/>
      <c r="H484" s="1581"/>
      <c r="I484" s="1581"/>
      <c r="J484" s="1581"/>
      <c r="K484" s="1581"/>
      <c r="L484" s="1581"/>
    </row>
    <row r="485" spans="1:12" ht="16.5" customHeight="1">
      <c r="A485" s="1581"/>
      <c r="B485" s="1581"/>
      <c r="C485" s="1582"/>
      <c r="D485" s="1581"/>
      <c r="E485" s="1581"/>
      <c r="F485" s="1581"/>
      <c r="G485" s="1581"/>
      <c r="H485" s="1581"/>
      <c r="I485" s="1581"/>
      <c r="J485" s="1581"/>
      <c r="K485" s="1581"/>
      <c r="L485" s="1581"/>
    </row>
    <row r="486" spans="1:12" ht="16.5" customHeight="1">
      <c r="A486" s="1581"/>
      <c r="B486" s="1581"/>
      <c r="C486" s="1582"/>
      <c r="D486" s="1581"/>
      <c r="E486" s="1581"/>
      <c r="F486" s="1581"/>
      <c r="G486" s="1581"/>
      <c r="H486" s="1581"/>
      <c r="I486" s="1581"/>
      <c r="J486" s="1581"/>
      <c r="K486" s="1581"/>
      <c r="L486" s="1581"/>
    </row>
    <row r="487" spans="1:12" ht="16.5" customHeight="1">
      <c r="A487" s="1581"/>
      <c r="B487" s="1581"/>
      <c r="C487" s="1582"/>
      <c r="D487" s="1581"/>
      <c r="E487" s="1581"/>
      <c r="F487" s="1581"/>
      <c r="G487" s="1581"/>
      <c r="H487" s="1581"/>
      <c r="I487" s="1581"/>
      <c r="J487" s="1581"/>
      <c r="K487" s="1581"/>
      <c r="L487" s="1581"/>
    </row>
    <row r="488" spans="1:12" ht="16.5" customHeight="1">
      <c r="A488" s="1581"/>
      <c r="B488" s="1581"/>
      <c r="C488" s="1582"/>
      <c r="D488" s="1581"/>
      <c r="E488" s="1581"/>
      <c r="F488" s="1581"/>
      <c r="G488" s="1581"/>
      <c r="H488" s="1581"/>
      <c r="I488" s="1581"/>
      <c r="J488" s="1581"/>
      <c r="K488" s="1581"/>
      <c r="L488" s="1581"/>
    </row>
    <row r="489" spans="1:12" ht="16.5" customHeight="1">
      <c r="A489" s="1581"/>
      <c r="B489" s="1581"/>
      <c r="C489" s="1582"/>
      <c r="D489" s="1581"/>
      <c r="E489" s="1581"/>
      <c r="F489" s="1581"/>
      <c r="G489" s="1581"/>
      <c r="H489" s="1581"/>
      <c r="I489" s="1581"/>
      <c r="J489" s="1581"/>
      <c r="K489" s="1581"/>
      <c r="L489" s="1581"/>
    </row>
    <row r="490" spans="1:12" ht="16.5" customHeight="1">
      <c r="A490" s="1581"/>
      <c r="B490" s="1581"/>
      <c r="C490" s="1582"/>
      <c r="D490" s="1581"/>
      <c r="E490" s="1581"/>
      <c r="F490" s="1581"/>
      <c r="G490" s="1581"/>
      <c r="H490" s="1581"/>
      <c r="I490" s="1581"/>
      <c r="J490" s="1581"/>
      <c r="K490" s="1581"/>
      <c r="L490" s="1581"/>
    </row>
    <row r="491" spans="1:12" ht="16.5" customHeight="1">
      <c r="A491" s="1581"/>
      <c r="B491" s="1581"/>
      <c r="C491" s="1582"/>
      <c r="D491" s="1581"/>
      <c r="E491" s="1581"/>
      <c r="F491" s="1581"/>
      <c r="G491" s="1581"/>
      <c r="H491" s="1581"/>
      <c r="I491" s="1581"/>
      <c r="J491" s="1581"/>
      <c r="K491" s="1581"/>
      <c r="L491" s="1581"/>
    </row>
    <row r="492" spans="1:12" ht="16.5" customHeight="1">
      <c r="A492" s="1581"/>
      <c r="B492" s="1581"/>
      <c r="C492" s="1582"/>
      <c r="D492" s="1581"/>
      <c r="E492" s="1581"/>
      <c r="F492" s="1581"/>
      <c r="G492" s="1581"/>
      <c r="H492" s="1581"/>
      <c r="I492" s="1581"/>
      <c r="J492" s="1581"/>
      <c r="K492" s="1581"/>
      <c r="L492" s="1581"/>
    </row>
    <row r="493" spans="1:12" ht="16.5" customHeight="1">
      <c r="A493" s="1581"/>
      <c r="B493" s="1581"/>
      <c r="C493" s="1582"/>
      <c r="D493" s="1581"/>
      <c r="E493" s="1581"/>
      <c r="F493" s="1581"/>
      <c r="G493" s="1581"/>
      <c r="H493" s="1581"/>
      <c r="I493" s="1581"/>
      <c r="J493" s="1581"/>
      <c r="K493" s="1581"/>
      <c r="L493" s="1581"/>
    </row>
    <row r="494" spans="1:12" ht="16.5" customHeight="1">
      <c r="A494" s="1581"/>
      <c r="B494" s="1581"/>
      <c r="C494" s="1582"/>
      <c r="D494" s="1581"/>
      <c r="E494" s="1581"/>
      <c r="F494" s="1581"/>
      <c r="G494" s="1581"/>
      <c r="H494" s="1581"/>
      <c r="I494" s="1581"/>
      <c r="J494" s="1581"/>
      <c r="K494" s="1581"/>
      <c r="L494" s="1581"/>
    </row>
    <row r="495" spans="1:12" ht="16.5" customHeight="1">
      <c r="A495" s="1581"/>
      <c r="B495" s="1581"/>
      <c r="C495" s="1582"/>
      <c r="D495" s="1581"/>
      <c r="E495" s="1581"/>
      <c r="F495" s="1581"/>
      <c r="G495" s="1581"/>
      <c r="H495" s="1581"/>
      <c r="I495" s="1581"/>
      <c r="J495" s="1581"/>
      <c r="K495" s="1581"/>
      <c r="L495" s="1581"/>
    </row>
    <row r="496" spans="1:12" ht="16.5" customHeight="1">
      <c r="A496" s="1581"/>
      <c r="B496" s="1581"/>
      <c r="C496" s="1582"/>
      <c r="D496" s="1581"/>
      <c r="E496" s="1581"/>
      <c r="F496" s="1581"/>
      <c r="G496" s="1581"/>
      <c r="H496" s="1581"/>
      <c r="I496" s="1581"/>
      <c r="J496" s="1581"/>
      <c r="K496" s="1581"/>
      <c r="L496" s="1581"/>
    </row>
    <row r="497" spans="1:12" ht="16.5" customHeight="1">
      <c r="A497" s="1581"/>
      <c r="B497" s="1581"/>
      <c r="C497" s="1582"/>
      <c r="D497" s="1581"/>
      <c r="E497" s="1581"/>
      <c r="F497" s="1581"/>
      <c r="G497" s="1581"/>
      <c r="H497" s="1581"/>
      <c r="I497" s="1581"/>
      <c r="J497" s="1581"/>
      <c r="K497" s="1581"/>
      <c r="L497" s="1581"/>
    </row>
    <row r="498" spans="1:12" ht="16.5" customHeight="1">
      <c r="A498" s="1581"/>
      <c r="B498" s="1581"/>
      <c r="C498" s="1582"/>
      <c r="D498" s="1581"/>
      <c r="E498" s="1581"/>
      <c r="F498" s="1581"/>
      <c r="G498" s="1581"/>
      <c r="H498" s="1581"/>
      <c r="I498" s="1581"/>
      <c r="J498" s="1581"/>
      <c r="K498" s="1581"/>
      <c r="L498" s="1581"/>
    </row>
    <row r="499" spans="1:12" ht="16.5" customHeight="1">
      <c r="A499" s="1581"/>
      <c r="B499" s="1581"/>
      <c r="C499" s="1582"/>
      <c r="D499" s="1581"/>
      <c r="E499" s="1581"/>
      <c r="F499" s="1581"/>
      <c r="G499" s="1581"/>
      <c r="H499" s="1581"/>
      <c r="I499" s="1581"/>
      <c r="J499" s="1581"/>
      <c r="K499" s="1581"/>
      <c r="L499" s="1581"/>
    </row>
    <row r="500" spans="1:12" ht="16.5" customHeight="1">
      <c r="A500" s="1581"/>
      <c r="B500" s="1581"/>
      <c r="C500" s="1582"/>
      <c r="D500" s="1581"/>
      <c r="E500" s="1581"/>
      <c r="F500" s="1581"/>
      <c r="G500" s="1581"/>
      <c r="H500" s="1581"/>
      <c r="I500" s="1581"/>
      <c r="J500" s="1581"/>
      <c r="K500" s="1581"/>
      <c r="L500" s="1581"/>
    </row>
    <row r="501" spans="1:12" ht="16.5" customHeight="1">
      <c r="A501" s="1581"/>
      <c r="B501" s="1581"/>
      <c r="C501" s="1582"/>
      <c r="D501" s="1581"/>
      <c r="E501" s="1581"/>
      <c r="F501" s="1581"/>
      <c r="G501" s="1581"/>
      <c r="H501" s="1581"/>
      <c r="I501" s="1581"/>
      <c r="J501" s="1581"/>
      <c r="K501" s="1581"/>
      <c r="L501" s="1581"/>
    </row>
    <row r="502" spans="1:12" ht="16.5" customHeight="1">
      <c r="A502" s="1581"/>
      <c r="B502" s="1581"/>
      <c r="C502" s="1582"/>
      <c r="D502" s="1581"/>
      <c r="E502" s="1581"/>
      <c r="F502" s="1581"/>
      <c r="G502" s="1581"/>
      <c r="H502" s="1581"/>
      <c r="I502" s="1581"/>
      <c r="J502" s="1581"/>
      <c r="K502" s="1581"/>
      <c r="L502" s="1581"/>
    </row>
    <row r="503" spans="1:12" ht="16.5" customHeight="1">
      <c r="A503" s="1581"/>
      <c r="B503" s="1581"/>
      <c r="C503" s="1582"/>
      <c r="D503" s="1581"/>
      <c r="E503" s="1581"/>
      <c r="F503" s="1581"/>
      <c r="G503" s="1581"/>
      <c r="H503" s="1581"/>
      <c r="I503" s="1581"/>
      <c r="J503" s="1581"/>
      <c r="K503" s="1581"/>
      <c r="L503" s="1581"/>
    </row>
    <row r="504" spans="1:12" ht="16.5" customHeight="1">
      <c r="A504" s="1581"/>
      <c r="B504" s="1581"/>
      <c r="C504" s="1582"/>
      <c r="D504" s="1581"/>
      <c r="E504" s="1581"/>
      <c r="F504" s="1581"/>
      <c r="G504" s="1581"/>
      <c r="H504" s="1581"/>
      <c r="I504" s="1581"/>
      <c r="J504" s="1581"/>
      <c r="K504" s="1581"/>
      <c r="L504" s="1581"/>
    </row>
    <row r="505" spans="1:12" ht="16.5" customHeight="1">
      <c r="A505" s="1581"/>
      <c r="B505" s="1581"/>
      <c r="C505" s="1582"/>
      <c r="D505" s="1581"/>
      <c r="E505" s="1581"/>
      <c r="F505" s="1581"/>
      <c r="G505" s="1581"/>
      <c r="H505" s="1581"/>
      <c r="I505" s="1581"/>
      <c r="J505" s="1581"/>
      <c r="K505" s="1581"/>
      <c r="L505" s="1581"/>
    </row>
    <row r="506" spans="1:12" ht="16.5" customHeight="1">
      <c r="A506" s="1581"/>
      <c r="B506" s="1581"/>
      <c r="C506" s="1582"/>
      <c r="D506" s="1581"/>
      <c r="E506" s="1581"/>
      <c r="F506" s="1581"/>
      <c r="G506" s="1581"/>
      <c r="H506" s="1581"/>
      <c r="I506" s="1581"/>
      <c r="J506" s="1581"/>
      <c r="K506" s="1581"/>
      <c r="L506" s="1581"/>
    </row>
    <row r="507" spans="1:12" ht="16.5" customHeight="1">
      <c r="A507" s="1581"/>
      <c r="B507" s="1581"/>
      <c r="C507" s="1582"/>
      <c r="D507" s="1581"/>
      <c r="E507" s="1581"/>
      <c r="F507" s="1581"/>
      <c r="G507" s="1581"/>
      <c r="H507" s="1581"/>
      <c r="I507" s="1581"/>
      <c r="J507" s="1581"/>
      <c r="K507" s="1581"/>
      <c r="L507" s="1581"/>
    </row>
    <row r="508" spans="1:12" ht="16.5" customHeight="1">
      <c r="A508" s="1581"/>
      <c r="B508" s="1581"/>
      <c r="C508" s="1582"/>
      <c r="D508" s="1581"/>
      <c r="E508" s="1581"/>
      <c r="F508" s="1581"/>
      <c r="G508" s="1581"/>
      <c r="H508" s="1581"/>
      <c r="I508" s="1581"/>
      <c r="J508" s="1581"/>
      <c r="K508" s="1581"/>
      <c r="L508" s="1581"/>
    </row>
    <row r="509" spans="1:12" ht="16.5" customHeight="1">
      <c r="A509" s="1581"/>
      <c r="B509" s="1581"/>
      <c r="C509" s="1582"/>
      <c r="D509" s="1581"/>
      <c r="E509" s="1581"/>
      <c r="F509" s="1581"/>
      <c r="G509" s="1581"/>
      <c r="H509" s="1581"/>
      <c r="I509" s="1581"/>
      <c r="J509" s="1581"/>
      <c r="K509" s="1581"/>
      <c r="L509" s="1581"/>
    </row>
    <row r="510" spans="1:12" ht="16.5" customHeight="1">
      <c r="A510" s="1581"/>
      <c r="B510" s="1581"/>
      <c r="C510" s="1582"/>
      <c r="D510" s="1581"/>
      <c r="E510" s="1581"/>
      <c r="F510" s="1581"/>
      <c r="G510" s="1581"/>
      <c r="H510" s="1581"/>
      <c r="I510" s="1581"/>
      <c r="J510" s="1581"/>
      <c r="K510" s="1581"/>
      <c r="L510" s="1581"/>
    </row>
    <row r="511" spans="1:12" ht="16.5" customHeight="1">
      <c r="A511" s="1581"/>
      <c r="B511" s="1581"/>
      <c r="C511" s="1582"/>
      <c r="D511" s="1581"/>
      <c r="E511" s="1581"/>
      <c r="F511" s="1581"/>
      <c r="G511" s="1581"/>
      <c r="H511" s="1581"/>
      <c r="I511" s="1581"/>
      <c r="J511" s="1581"/>
      <c r="K511" s="1581"/>
      <c r="L511" s="1581"/>
    </row>
    <row r="512" spans="1:12" ht="16.5" customHeight="1">
      <c r="A512" s="1581"/>
      <c r="B512" s="1581"/>
      <c r="C512" s="1582"/>
      <c r="D512" s="1581"/>
      <c r="E512" s="1581"/>
      <c r="F512" s="1581"/>
      <c r="G512" s="1581"/>
      <c r="H512" s="1581"/>
      <c r="I512" s="1581"/>
      <c r="J512" s="1581"/>
      <c r="K512" s="1581"/>
      <c r="L512" s="1581"/>
    </row>
    <row r="513" spans="1:12" ht="16.5" customHeight="1">
      <c r="A513" s="1581"/>
      <c r="B513" s="1581"/>
      <c r="C513" s="1582"/>
      <c r="D513" s="1581"/>
      <c r="E513" s="1581"/>
      <c r="F513" s="1581"/>
      <c r="G513" s="1581"/>
      <c r="H513" s="1581"/>
      <c r="I513" s="1581"/>
      <c r="J513" s="1581"/>
      <c r="K513" s="1581"/>
      <c r="L513" s="1581"/>
    </row>
    <row r="514" spans="1:12" ht="16.5" customHeight="1">
      <c r="A514" s="1581"/>
      <c r="B514" s="1581"/>
      <c r="C514" s="1582"/>
      <c r="D514" s="1581"/>
      <c r="E514" s="1581"/>
      <c r="F514" s="1581"/>
      <c r="G514" s="1581"/>
      <c r="H514" s="1581"/>
      <c r="I514" s="1581"/>
      <c r="J514" s="1581"/>
      <c r="K514" s="1581"/>
      <c r="L514" s="1581"/>
    </row>
    <row r="515" spans="1:12" ht="16.5" customHeight="1">
      <c r="A515" s="1581"/>
      <c r="B515" s="1581"/>
      <c r="C515" s="1582"/>
      <c r="D515" s="1581"/>
      <c r="E515" s="1581"/>
      <c r="F515" s="1581"/>
      <c r="G515" s="1581"/>
      <c r="H515" s="1581"/>
      <c r="I515" s="1581"/>
      <c r="J515" s="1581"/>
      <c r="K515" s="1581"/>
      <c r="L515" s="1581"/>
    </row>
    <row r="516" spans="1:12" ht="16.5" customHeight="1">
      <c r="A516" s="1581"/>
      <c r="B516" s="1581"/>
      <c r="C516" s="1582"/>
      <c r="D516" s="1581"/>
      <c r="E516" s="1581"/>
      <c r="F516" s="1581"/>
      <c r="G516" s="1581"/>
      <c r="H516" s="1581"/>
      <c r="I516" s="1581"/>
      <c r="J516" s="1581"/>
      <c r="K516" s="1581"/>
      <c r="L516" s="1581"/>
    </row>
    <row r="517" spans="1:12" ht="16.5" customHeight="1">
      <c r="A517" s="1581"/>
      <c r="B517" s="1581"/>
      <c r="C517" s="1582"/>
      <c r="D517" s="1581"/>
      <c r="E517" s="1581"/>
      <c r="F517" s="1581"/>
      <c r="G517" s="1581"/>
      <c r="H517" s="1581"/>
      <c r="I517" s="1581"/>
      <c r="J517" s="1581"/>
      <c r="K517" s="1581"/>
      <c r="L517" s="1581"/>
    </row>
    <row r="518" spans="1:12" ht="16.5" customHeight="1">
      <c r="A518" s="1581"/>
      <c r="B518" s="1581"/>
      <c r="C518" s="1582"/>
      <c r="D518" s="1581"/>
      <c r="E518" s="1581"/>
      <c r="F518" s="1581"/>
      <c r="G518" s="1581"/>
      <c r="H518" s="1581"/>
      <c r="I518" s="1581"/>
      <c r="J518" s="1581"/>
      <c r="K518" s="1581"/>
      <c r="L518" s="1581"/>
    </row>
    <row r="519" spans="1:12" ht="16.5" customHeight="1">
      <c r="A519" s="1581"/>
      <c r="B519" s="1581"/>
      <c r="C519" s="1582"/>
      <c r="D519" s="1581"/>
      <c r="E519" s="1581"/>
      <c r="F519" s="1581"/>
      <c r="G519" s="1581"/>
      <c r="H519" s="1581"/>
      <c r="I519" s="1581"/>
      <c r="J519" s="1581"/>
      <c r="K519" s="1581"/>
      <c r="L519" s="1581"/>
    </row>
    <row r="520" spans="1:12" ht="16.5" customHeight="1">
      <c r="A520" s="1581"/>
      <c r="B520" s="1581"/>
      <c r="C520" s="1582"/>
      <c r="D520" s="1581"/>
      <c r="E520" s="1581"/>
      <c r="F520" s="1581"/>
      <c r="G520" s="1581"/>
      <c r="H520" s="1581"/>
      <c r="I520" s="1581"/>
      <c r="J520" s="1581"/>
      <c r="K520" s="1581"/>
      <c r="L520" s="1581"/>
    </row>
    <row r="521" spans="1:12" ht="16.5" customHeight="1">
      <c r="A521" s="1581"/>
      <c r="B521" s="1581"/>
      <c r="C521" s="1582"/>
      <c r="D521" s="1581"/>
      <c r="E521" s="1581"/>
      <c r="F521" s="1581"/>
      <c r="G521" s="1581"/>
      <c r="H521" s="1581"/>
      <c r="I521" s="1581"/>
      <c r="J521" s="1581"/>
      <c r="K521" s="1581"/>
      <c r="L521" s="1581"/>
    </row>
    <row r="522" spans="1:12" ht="16.5" customHeight="1">
      <c r="A522" s="1581"/>
      <c r="B522" s="1581"/>
      <c r="C522" s="1582"/>
      <c r="D522" s="1581"/>
      <c r="E522" s="1581"/>
      <c r="F522" s="1581"/>
      <c r="G522" s="1581"/>
      <c r="H522" s="1581"/>
      <c r="I522" s="1581"/>
      <c r="J522" s="1581"/>
      <c r="K522" s="1581"/>
      <c r="L522" s="1581"/>
    </row>
    <row r="523" spans="1:12" ht="16.5" customHeight="1">
      <c r="A523" s="1581"/>
      <c r="B523" s="1581"/>
      <c r="C523" s="1582"/>
      <c r="D523" s="1581"/>
      <c r="E523" s="1581"/>
      <c r="F523" s="1581"/>
      <c r="G523" s="1581"/>
      <c r="H523" s="1581"/>
      <c r="I523" s="1581"/>
      <c r="J523" s="1581"/>
      <c r="K523" s="1581"/>
      <c r="L523" s="1581"/>
    </row>
    <row r="524" spans="1:12" ht="16.5" customHeight="1">
      <c r="A524" s="1581"/>
      <c r="B524" s="1581"/>
      <c r="C524" s="1582"/>
      <c r="D524" s="1581"/>
      <c r="E524" s="1581"/>
      <c r="F524" s="1581"/>
      <c r="G524" s="1581"/>
      <c r="H524" s="1581"/>
      <c r="I524" s="1581"/>
      <c r="J524" s="1581"/>
      <c r="K524" s="1581"/>
      <c r="L524" s="1581"/>
    </row>
    <row r="525" spans="1:12" ht="16.5" customHeight="1">
      <c r="A525" s="1581"/>
      <c r="B525" s="1581"/>
      <c r="C525" s="1582"/>
      <c r="D525" s="1581"/>
      <c r="E525" s="1581"/>
      <c r="F525" s="1581"/>
      <c r="G525" s="1581"/>
      <c r="H525" s="1581"/>
      <c r="I525" s="1581"/>
      <c r="J525" s="1581"/>
      <c r="K525" s="1581"/>
      <c r="L525" s="1581"/>
    </row>
    <row r="526" spans="1:12" ht="16.5" customHeight="1">
      <c r="A526" s="1581"/>
      <c r="B526" s="1581"/>
      <c r="C526" s="1582"/>
      <c r="D526" s="1581"/>
      <c r="E526" s="1581"/>
      <c r="F526" s="1581"/>
      <c r="G526" s="1581"/>
      <c r="H526" s="1581"/>
      <c r="I526" s="1581"/>
      <c r="J526" s="1581"/>
      <c r="K526" s="1581"/>
      <c r="L526" s="1581"/>
    </row>
    <row r="527" spans="1:12" ht="16.5" customHeight="1">
      <c r="A527" s="1581"/>
      <c r="B527" s="1581"/>
      <c r="C527" s="1582"/>
      <c r="D527" s="1581"/>
      <c r="E527" s="1581"/>
      <c r="F527" s="1581"/>
      <c r="G527" s="1581"/>
      <c r="H527" s="1581"/>
      <c r="I527" s="1581"/>
      <c r="J527" s="1581"/>
      <c r="K527" s="1581"/>
      <c r="L527" s="1581"/>
    </row>
    <row r="528" spans="1:12" ht="16.5" customHeight="1">
      <c r="A528" s="1581"/>
      <c r="B528" s="1581"/>
      <c r="C528" s="1582"/>
      <c r="D528" s="1581"/>
      <c r="E528" s="1581"/>
      <c r="F528" s="1581"/>
      <c r="G528" s="1581"/>
      <c r="H528" s="1581"/>
      <c r="I528" s="1581"/>
      <c r="J528" s="1581"/>
      <c r="K528" s="1581"/>
      <c r="L528" s="1581"/>
    </row>
    <row r="529" spans="1:12" ht="16.5" customHeight="1">
      <c r="A529" s="1581"/>
      <c r="B529" s="1581"/>
      <c r="C529" s="1582"/>
      <c r="D529" s="1581"/>
      <c r="E529" s="1581"/>
      <c r="F529" s="1581"/>
      <c r="G529" s="1581"/>
      <c r="H529" s="1581"/>
      <c r="I529" s="1581"/>
      <c r="J529" s="1581"/>
      <c r="K529" s="1581"/>
      <c r="L529" s="1581"/>
    </row>
    <row r="530" spans="1:12" ht="16.5" customHeight="1">
      <c r="A530" s="1581"/>
      <c r="B530" s="1581"/>
      <c r="C530" s="1582"/>
      <c r="D530" s="1581"/>
      <c r="E530" s="1581"/>
      <c r="F530" s="1581"/>
      <c r="G530" s="1581"/>
      <c r="H530" s="1581"/>
      <c r="I530" s="1581"/>
      <c r="J530" s="1581"/>
      <c r="K530" s="1581"/>
      <c r="L530" s="1581"/>
    </row>
    <row r="531" spans="1:12" ht="16.5" customHeight="1">
      <c r="A531" s="1581"/>
      <c r="B531" s="1581"/>
      <c r="C531" s="1582"/>
      <c r="D531" s="1581"/>
      <c r="E531" s="1581"/>
      <c r="F531" s="1581"/>
      <c r="G531" s="1581"/>
      <c r="H531" s="1581"/>
      <c r="I531" s="1581"/>
      <c r="J531" s="1581"/>
      <c r="K531" s="1581"/>
      <c r="L531" s="1581"/>
    </row>
    <row r="532" spans="1:12" ht="16.5" customHeight="1">
      <c r="A532" s="1581"/>
      <c r="B532" s="1581"/>
      <c r="C532" s="1582"/>
      <c r="D532" s="1581"/>
      <c r="E532" s="1581"/>
      <c r="F532" s="1581"/>
      <c r="G532" s="1581"/>
      <c r="H532" s="1581"/>
      <c r="I532" s="1581"/>
      <c r="J532" s="1581"/>
      <c r="K532" s="1581"/>
      <c r="L532" s="1581"/>
    </row>
    <row r="533" spans="1:12" ht="16.5" customHeight="1">
      <c r="A533" s="1581"/>
      <c r="B533" s="1581"/>
      <c r="C533" s="1582"/>
      <c r="D533" s="1581"/>
      <c r="E533" s="1581"/>
      <c r="F533" s="1581"/>
      <c r="G533" s="1581"/>
      <c r="H533" s="1581"/>
      <c r="I533" s="1581"/>
      <c r="J533" s="1581"/>
      <c r="K533" s="1581"/>
      <c r="L533" s="1581"/>
    </row>
    <row r="534" spans="1:12" ht="16.5" customHeight="1">
      <c r="A534" s="1581"/>
      <c r="B534" s="1581"/>
      <c r="C534" s="1582"/>
      <c r="D534" s="1581"/>
      <c r="E534" s="1581"/>
      <c r="F534" s="1581"/>
      <c r="G534" s="1581"/>
      <c r="H534" s="1581"/>
      <c r="I534" s="1581"/>
      <c r="J534" s="1581"/>
      <c r="K534" s="1581"/>
      <c r="L534" s="1581"/>
    </row>
    <row r="535" spans="1:12" ht="16.5" customHeight="1">
      <c r="A535" s="1581"/>
      <c r="B535" s="1581"/>
      <c r="C535" s="1582"/>
      <c r="D535" s="1581"/>
      <c r="E535" s="1581"/>
      <c r="F535" s="1581"/>
      <c r="G535" s="1581"/>
      <c r="H535" s="1581"/>
      <c r="I535" s="1581"/>
      <c r="J535" s="1581"/>
      <c r="K535" s="1581"/>
      <c r="L535" s="1581"/>
    </row>
    <row r="536" spans="1:12" ht="16.5" customHeight="1">
      <c r="A536" s="1581"/>
      <c r="B536" s="1581"/>
      <c r="C536" s="1582"/>
      <c r="D536" s="1581"/>
      <c r="E536" s="1581"/>
      <c r="F536" s="1581"/>
      <c r="G536" s="1581"/>
      <c r="H536" s="1581"/>
      <c r="I536" s="1581"/>
      <c r="J536" s="1581"/>
      <c r="K536" s="1581"/>
      <c r="L536" s="1581"/>
    </row>
    <row r="537" spans="1:12" ht="16.5" customHeight="1">
      <c r="A537" s="1581"/>
      <c r="B537" s="1581"/>
      <c r="C537" s="1582"/>
      <c r="D537" s="1581"/>
      <c r="E537" s="1581"/>
      <c r="F537" s="1581"/>
      <c r="G537" s="1581"/>
      <c r="H537" s="1581"/>
      <c r="I537" s="1581"/>
      <c r="J537" s="1581"/>
      <c r="K537" s="1581"/>
      <c r="L537" s="1581"/>
    </row>
    <row r="538" spans="1:12" ht="16.5" customHeight="1">
      <c r="A538" s="1581"/>
      <c r="B538" s="1581"/>
      <c r="C538" s="1582"/>
      <c r="D538" s="1581"/>
      <c r="E538" s="1581"/>
      <c r="F538" s="1581"/>
      <c r="G538" s="1581"/>
      <c r="H538" s="1581"/>
      <c r="I538" s="1581"/>
      <c r="J538" s="1581"/>
      <c r="K538" s="1581"/>
      <c r="L538" s="1581"/>
    </row>
    <row r="539" spans="1:12" ht="16.5" customHeight="1">
      <c r="A539" s="1581"/>
      <c r="B539" s="1581"/>
      <c r="C539" s="1582"/>
      <c r="D539" s="1581"/>
      <c r="E539" s="1581"/>
      <c r="F539" s="1581"/>
      <c r="G539" s="1581"/>
      <c r="H539" s="1581"/>
      <c r="I539" s="1581"/>
      <c r="J539" s="1581"/>
      <c r="K539" s="1581"/>
      <c r="L539" s="1581"/>
    </row>
    <row r="540" spans="1:12" ht="16.5" customHeight="1">
      <c r="A540" s="1581"/>
      <c r="B540" s="1581"/>
      <c r="C540" s="1582"/>
      <c r="D540" s="1581"/>
      <c r="E540" s="1581"/>
      <c r="F540" s="1581"/>
      <c r="G540" s="1581"/>
      <c r="H540" s="1581"/>
      <c r="I540" s="1581"/>
      <c r="J540" s="1581"/>
      <c r="K540" s="1581"/>
      <c r="L540" s="1581"/>
    </row>
    <row r="541" spans="1:12" ht="16.5" customHeight="1">
      <c r="A541" s="1581"/>
      <c r="B541" s="1581"/>
      <c r="C541" s="1582"/>
      <c r="D541" s="1581"/>
      <c r="E541" s="1581"/>
      <c r="F541" s="1581"/>
      <c r="G541" s="1581"/>
      <c r="H541" s="1581"/>
      <c r="I541" s="1581"/>
      <c r="J541" s="1581"/>
      <c r="K541" s="1581"/>
      <c r="L541" s="1581"/>
    </row>
    <row r="542" spans="1:12" ht="16.5" customHeight="1">
      <c r="A542" s="1581"/>
      <c r="B542" s="1581"/>
      <c r="C542" s="1582"/>
      <c r="D542" s="1581"/>
      <c r="E542" s="1581"/>
      <c r="F542" s="1581"/>
      <c r="G542" s="1581"/>
      <c r="H542" s="1581"/>
      <c r="I542" s="1581"/>
      <c r="J542" s="1581"/>
      <c r="K542" s="1581"/>
      <c r="L542" s="1581"/>
    </row>
    <row r="543" spans="1:12" ht="16.5" customHeight="1">
      <c r="A543" s="1581"/>
      <c r="B543" s="1581"/>
      <c r="C543" s="1582"/>
      <c r="D543" s="1581"/>
      <c r="E543" s="1581"/>
      <c r="F543" s="1581"/>
      <c r="G543" s="1581"/>
      <c r="H543" s="1581"/>
      <c r="I543" s="1581"/>
      <c r="J543" s="1581"/>
      <c r="K543" s="1581"/>
      <c r="L543" s="1581"/>
    </row>
    <row r="544" spans="1:12" ht="16.5" customHeight="1">
      <c r="A544" s="1581"/>
      <c r="B544" s="1581"/>
      <c r="C544" s="1582"/>
      <c r="D544" s="1581"/>
      <c r="E544" s="1581"/>
      <c r="F544" s="1581"/>
      <c r="G544" s="1581"/>
      <c r="H544" s="1581"/>
      <c r="I544" s="1581"/>
      <c r="J544" s="1581"/>
      <c r="K544" s="1581"/>
      <c r="L544" s="1581"/>
    </row>
    <row r="545" spans="1:12" ht="16.5" customHeight="1">
      <c r="A545" s="1581"/>
      <c r="B545" s="1581"/>
      <c r="C545" s="1582"/>
      <c r="D545" s="1581"/>
      <c r="E545" s="1581"/>
      <c r="F545" s="1581"/>
      <c r="G545" s="1581"/>
      <c r="H545" s="1581"/>
      <c r="I545" s="1581"/>
      <c r="J545" s="1581"/>
      <c r="K545" s="1581"/>
      <c r="L545" s="1581"/>
    </row>
    <row r="546" spans="1:12" ht="16.5" customHeight="1">
      <c r="A546" s="1581"/>
      <c r="B546" s="1581"/>
      <c r="C546" s="1582"/>
      <c r="D546" s="1581"/>
      <c r="E546" s="1581"/>
      <c r="F546" s="1581"/>
      <c r="G546" s="1581"/>
      <c r="H546" s="1581"/>
      <c r="I546" s="1581"/>
      <c r="J546" s="1581"/>
      <c r="K546" s="1581"/>
      <c r="L546" s="1581"/>
    </row>
    <row r="547" spans="1:12" ht="16.5" customHeight="1">
      <c r="A547" s="1581"/>
      <c r="B547" s="1581"/>
      <c r="C547" s="1582"/>
      <c r="D547" s="1581"/>
      <c r="E547" s="1581"/>
      <c r="F547" s="1581"/>
      <c r="G547" s="1581"/>
      <c r="H547" s="1581"/>
      <c r="I547" s="1581"/>
      <c r="J547" s="1581"/>
      <c r="K547" s="1581"/>
      <c r="L547" s="1581"/>
    </row>
    <row r="548" spans="1:12" ht="16.5" customHeight="1">
      <c r="A548" s="1581"/>
      <c r="B548" s="1581"/>
      <c r="C548" s="1582"/>
      <c r="D548" s="1581"/>
      <c r="E548" s="1581"/>
      <c r="F548" s="1581"/>
      <c r="G548" s="1581"/>
      <c r="H548" s="1581"/>
      <c r="I548" s="1581"/>
      <c r="J548" s="1581"/>
      <c r="K548" s="1581"/>
      <c r="L548" s="1581"/>
    </row>
    <row r="549" spans="1:12" ht="16.5" customHeight="1">
      <c r="A549" s="1581"/>
      <c r="B549" s="1581"/>
      <c r="C549" s="1582"/>
      <c r="D549" s="1581"/>
      <c r="E549" s="1581"/>
      <c r="F549" s="1581"/>
      <c r="G549" s="1581"/>
      <c r="H549" s="1581"/>
      <c r="I549" s="1581"/>
      <c r="J549" s="1581"/>
      <c r="K549" s="1581"/>
      <c r="L549" s="1581"/>
    </row>
    <row r="550" spans="1:12" ht="16.5" customHeight="1">
      <c r="A550" s="1581"/>
      <c r="B550" s="1581"/>
      <c r="C550" s="1582"/>
      <c r="D550" s="1581"/>
      <c r="E550" s="1581"/>
      <c r="F550" s="1581"/>
      <c r="G550" s="1581"/>
      <c r="H550" s="1581"/>
      <c r="I550" s="1581"/>
      <c r="J550" s="1581"/>
      <c r="K550" s="1581"/>
      <c r="L550" s="1581"/>
    </row>
    <row r="551" spans="1:12" ht="16.5" customHeight="1">
      <c r="A551" s="1581"/>
      <c r="B551" s="1581"/>
      <c r="C551" s="1582"/>
      <c r="D551" s="1581"/>
      <c r="E551" s="1581"/>
      <c r="F551" s="1581"/>
      <c r="G551" s="1581"/>
      <c r="H551" s="1581"/>
      <c r="I551" s="1581"/>
      <c r="J551" s="1581"/>
      <c r="K551" s="1581"/>
      <c r="L551" s="1581"/>
    </row>
    <row r="552" spans="1:12" ht="16.5" customHeight="1">
      <c r="A552" s="1581"/>
      <c r="B552" s="1581"/>
      <c r="C552" s="1582"/>
      <c r="D552" s="1581"/>
      <c r="E552" s="1581"/>
      <c r="F552" s="1581"/>
      <c r="G552" s="1581"/>
      <c r="H552" s="1581"/>
      <c r="I552" s="1581"/>
      <c r="J552" s="1581"/>
      <c r="K552" s="1581"/>
      <c r="L552" s="1581"/>
    </row>
    <row r="553" spans="1:12" ht="16.5" customHeight="1">
      <c r="A553" s="1581"/>
      <c r="B553" s="1581"/>
      <c r="C553" s="1582"/>
      <c r="D553" s="1581"/>
      <c r="E553" s="1581"/>
      <c r="F553" s="1581"/>
      <c r="G553" s="1581"/>
      <c r="H553" s="1581"/>
      <c r="I553" s="1581"/>
      <c r="J553" s="1581"/>
      <c r="K553" s="1581"/>
      <c r="L553" s="1581"/>
    </row>
    <row r="554" spans="1:12" ht="16.5" customHeight="1">
      <c r="A554" s="1581"/>
      <c r="B554" s="1581"/>
      <c r="C554" s="1582"/>
      <c r="D554" s="1581"/>
      <c r="E554" s="1581"/>
      <c r="F554" s="1581"/>
      <c r="G554" s="1581"/>
      <c r="H554" s="1581"/>
      <c r="I554" s="1581"/>
      <c r="J554" s="1581"/>
      <c r="K554" s="1581"/>
      <c r="L554" s="1581"/>
    </row>
    <row r="555" spans="1:12" ht="16.5" customHeight="1">
      <c r="A555" s="1581"/>
      <c r="B555" s="1581"/>
      <c r="C555" s="1582"/>
      <c r="D555" s="1581"/>
      <c r="E555" s="1581"/>
      <c r="F555" s="1581"/>
      <c r="G555" s="1581"/>
      <c r="H555" s="1581"/>
      <c r="I555" s="1581"/>
      <c r="J555" s="1581"/>
      <c r="K555" s="1581"/>
      <c r="L555" s="1581"/>
    </row>
    <row r="556" spans="1:12" ht="16.5" customHeight="1">
      <c r="A556" s="1581"/>
      <c r="B556" s="1581"/>
      <c r="C556" s="1582"/>
      <c r="D556" s="1581"/>
      <c r="E556" s="1581"/>
      <c r="F556" s="1581"/>
      <c r="G556" s="1581"/>
      <c r="H556" s="1581"/>
      <c r="I556" s="1581"/>
      <c r="J556" s="1581"/>
      <c r="K556" s="1581"/>
      <c r="L556" s="1581"/>
    </row>
    <row r="557" spans="1:12" ht="16.5" customHeight="1">
      <c r="A557" s="1581"/>
      <c r="B557" s="1581"/>
      <c r="C557" s="1582"/>
      <c r="D557" s="1581"/>
      <c r="E557" s="1581"/>
      <c r="F557" s="1581"/>
      <c r="G557" s="1581"/>
      <c r="H557" s="1581"/>
      <c r="I557" s="1581"/>
      <c r="J557" s="1581"/>
      <c r="K557" s="1581"/>
      <c r="L557" s="1581"/>
    </row>
    <row r="558" spans="1:12" ht="16.5" customHeight="1">
      <c r="A558" s="1581"/>
      <c r="B558" s="1581"/>
      <c r="C558" s="1582"/>
      <c r="D558" s="1581"/>
      <c r="E558" s="1581"/>
      <c r="F558" s="1581"/>
      <c r="G558" s="1581"/>
      <c r="H558" s="1581"/>
      <c r="I558" s="1581"/>
      <c r="J558" s="1581"/>
      <c r="K558" s="1581"/>
      <c r="L558" s="1581"/>
    </row>
    <row r="559" spans="1:12" ht="16.5" customHeight="1">
      <c r="A559" s="1581"/>
      <c r="B559" s="1581"/>
      <c r="C559" s="1582"/>
      <c r="D559" s="1581"/>
      <c r="E559" s="1581"/>
      <c r="F559" s="1581"/>
      <c r="G559" s="1581"/>
      <c r="H559" s="1581"/>
      <c r="I559" s="1581"/>
      <c r="J559" s="1581"/>
      <c r="K559" s="1581"/>
      <c r="L559" s="1581"/>
    </row>
    <row r="560" spans="1:12" ht="16.5" customHeight="1">
      <c r="A560" s="1581"/>
      <c r="B560" s="1581"/>
      <c r="C560" s="1582"/>
      <c r="D560" s="1581"/>
      <c r="E560" s="1581"/>
      <c r="F560" s="1581"/>
      <c r="G560" s="1581"/>
      <c r="H560" s="1581"/>
      <c r="I560" s="1581"/>
      <c r="J560" s="1581"/>
      <c r="K560" s="1581"/>
      <c r="L560" s="1581"/>
    </row>
    <row r="561" spans="1:12" ht="16.5" customHeight="1">
      <c r="A561" s="1581"/>
      <c r="B561" s="1581"/>
      <c r="C561" s="1582"/>
      <c r="D561" s="1581"/>
      <c r="E561" s="1581"/>
      <c r="F561" s="1581"/>
      <c r="G561" s="1581"/>
      <c r="H561" s="1581"/>
      <c r="I561" s="1581"/>
      <c r="J561" s="1581"/>
      <c r="K561" s="1581"/>
      <c r="L561" s="1581"/>
    </row>
    <row r="562" spans="1:12" ht="16.5" customHeight="1">
      <c r="A562" s="1581"/>
      <c r="B562" s="1581"/>
      <c r="C562" s="1582"/>
      <c r="D562" s="1581"/>
      <c r="E562" s="1581"/>
      <c r="F562" s="1581"/>
      <c r="G562" s="1581"/>
      <c r="H562" s="1581"/>
      <c r="I562" s="1581"/>
      <c r="J562" s="1581"/>
      <c r="K562" s="1581"/>
      <c r="L562" s="1581"/>
    </row>
    <row r="563" spans="1:12" ht="16.5" customHeight="1">
      <c r="A563" s="1581"/>
      <c r="B563" s="1581"/>
      <c r="C563" s="1582"/>
      <c r="D563" s="1581"/>
      <c r="E563" s="1581"/>
      <c r="F563" s="1581"/>
      <c r="G563" s="1581"/>
      <c r="H563" s="1581"/>
      <c r="I563" s="1581"/>
      <c r="J563" s="1581"/>
      <c r="K563" s="1581"/>
      <c r="L563" s="1581"/>
    </row>
    <row r="564" spans="1:12" ht="16.5" customHeight="1">
      <c r="A564" s="1581"/>
      <c r="B564" s="1581"/>
      <c r="C564" s="1582"/>
      <c r="D564" s="1581"/>
      <c r="E564" s="1581"/>
      <c r="F564" s="1581"/>
      <c r="G564" s="1581"/>
      <c r="H564" s="1581"/>
      <c r="I564" s="1581"/>
      <c r="J564" s="1581"/>
      <c r="K564" s="1581"/>
      <c r="L564" s="1581"/>
    </row>
    <row r="565" spans="1:12" ht="16.5" customHeight="1">
      <c r="A565" s="1581"/>
      <c r="B565" s="1581"/>
      <c r="C565" s="1582"/>
      <c r="D565" s="1581"/>
      <c r="E565" s="1581"/>
      <c r="F565" s="1581"/>
      <c r="G565" s="1581"/>
      <c r="H565" s="1581"/>
      <c r="I565" s="1581"/>
      <c r="J565" s="1581"/>
      <c r="K565" s="1581"/>
      <c r="L565" s="1581"/>
    </row>
    <row r="566" spans="1:12" ht="16.5" customHeight="1">
      <c r="A566" s="1581"/>
      <c r="B566" s="1581"/>
      <c r="C566" s="1582"/>
      <c r="D566" s="1581"/>
      <c r="E566" s="1581"/>
      <c r="F566" s="1581"/>
      <c r="G566" s="1581"/>
      <c r="H566" s="1581"/>
      <c r="I566" s="1581"/>
      <c r="J566" s="1581"/>
      <c r="K566" s="1581"/>
      <c r="L566" s="1581"/>
    </row>
    <row r="567" spans="1:12" ht="16.5" customHeight="1">
      <c r="A567" s="1581"/>
      <c r="B567" s="1581"/>
      <c r="C567" s="1582"/>
      <c r="D567" s="1581"/>
      <c r="E567" s="1581"/>
      <c r="F567" s="1581"/>
      <c r="G567" s="1581"/>
      <c r="H567" s="1581"/>
      <c r="I567" s="1581"/>
      <c r="J567" s="1581"/>
      <c r="K567" s="1581"/>
      <c r="L567" s="1581"/>
    </row>
    <row r="568" spans="1:12" ht="16.5" customHeight="1">
      <c r="A568" s="1581"/>
      <c r="B568" s="1581"/>
      <c r="C568" s="1582"/>
      <c r="D568" s="1581"/>
      <c r="E568" s="1581"/>
      <c r="F568" s="1581"/>
      <c r="G568" s="1581"/>
      <c r="H568" s="1581"/>
      <c r="I568" s="1581"/>
      <c r="J568" s="1581"/>
      <c r="K568" s="1581"/>
      <c r="L568" s="1581"/>
    </row>
    <row r="569" spans="1:12" ht="16.5" customHeight="1">
      <c r="A569" s="1581"/>
      <c r="B569" s="1581"/>
      <c r="C569" s="1582"/>
      <c r="D569" s="1581"/>
      <c r="E569" s="1581"/>
      <c r="F569" s="1581"/>
      <c r="G569" s="1581"/>
      <c r="H569" s="1581"/>
      <c r="I569" s="1581"/>
      <c r="J569" s="1581"/>
      <c r="K569" s="1581"/>
      <c r="L569" s="1581"/>
    </row>
    <row r="570" spans="1:12" ht="16.5" customHeight="1">
      <c r="A570" s="1581"/>
      <c r="B570" s="1581"/>
      <c r="C570" s="1582"/>
      <c r="D570" s="1581"/>
      <c r="E570" s="1581"/>
      <c r="F570" s="1581"/>
      <c r="G570" s="1581"/>
      <c r="H570" s="1581"/>
      <c r="I570" s="1581"/>
      <c r="J570" s="1581"/>
      <c r="K570" s="1581"/>
      <c r="L570" s="1581"/>
    </row>
    <row r="571" spans="1:12" ht="16.5" customHeight="1">
      <c r="A571" s="1581"/>
      <c r="B571" s="1581"/>
      <c r="C571" s="1582"/>
      <c r="D571" s="1581"/>
      <c r="E571" s="1581"/>
      <c r="F571" s="1581"/>
      <c r="G571" s="1581"/>
      <c r="H571" s="1581"/>
      <c r="I571" s="1581"/>
      <c r="J571" s="1581"/>
      <c r="K571" s="1581"/>
      <c r="L571" s="1581"/>
    </row>
    <row r="572" spans="1:12" ht="16.5" customHeight="1">
      <c r="A572" s="1581"/>
      <c r="B572" s="1581"/>
      <c r="C572" s="1582"/>
      <c r="D572" s="1581"/>
      <c r="E572" s="1581"/>
      <c r="F572" s="1581"/>
      <c r="G572" s="1581"/>
      <c r="H572" s="1581"/>
      <c r="I572" s="1581"/>
      <c r="J572" s="1581"/>
      <c r="K572" s="1581"/>
      <c r="L572" s="1581"/>
    </row>
    <row r="573" spans="1:12" ht="16.5" customHeight="1">
      <c r="A573" s="1581"/>
      <c r="B573" s="1581"/>
      <c r="C573" s="1582"/>
      <c r="D573" s="1581"/>
      <c r="E573" s="1581"/>
      <c r="F573" s="1581"/>
      <c r="G573" s="1581"/>
      <c r="H573" s="1581"/>
      <c r="I573" s="1581"/>
      <c r="J573" s="1581"/>
      <c r="K573" s="1581"/>
      <c r="L573" s="1581"/>
    </row>
    <row r="574" spans="1:12" ht="16.5" customHeight="1">
      <c r="A574" s="1581"/>
      <c r="B574" s="1581"/>
      <c r="C574" s="1582"/>
      <c r="D574" s="1581"/>
      <c r="E574" s="1581"/>
      <c r="F574" s="1581"/>
      <c r="G574" s="1581"/>
      <c r="H574" s="1581"/>
      <c r="I574" s="1581"/>
      <c r="J574" s="1581"/>
      <c r="K574" s="1581"/>
      <c r="L574" s="1581"/>
    </row>
    <row r="575" spans="1:12" ht="16.5" customHeight="1">
      <c r="A575" s="1581"/>
      <c r="B575" s="1581"/>
      <c r="C575" s="1582"/>
      <c r="D575" s="1581"/>
      <c r="E575" s="1581"/>
      <c r="F575" s="1581"/>
      <c r="G575" s="1581"/>
      <c r="H575" s="1581"/>
      <c r="I575" s="1581"/>
      <c r="J575" s="1581"/>
      <c r="K575" s="1581"/>
      <c r="L575" s="1581"/>
    </row>
    <row r="576" spans="1:12" ht="16.5" customHeight="1">
      <c r="A576" s="1581"/>
      <c r="B576" s="1581"/>
      <c r="C576" s="1582"/>
      <c r="D576" s="1581"/>
      <c r="E576" s="1581"/>
      <c r="F576" s="1581"/>
      <c r="G576" s="1581"/>
      <c r="H576" s="1581"/>
      <c r="I576" s="1581"/>
      <c r="J576" s="1581"/>
      <c r="K576" s="1581"/>
      <c r="L576" s="1581"/>
    </row>
    <row r="577" spans="1:12" ht="16.5" customHeight="1">
      <c r="A577" s="1581"/>
      <c r="B577" s="1581"/>
      <c r="C577" s="1582"/>
      <c r="D577" s="1581"/>
      <c r="E577" s="1581"/>
      <c r="F577" s="1581"/>
      <c r="G577" s="1581"/>
      <c r="H577" s="1581"/>
      <c r="I577" s="1581"/>
      <c r="J577" s="1581"/>
      <c r="K577" s="1581"/>
      <c r="L577" s="1581"/>
    </row>
    <row r="578" spans="1:12" ht="16.5" customHeight="1">
      <c r="A578" s="1581"/>
      <c r="B578" s="1581"/>
      <c r="C578" s="1582"/>
      <c r="D578" s="1581"/>
      <c r="E578" s="1581"/>
      <c r="F578" s="1581"/>
      <c r="G578" s="1581"/>
      <c r="H578" s="1581"/>
      <c r="I578" s="1581"/>
      <c r="J578" s="1581"/>
      <c r="K578" s="1581"/>
      <c r="L578" s="1581"/>
    </row>
    <row r="579" spans="1:12" ht="16.5" customHeight="1">
      <c r="A579" s="1581"/>
      <c r="B579" s="1581"/>
      <c r="C579" s="1582"/>
      <c r="D579" s="1581"/>
      <c r="E579" s="1581"/>
      <c r="F579" s="1581"/>
      <c r="G579" s="1581"/>
      <c r="H579" s="1581"/>
      <c r="I579" s="1581"/>
      <c r="J579" s="1581"/>
      <c r="K579" s="1581"/>
      <c r="L579" s="1581"/>
    </row>
    <row r="580" spans="1:12" ht="16.5" customHeight="1">
      <c r="A580" s="1581"/>
      <c r="B580" s="1581"/>
      <c r="C580" s="1582"/>
      <c r="D580" s="1581"/>
      <c r="E580" s="1581"/>
      <c r="F580" s="1581"/>
      <c r="G580" s="1581"/>
      <c r="H580" s="1581"/>
      <c r="I580" s="1581"/>
      <c r="J580" s="1581"/>
      <c r="K580" s="1581"/>
      <c r="L580" s="1581"/>
    </row>
    <row r="581" spans="1:12" ht="16.5" customHeight="1">
      <c r="A581" s="1581"/>
      <c r="B581" s="1581"/>
      <c r="C581" s="1582"/>
      <c r="D581" s="1581"/>
      <c r="E581" s="1581"/>
      <c r="F581" s="1581"/>
      <c r="G581" s="1581"/>
      <c r="H581" s="1581"/>
      <c r="I581" s="1581"/>
      <c r="J581" s="1581"/>
      <c r="K581" s="1581"/>
      <c r="L581" s="1581"/>
    </row>
    <row r="582" spans="1:12" ht="16.5" customHeight="1">
      <c r="A582" s="1581"/>
      <c r="B582" s="1581"/>
      <c r="C582" s="1582"/>
      <c r="D582" s="1581"/>
      <c r="E582" s="1581"/>
      <c r="F582" s="1581"/>
      <c r="G582" s="1581"/>
      <c r="H582" s="1581"/>
      <c r="I582" s="1581"/>
      <c r="J582" s="1581"/>
      <c r="K582" s="1581"/>
      <c r="L582" s="1581"/>
    </row>
    <row r="583" spans="1:12" ht="16.5" customHeight="1">
      <c r="A583" s="1581"/>
      <c r="B583" s="1581"/>
      <c r="C583" s="1582"/>
      <c r="D583" s="1581"/>
      <c r="E583" s="1581"/>
      <c r="F583" s="1581"/>
      <c r="G583" s="1581"/>
      <c r="H583" s="1581"/>
      <c r="I583" s="1581"/>
      <c r="J583" s="1581"/>
      <c r="K583" s="1581"/>
      <c r="L583" s="1581"/>
    </row>
    <row r="584" spans="1:12" ht="16.5" customHeight="1">
      <c r="A584" s="1581"/>
      <c r="B584" s="1581"/>
      <c r="C584" s="1582"/>
      <c r="D584" s="1581"/>
      <c r="E584" s="1581"/>
      <c r="F584" s="1581"/>
      <c r="G584" s="1581"/>
      <c r="H584" s="1581"/>
      <c r="I584" s="1581"/>
      <c r="J584" s="1581"/>
      <c r="K584" s="1581"/>
      <c r="L584" s="1581"/>
    </row>
    <row r="585" spans="1:12" ht="16.5" customHeight="1">
      <c r="A585" s="1581"/>
      <c r="B585" s="1581"/>
      <c r="C585" s="1582"/>
      <c r="D585" s="1581"/>
      <c r="E585" s="1581"/>
      <c r="F585" s="1581"/>
      <c r="G585" s="1581"/>
      <c r="H585" s="1581"/>
      <c r="I585" s="1581"/>
      <c r="J585" s="1581"/>
      <c r="K585" s="1581"/>
      <c r="L585" s="1581"/>
    </row>
    <row r="586" spans="1:12" ht="16.5" customHeight="1">
      <c r="A586" s="1581"/>
      <c r="B586" s="1581"/>
      <c r="C586" s="1582"/>
      <c r="D586" s="1581"/>
      <c r="E586" s="1581"/>
      <c r="F586" s="1581"/>
      <c r="G586" s="1581"/>
      <c r="H586" s="1581"/>
      <c r="I586" s="1581"/>
      <c r="J586" s="1581"/>
      <c r="K586" s="1581"/>
      <c r="L586" s="1581"/>
    </row>
    <row r="587" spans="1:12" ht="16.5" customHeight="1">
      <c r="A587" s="1581"/>
      <c r="B587" s="1581"/>
      <c r="C587" s="1582"/>
      <c r="D587" s="1581"/>
      <c r="E587" s="1581"/>
      <c r="F587" s="1581"/>
      <c r="G587" s="1581"/>
      <c r="H587" s="1581"/>
      <c r="I587" s="1581"/>
      <c r="J587" s="1581"/>
      <c r="K587" s="1581"/>
      <c r="L587" s="1581"/>
    </row>
    <row r="588" spans="1:12" ht="16.5" customHeight="1">
      <c r="A588" s="1581"/>
      <c r="B588" s="1581"/>
      <c r="C588" s="1582"/>
      <c r="D588" s="1581"/>
      <c r="E588" s="1581"/>
      <c r="F588" s="1581"/>
      <c r="G588" s="1581"/>
      <c r="H588" s="1581"/>
      <c r="I588" s="1581"/>
      <c r="J588" s="1581"/>
      <c r="K588" s="1581"/>
      <c r="L588" s="1581"/>
    </row>
    <row r="589" spans="1:12" ht="16.5" customHeight="1">
      <c r="A589" s="1581"/>
      <c r="B589" s="1581"/>
      <c r="C589" s="1582"/>
      <c r="D589" s="1581"/>
      <c r="E589" s="1581"/>
      <c r="F589" s="1581"/>
      <c r="G589" s="1581"/>
      <c r="H589" s="1581"/>
      <c r="I589" s="1581"/>
      <c r="J589" s="1581"/>
      <c r="K589" s="1581"/>
      <c r="L589" s="1581"/>
    </row>
    <row r="590" spans="1:12" ht="16.5" customHeight="1">
      <c r="A590" s="1581"/>
      <c r="B590" s="1581"/>
      <c r="C590" s="1582"/>
      <c r="D590" s="1581"/>
      <c r="E590" s="1581"/>
      <c r="F590" s="1581"/>
      <c r="G590" s="1581"/>
      <c r="H590" s="1581"/>
      <c r="I590" s="1581"/>
      <c r="J590" s="1581"/>
      <c r="K590" s="1581"/>
      <c r="L590" s="1581"/>
    </row>
    <row r="591" spans="1:12" ht="16.5" customHeight="1">
      <c r="A591" s="1581"/>
      <c r="B591" s="1581"/>
      <c r="C591" s="1582"/>
      <c r="D591" s="1581"/>
      <c r="E591" s="1581"/>
      <c r="F591" s="1581"/>
      <c r="G591" s="1581"/>
      <c r="H591" s="1581"/>
      <c r="I591" s="1581"/>
      <c r="J591" s="1581"/>
      <c r="K591" s="1581"/>
      <c r="L591" s="1581"/>
    </row>
    <row r="592" spans="1:12" ht="16.5" customHeight="1">
      <c r="A592" s="1581"/>
      <c r="B592" s="1581"/>
      <c r="C592" s="1582"/>
      <c r="D592" s="1581"/>
      <c r="E592" s="1581"/>
      <c r="F592" s="1581"/>
      <c r="G592" s="1581"/>
      <c r="H592" s="1581"/>
      <c r="I592" s="1581"/>
      <c r="J592" s="1581"/>
      <c r="K592" s="1581"/>
      <c r="L592" s="1581"/>
    </row>
    <row r="593" spans="1:12" ht="16.5" customHeight="1">
      <c r="A593" s="1581"/>
      <c r="B593" s="1581"/>
      <c r="C593" s="1582"/>
      <c r="D593" s="1581"/>
      <c r="E593" s="1581"/>
      <c r="F593" s="1581"/>
      <c r="G593" s="1581"/>
      <c r="H593" s="1581"/>
      <c r="I593" s="1581"/>
      <c r="J593" s="1581"/>
      <c r="K593" s="1581"/>
      <c r="L593" s="1581"/>
    </row>
    <row r="594" spans="1:12" ht="16.5" customHeight="1">
      <c r="A594" s="1581"/>
      <c r="B594" s="1581"/>
      <c r="C594" s="1582"/>
      <c r="D594" s="1581"/>
      <c r="E594" s="1581"/>
      <c r="F594" s="1581"/>
      <c r="G594" s="1581"/>
      <c r="H594" s="1581"/>
      <c r="I594" s="1581"/>
      <c r="J594" s="1581"/>
      <c r="K594" s="1581"/>
      <c r="L594" s="1581"/>
    </row>
    <row r="595" spans="1:12" ht="16.5" customHeight="1">
      <c r="A595" s="1581"/>
      <c r="B595" s="1581"/>
      <c r="C595" s="1582"/>
      <c r="D595" s="1581"/>
      <c r="E595" s="1581"/>
      <c r="F595" s="1581"/>
      <c r="G595" s="1581"/>
      <c r="H595" s="1581"/>
      <c r="I595" s="1581"/>
      <c r="J595" s="1581"/>
      <c r="K595" s="1581"/>
      <c r="L595" s="1581"/>
    </row>
    <row r="596" spans="1:12" ht="16.5" customHeight="1">
      <c r="A596" s="1581"/>
      <c r="B596" s="1581"/>
      <c r="C596" s="1582"/>
      <c r="D596" s="1581"/>
      <c r="E596" s="1581"/>
      <c r="F596" s="1581"/>
      <c r="G596" s="1581"/>
      <c r="H596" s="1581"/>
      <c r="I596" s="1581"/>
      <c r="J596" s="1581"/>
      <c r="K596" s="1581"/>
      <c r="L596" s="1581"/>
    </row>
    <row r="597" spans="1:12" ht="16.5" customHeight="1">
      <c r="A597" s="1581"/>
      <c r="B597" s="1581"/>
      <c r="C597" s="1582"/>
      <c r="D597" s="1581"/>
      <c r="E597" s="1581"/>
      <c r="F597" s="1581"/>
      <c r="G597" s="1581"/>
      <c r="H597" s="1581"/>
      <c r="I597" s="1581"/>
      <c r="J597" s="1581"/>
      <c r="K597" s="1581"/>
      <c r="L597" s="1581"/>
    </row>
    <row r="598" spans="1:12" ht="16.5" customHeight="1">
      <c r="A598" s="1581"/>
      <c r="B598" s="1581"/>
      <c r="C598" s="1582"/>
      <c r="D598" s="1581"/>
      <c r="E598" s="1581"/>
      <c r="F598" s="1581"/>
      <c r="G598" s="1581"/>
      <c r="H598" s="1581"/>
      <c r="I598" s="1581"/>
      <c r="J598" s="1581"/>
      <c r="K598" s="1581"/>
      <c r="L598" s="1581"/>
    </row>
    <row r="599" spans="1:12" ht="16.5" customHeight="1">
      <c r="A599" s="1581"/>
      <c r="B599" s="1581"/>
      <c r="C599" s="1582"/>
      <c r="D599" s="1581"/>
      <c r="E599" s="1581"/>
      <c r="F599" s="1581"/>
      <c r="G599" s="1581"/>
      <c r="H599" s="1581"/>
      <c r="I599" s="1581"/>
      <c r="J599" s="1581"/>
      <c r="K599" s="1581"/>
      <c r="L599" s="1581"/>
    </row>
    <row r="600" spans="1:12" ht="16.5" customHeight="1">
      <c r="A600" s="1581"/>
      <c r="B600" s="1581"/>
      <c r="C600" s="1582"/>
      <c r="D600" s="1581"/>
      <c r="E600" s="1581"/>
      <c r="F600" s="1581"/>
      <c r="G600" s="1581"/>
      <c r="H600" s="1581"/>
      <c r="I600" s="1581"/>
      <c r="J600" s="1581"/>
      <c r="K600" s="1581"/>
      <c r="L600" s="1581"/>
    </row>
    <row r="601" spans="1:12" ht="16.5" customHeight="1">
      <c r="A601" s="1581"/>
      <c r="B601" s="1581"/>
      <c r="C601" s="1582"/>
      <c r="D601" s="1581"/>
      <c r="E601" s="1581"/>
      <c r="F601" s="1581"/>
      <c r="G601" s="1581"/>
      <c r="H601" s="1581"/>
      <c r="I601" s="1581"/>
      <c r="J601" s="1581"/>
      <c r="K601" s="1581"/>
      <c r="L601" s="1581"/>
    </row>
    <row r="602" spans="1:12" ht="16.5" customHeight="1">
      <c r="A602" s="1581"/>
      <c r="B602" s="1581"/>
      <c r="C602" s="1582"/>
      <c r="D602" s="1581"/>
      <c r="E602" s="1581"/>
      <c r="F602" s="1581"/>
      <c r="G602" s="1581"/>
      <c r="H602" s="1581"/>
      <c r="I602" s="1581"/>
      <c r="J602" s="1581"/>
      <c r="K602" s="1581"/>
      <c r="L602" s="1581"/>
    </row>
    <row r="603" spans="1:12" ht="16.5" customHeight="1">
      <c r="A603" s="1581"/>
      <c r="B603" s="1581"/>
      <c r="C603" s="1582"/>
      <c r="D603" s="1581"/>
      <c r="E603" s="1581"/>
      <c r="F603" s="1581"/>
      <c r="G603" s="1581"/>
      <c r="H603" s="1581"/>
      <c r="I603" s="1581"/>
      <c r="J603" s="1581"/>
      <c r="K603" s="1581"/>
      <c r="L603" s="1581"/>
    </row>
    <row r="604" spans="1:12" ht="16.5" customHeight="1">
      <c r="A604" s="1581"/>
      <c r="B604" s="1581"/>
      <c r="C604" s="1582"/>
      <c r="D604" s="1581"/>
      <c r="E604" s="1581"/>
      <c r="F604" s="1581"/>
      <c r="G604" s="1581"/>
      <c r="H604" s="1581"/>
      <c r="I604" s="1581"/>
      <c r="J604" s="1581"/>
      <c r="K604" s="1581"/>
      <c r="L604" s="1581"/>
    </row>
    <row r="605" spans="1:12" ht="16.5" customHeight="1">
      <c r="A605" s="1581"/>
      <c r="B605" s="1581"/>
      <c r="C605" s="1582"/>
      <c r="D605" s="1581"/>
      <c r="E605" s="1581"/>
      <c r="F605" s="1581"/>
      <c r="G605" s="1581"/>
      <c r="H605" s="1581"/>
      <c r="I605" s="1581"/>
      <c r="J605" s="1581"/>
      <c r="K605" s="1581"/>
      <c r="L605" s="1581"/>
    </row>
    <row r="606" spans="1:12" ht="16.5" customHeight="1">
      <c r="A606" s="1581"/>
      <c r="B606" s="1581"/>
      <c r="C606" s="1582"/>
      <c r="D606" s="1581"/>
      <c r="E606" s="1581"/>
      <c r="F606" s="1581"/>
      <c r="G606" s="1581"/>
      <c r="H606" s="1581"/>
      <c r="I606" s="1581"/>
      <c r="J606" s="1581"/>
      <c r="K606" s="1581"/>
      <c r="L606" s="1581"/>
    </row>
    <row r="607" spans="1:12" ht="16.5" customHeight="1">
      <c r="A607" s="1581"/>
      <c r="B607" s="1581"/>
      <c r="C607" s="1582"/>
      <c r="D607" s="1581"/>
      <c r="E607" s="1581"/>
      <c r="F607" s="1581"/>
      <c r="G607" s="1581"/>
      <c r="H607" s="1581"/>
      <c r="I607" s="1581"/>
      <c r="J607" s="1581"/>
      <c r="K607" s="1581"/>
      <c r="L607" s="1581"/>
    </row>
    <row r="608" spans="1:12" ht="16.5" customHeight="1">
      <c r="A608" s="1581"/>
      <c r="B608" s="1581"/>
      <c r="C608" s="1582"/>
      <c r="D608" s="1581"/>
      <c r="E608" s="1581"/>
      <c r="F608" s="1581"/>
      <c r="G608" s="1581"/>
      <c r="H608" s="1581"/>
      <c r="I608" s="1581"/>
      <c r="J608" s="1581"/>
      <c r="K608" s="1581"/>
      <c r="L608" s="1581"/>
    </row>
    <row r="609" spans="1:12" ht="16.5" customHeight="1">
      <c r="A609" s="1581"/>
      <c r="B609" s="1581"/>
      <c r="C609" s="1582"/>
      <c r="D609" s="1581"/>
      <c r="E609" s="1581"/>
      <c r="F609" s="1581"/>
      <c r="G609" s="1581"/>
      <c r="H609" s="1581"/>
      <c r="I609" s="1581"/>
      <c r="J609" s="1581"/>
      <c r="K609" s="1581"/>
      <c r="L609" s="1581"/>
    </row>
    <row r="610" spans="1:12" ht="16.5" customHeight="1">
      <c r="A610" s="1581"/>
      <c r="B610" s="1581"/>
      <c r="C610" s="1582"/>
      <c r="D610" s="1581"/>
      <c r="E610" s="1581"/>
      <c r="F610" s="1581"/>
      <c r="G610" s="1581"/>
      <c r="H610" s="1581"/>
      <c r="I610" s="1581"/>
      <c r="J610" s="1581"/>
      <c r="K610" s="1581"/>
      <c r="L610" s="1581"/>
    </row>
    <row r="611" spans="1:12" ht="16.5" customHeight="1">
      <c r="A611" s="1581"/>
      <c r="B611" s="1581"/>
      <c r="C611" s="1582"/>
      <c r="D611" s="1581"/>
      <c r="E611" s="1581"/>
      <c r="F611" s="1581"/>
      <c r="G611" s="1581"/>
      <c r="H611" s="1581"/>
      <c r="I611" s="1581"/>
      <c r="J611" s="1581"/>
      <c r="K611" s="1581"/>
      <c r="L611" s="1581"/>
    </row>
    <row r="612" spans="1:12" ht="16.5" customHeight="1">
      <c r="A612" s="1581"/>
      <c r="B612" s="1581"/>
      <c r="C612" s="1582"/>
      <c r="D612" s="1581"/>
      <c r="E612" s="1581"/>
      <c r="F612" s="1581"/>
      <c r="G612" s="1581"/>
      <c r="H612" s="1581"/>
      <c r="I612" s="1581"/>
      <c r="J612" s="1581"/>
      <c r="K612" s="1581"/>
      <c r="L612" s="1581"/>
    </row>
    <row r="613" spans="1:12" ht="16.5" customHeight="1">
      <c r="A613" s="1581"/>
      <c r="B613" s="1581"/>
      <c r="C613" s="1582"/>
      <c r="D613" s="1581"/>
      <c r="E613" s="1581"/>
      <c r="F613" s="1581"/>
      <c r="G613" s="1581"/>
      <c r="H613" s="1581"/>
      <c r="I613" s="1581"/>
      <c r="J613" s="1581"/>
      <c r="K613" s="1581"/>
      <c r="L613" s="1581"/>
    </row>
    <row r="614" spans="1:12" ht="16.5" customHeight="1">
      <c r="A614" s="1581"/>
      <c r="B614" s="1581"/>
      <c r="C614" s="1582"/>
      <c r="D614" s="1581"/>
      <c r="E614" s="1581"/>
      <c r="F614" s="1581"/>
      <c r="G614" s="1581"/>
      <c r="H614" s="1581"/>
      <c r="I614" s="1581"/>
      <c r="J614" s="1581"/>
      <c r="K614" s="1581"/>
      <c r="L614" s="1581"/>
    </row>
  </sheetData>
  <mergeCells count="13">
    <mergeCell ref="B1:G1"/>
    <mergeCell ref="B19:C19"/>
    <mergeCell ref="B18:G18"/>
    <mergeCell ref="C9:C10"/>
    <mergeCell ref="D9:D10"/>
    <mergeCell ref="E9:G9"/>
    <mergeCell ref="B11:G11"/>
    <mergeCell ref="B7:G7"/>
    <mergeCell ref="B9:B10"/>
    <mergeCell ref="B2:E2"/>
    <mergeCell ref="B3:D3"/>
    <mergeCell ref="B4:D4"/>
    <mergeCell ref="B5:E5"/>
  </mergeCells>
  <pageMargins left="0.2" right="0.2" top="0.5" bottom="0.5" header="0.3" footer="0.3"/>
  <pageSetup scale="110" orientation="landscape" r:id="rId1"/>
  <headerFooter>
    <oddFooter>&amp;LContrator: - &amp;USelam D. 
Office Engineer&amp;CConsultant: - ______________&amp;RClient: - _________________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R23"/>
  <sheetViews>
    <sheetView view="pageBreakPreview" topLeftCell="A4" zoomScale="85" zoomScaleNormal="85" zoomScaleSheetLayoutView="85" workbookViewId="0">
      <pane xSplit="26055"/>
      <selection activeCell="H12" sqref="H12:H22"/>
      <selection pane="topRight" activeCell="C17" sqref="C17"/>
    </sheetView>
  </sheetViews>
  <sheetFormatPr defaultRowHeight="15.75"/>
  <cols>
    <col min="1" max="1" width="5.5703125" style="1585" customWidth="1"/>
    <col min="2" max="2" width="7.7109375" style="1591" customWidth="1"/>
    <col min="3" max="3" width="55.7109375" style="1592" customWidth="1"/>
    <col min="4" max="4" width="6.85546875" style="1591" customWidth="1"/>
    <col min="5" max="5" width="13" style="1591" customWidth="1"/>
    <col min="6" max="6" width="10.5703125" style="1409" customWidth="1"/>
    <col min="7" max="7" width="11.42578125" style="1409" customWidth="1"/>
    <col min="8" max="8" width="10.7109375" style="1591" customWidth="1"/>
    <col min="9" max="9" width="11.28515625" style="1591" bestFit="1" customWidth="1"/>
    <col min="10" max="10" width="14.140625" style="1591" customWidth="1"/>
    <col min="11" max="11" width="13.7109375" style="1409" bestFit="1" customWidth="1"/>
    <col min="12" max="12" width="13.85546875" style="1591" bestFit="1" customWidth="1"/>
    <col min="13" max="13" width="16" style="1591" bestFit="1" customWidth="1"/>
    <col min="14" max="14" width="1.85546875" style="1585" customWidth="1"/>
    <col min="15" max="16384" width="9.140625" style="1585"/>
  </cols>
  <sheetData>
    <row r="1" spans="2:18" s="1263" customFormat="1">
      <c r="B1" s="2108"/>
      <c r="C1" s="2108"/>
      <c r="D1" s="2108"/>
      <c r="E1" s="2108"/>
      <c r="F1" s="2108"/>
      <c r="G1" s="2108"/>
      <c r="H1" s="2108"/>
      <c r="I1" s="2108"/>
      <c r="J1" s="2108"/>
      <c r="K1" s="2108"/>
      <c r="L1" s="2108"/>
      <c r="M1" s="2108"/>
      <c r="N1" s="2108"/>
      <c r="O1" s="2108"/>
      <c r="P1" s="2108"/>
      <c r="Q1" s="2108"/>
      <c r="R1" s="2108"/>
    </row>
    <row r="2" spans="2:18" s="1330" customFormat="1">
      <c r="B2" s="2107" t="s">
        <v>179</v>
      </c>
      <c r="C2" s="2107"/>
      <c r="D2" s="1518"/>
      <c r="E2" s="1518"/>
      <c r="F2" s="1518"/>
      <c r="G2" s="1518"/>
      <c r="H2" s="1518"/>
      <c r="I2" s="1518"/>
      <c r="J2" s="1518"/>
      <c r="K2" s="1518"/>
      <c r="L2" s="1518"/>
      <c r="M2" s="1518"/>
      <c r="N2" s="1518"/>
      <c r="O2" s="1518"/>
      <c r="P2" s="1518"/>
      <c r="Q2" s="1518"/>
      <c r="R2" s="1518"/>
    </row>
    <row r="3" spans="2:18" s="1330" customFormat="1">
      <c r="B3" s="2107" t="s">
        <v>156</v>
      </c>
      <c r="C3" s="2107"/>
      <c r="D3" s="1518"/>
      <c r="E3" s="1518"/>
      <c r="F3" s="1518"/>
      <c r="G3" s="1518"/>
      <c r="H3" s="1518"/>
      <c r="I3" s="1518"/>
      <c r="J3" s="1518"/>
      <c r="K3" s="1518"/>
      <c r="L3" s="1518"/>
      <c r="M3" s="1518"/>
      <c r="N3" s="1518"/>
      <c r="O3" s="1518"/>
      <c r="P3" s="1518"/>
      <c r="Q3" s="1518"/>
      <c r="R3" s="1518"/>
    </row>
    <row r="4" spans="2:18" s="1330" customFormat="1">
      <c r="B4" s="2107" t="s">
        <v>157</v>
      </c>
      <c r="C4" s="2107"/>
      <c r="D4" s="1518"/>
      <c r="E4" s="1518"/>
      <c r="F4" s="1518"/>
      <c r="G4" s="1518"/>
      <c r="H4" s="1518"/>
      <c r="I4" s="1518"/>
      <c r="J4" s="1518"/>
      <c r="K4" s="1518"/>
      <c r="L4" s="1518"/>
      <c r="M4" s="1518"/>
      <c r="N4" s="1518"/>
      <c r="O4" s="1518"/>
      <c r="P4" s="1518"/>
      <c r="Q4" s="1518"/>
      <c r="R4" s="1518"/>
    </row>
    <row r="5" spans="2:18" s="1330" customFormat="1">
      <c r="B5" s="2107" t="s">
        <v>158</v>
      </c>
      <c r="C5" s="2107"/>
      <c r="D5" s="1515"/>
      <c r="E5" s="1518"/>
      <c r="F5" s="1518"/>
      <c r="G5" s="1518"/>
      <c r="H5" s="1518"/>
      <c r="I5" s="1518"/>
      <c r="J5" s="1518"/>
      <c r="K5" s="1518"/>
      <c r="L5" s="1518"/>
      <c r="M5" s="1518"/>
      <c r="N5" s="1518"/>
      <c r="O5" s="1518"/>
      <c r="P5" s="1518"/>
      <c r="Q5" s="1518"/>
      <c r="R5" s="1518"/>
    </row>
    <row r="6" spans="2:18" s="1263" customFormat="1">
      <c r="B6" s="2051" t="s">
        <v>2263</v>
      </c>
      <c r="C6" s="2051"/>
      <c r="D6" s="2051"/>
      <c r="E6" s="2051"/>
      <c r="F6" s="2051"/>
      <c r="G6" s="2051"/>
      <c r="H6" s="2051"/>
      <c r="I6" s="2051"/>
      <c r="J6" s="2051"/>
      <c r="K6" s="2051"/>
      <c r="L6" s="2051"/>
      <c r="M6" s="2051"/>
      <c r="N6" s="1515"/>
      <c r="O6" s="1515"/>
      <c r="P6" s="1515"/>
      <c r="Q6" s="1515"/>
      <c r="R6" s="1515"/>
    </row>
    <row r="7" spans="2:18">
      <c r="B7" s="2187"/>
      <c r="C7" s="2187"/>
      <c r="D7" s="2187"/>
      <c r="E7" s="2187"/>
      <c r="F7" s="1591"/>
      <c r="G7" s="1515"/>
      <c r="K7" s="1515"/>
      <c r="L7" s="1515"/>
    </row>
    <row r="8" spans="2:18" s="1263" customFormat="1">
      <c r="B8" s="1953" t="s">
        <v>95</v>
      </c>
      <c r="C8" s="1953" t="s">
        <v>94</v>
      </c>
      <c r="D8" s="1953" t="s">
        <v>93</v>
      </c>
      <c r="E8" s="1952" t="s">
        <v>661</v>
      </c>
      <c r="F8" s="1953" t="s">
        <v>244</v>
      </c>
      <c r="G8" s="1953"/>
      <c r="H8" s="1953"/>
      <c r="I8" s="1953" t="s">
        <v>92</v>
      </c>
      <c r="J8" s="1952" t="s">
        <v>659</v>
      </c>
      <c r="K8" s="1953" t="s">
        <v>223</v>
      </c>
      <c r="L8" s="1953"/>
      <c r="M8" s="1953"/>
    </row>
    <row r="9" spans="2:18" s="1263" customFormat="1" ht="31.5">
      <c r="B9" s="1953"/>
      <c r="C9" s="1953"/>
      <c r="D9" s="1953"/>
      <c r="E9" s="1952"/>
      <c r="F9" s="1517" t="s">
        <v>242</v>
      </c>
      <c r="G9" s="1517" t="s">
        <v>243</v>
      </c>
      <c r="H9" s="1516" t="s">
        <v>444</v>
      </c>
      <c r="I9" s="1953"/>
      <c r="J9" s="1952"/>
      <c r="K9" s="1517" t="s">
        <v>154</v>
      </c>
      <c r="L9" s="1517" t="s">
        <v>155</v>
      </c>
      <c r="M9" s="1516" t="s">
        <v>660</v>
      </c>
    </row>
    <row r="10" spans="2:18">
      <c r="B10" s="1590"/>
      <c r="C10" s="1586" t="s">
        <v>1507</v>
      </c>
      <c r="D10" s="1590"/>
      <c r="E10" s="1590"/>
      <c r="F10" s="1590"/>
      <c r="G10" s="1590"/>
      <c r="H10" s="1590"/>
      <c r="I10" s="1590"/>
      <c r="J10" s="1590"/>
      <c r="K10" s="1590"/>
      <c r="L10" s="1590"/>
      <c r="M10" s="1590"/>
    </row>
    <row r="11" spans="2:18" ht="31.5">
      <c r="B11" s="1588">
        <v>2.1</v>
      </c>
      <c r="C11" s="1587" t="s">
        <v>1508</v>
      </c>
      <c r="D11" s="1588"/>
      <c r="E11" s="1588"/>
      <c r="F11" s="1365"/>
      <c r="G11" s="1588"/>
      <c r="H11" s="1588"/>
      <c r="I11" s="1365"/>
      <c r="J11" s="1365"/>
      <c r="K11" s="1588"/>
      <c r="L11" s="1588"/>
      <c r="M11" s="1588"/>
    </row>
    <row r="12" spans="2:18">
      <c r="B12" s="1588" t="s">
        <v>1509</v>
      </c>
      <c r="C12" s="1587" t="s">
        <v>1510</v>
      </c>
      <c r="D12" s="1588" t="s">
        <v>72</v>
      </c>
      <c r="E12" s="1588">
        <v>1</v>
      </c>
      <c r="F12" s="1365">
        <v>1</v>
      </c>
      <c r="G12" s="1365"/>
      <c r="H12" s="1589">
        <f>F12+G12</f>
        <v>1</v>
      </c>
      <c r="I12" s="1368">
        <v>3500</v>
      </c>
      <c r="J12" s="1368">
        <f t="shared" ref="J12:J17" si="0">I12*E12</f>
        <v>3500</v>
      </c>
      <c r="K12" s="1589">
        <f t="shared" ref="K12" si="1">I12*F12</f>
        <v>3500</v>
      </c>
      <c r="L12" s="1589">
        <f t="shared" ref="L12" si="2">I12*G12</f>
        <v>0</v>
      </c>
      <c r="M12" s="1589">
        <f t="shared" ref="M12" si="3">L12+K12</f>
        <v>3500</v>
      </c>
    </row>
    <row r="13" spans="2:18">
      <c r="B13" s="1588" t="s">
        <v>1511</v>
      </c>
      <c r="C13" s="1587" t="s">
        <v>1512</v>
      </c>
      <c r="D13" s="1588" t="s">
        <v>72</v>
      </c>
      <c r="E13" s="1588">
        <v>9</v>
      </c>
      <c r="F13" s="1365">
        <v>9</v>
      </c>
      <c r="G13" s="1365"/>
      <c r="H13" s="1589">
        <f t="shared" ref="H13:H22" si="4">F13+G13</f>
        <v>9</v>
      </c>
      <c r="I13" s="1368">
        <v>2500</v>
      </c>
      <c r="J13" s="1368">
        <f t="shared" si="0"/>
        <v>22500</v>
      </c>
      <c r="K13" s="1589">
        <f t="shared" ref="K13:K22" si="5">I13*F13</f>
        <v>22500</v>
      </c>
      <c r="L13" s="1589">
        <f t="shared" ref="L13:L22" si="6">I13*G13</f>
        <v>0</v>
      </c>
      <c r="M13" s="1589">
        <f t="shared" ref="M13:M22" si="7">L13+K13</f>
        <v>22500</v>
      </c>
    </row>
    <row r="14" spans="2:18">
      <c r="B14" s="1588" t="s">
        <v>1513</v>
      </c>
      <c r="C14" s="1587" t="s">
        <v>1514</v>
      </c>
      <c r="D14" s="1588" t="s">
        <v>72</v>
      </c>
      <c r="E14" s="1588">
        <v>9</v>
      </c>
      <c r="F14" s="1365">
        <v>9</v>
      </c>
      <c r="G14" s="1365"/>
      <c r="H14" s="1589">
        <f t="shared" si="4"/>
        <v>9</v>
      </c>
      <c r="I14" s="1368">
        <v>1800</v>
      </c>
      <c r="J14" s="1368">
        <f t="shared" si="0"/>
        <v>16200</v>
      </c>
      <c r="K14" s="1589">
        <f t="shared" si="5"/>
        <v>16200</v>
      </c>
      <c r="L14" s="1589">
        <f t="shared" si="6"/>
        <v>0</v>
      </c>
      <c r="M14" s="1589">
        <f t="shared" si="7"/>
        <v>16200</v>
      </c>
    </row>
    <row r="15" spans="2:18" ht="31.5">
      <c r="B15" s="1588">
        <v>2.2000000000000002</v>
      </c>
      <c r="C15" s="1587" t="s">
        <v>1515</v>
      </c>
      <c r="D15" s="1588" t="s">
        <v>706</v>
      </c>
      <c r="E15" s="1588">
        <v>20</v>
      </c>
      <c r="F15" s="1365">
        <v>211</v>
      </c>
      <c r="G15" s="1365"/>
      <c r="H15" s="1589">
        <f t="shared" si="4"/>
        <v>211</v>
      </c>
      <c r="I15" s="1368">
        <v>415</v>
      </c>
      <c r="J15" s="1368">
        <f t="shared" si="0"/>
        <v>8300</v>
      </c>
      <c r="K15" s="1589">
        <f t="shared" si="5"/>
        <v>87565</v>
      </c>
      <c r="L15" s="1589">
        <f t="shared" si="6"/>
        <v>0</v>
      </c>
      <c r="M15" s="1589">
        <f t="shared" si="7"/>
        <v>87565</v>
      </c>
    </row>
    <row r="16" spans="2:18" ht="31.5">
      <c r="B16" s="1588" t="s">
        <v>1518</v>
      </c>
      <c r="C16" s="1587" t="s">
        <v>1516</v>
      </c>
      <c r="D16" s="1588" t="s">
        <v>706</v>
      </c>
      <c r="E16" s="1588">
        <v>50</v>
      </c>
      <c r="F16" s="1365">
        <v>1108</v>
      </c>
      <c r="G16" s="1365"/>
      <c r="H16" s="1589">
        <f t="shared" si="4"/>
        <v>1108</v>
      </c>
      <c r="I16" s="1368">
        <v>985</v>
      </c>
      <c r="J16" s="1368">
        <f t="shared" si="0"/>
        <v>49250</v>
      </c>
      <c r="K16" s="1589">
        <f t="shared" si="5"/>
        <v>1091380</v>
      </c>
      <c r="L16" s="1589">
        <f t="shared" si="6"/>
        <v>0</v>
      </c>
      <c r="M16" s="1589">
        <f t="shared" si="7"/>
        <v>1091380</v>
      </c>
    </row>
    <row r="17" spans="2:13" ht="31.5">
      <c r="B17" s="1588" t="s">
        <v>1519</v>
      </c>
      <c r="C17" s="1587" t="s">
        <v>1517</v>
      </c>
      <c r="D17" s="1588" t="s">
        <v>706</v>
      </c>
      <c r="E17" s="1588">
        <v>0</v>
      </c>
      <c r="F17" s="1365">
        <v>0</v>
      </c>
      <c r="G17" s="1365"/>
      <c r="H17" s="1589">
        <f t="shared" si="4"/>
        <v>0</v>
      </c>
      <c r="I17" s="1368">
        <v>120</v>
      </c>
      <c r="J17" s="1368">
        <f t="shared" si="0"/>
        <v>0</v>
      </c>
      <c r="K17" s="1589">
        <f t="shared" si="5"/>
        <v>0</v>
      </c>
      <c r="L17" s="1589">
        <f t="shared" si="6"/>
        <v>0</v>
      </c>
      <c r="M17" s="1589">
        <f t="shared" si="7"/>
        <v>0</v>
      </c>
    </row>
    <row r="18" spans="2:13" s="1631" customFormat="1">
      <c r="B18" s="1588"/>
      <c r="C18" s="1634" t="s">
        <v>1686</v>
      </c>
      <c r="D18" s="1588"/>
      <c r="E18" s="1588"/>
      <c r="F18" s="1365"/>
      <c r="G18" s="1365"/>
      <c r="H18" s="1589">
        <f t="shared" si="4"/>
        <v>0</v>
      </c>
      <c r="I18" s="1368"/>
      <c r="J18" s="1368"/>
      <c r="K18" s="1589">
        <f t="shared" si="5"/>
        <v>0</v>
      </c>
      <c r="L18" s="1589">
        <f t="shared" si="6"/>
        <v>0</v>
      </c>
      <c r="M18" s="1589">
        <f t="shared" si="7"/>
        <v>0</v>
      </c>
    </row>
    <row r="19" spans="2:13" s="1631" customFormat="1">
      <c r="B19" s="1588">
        <v>3.5</v>
      </c>
      <c r="C19" s="1587" t="s">
        <v>1683</v>
      </c>
      <c r="D19" s="1588" t="s">
        <v>1687</v>
      </c>
      <c r="E19" s="1588">
        <v>160</v>
      </c>
      <c r="F19" s="1365">
        <v>0</v>
      </c>
      <c r="G19" s="1365"/>
      <c r="H19" s="1589">
        <f t="shared" si="4"/>
        <v>0</v>
      </c>
      <c r="I19" s="1368">
        <v>310</v>
      </c>
      <c r="J19" s="1368">
        <f>I19*E19</f>
        <v>49600</v>
      </c>
      <c r="K19" s="1589">
        <f t="shared" si="5"/>
        <v>0</v>
      </c>
      <c r="L19" s="1589">
        <f t="shared" si="6"/>
        <v>0</v>
      </c>
      <c r="M19" s="1589">
        <f t="shared" si="7"/>
        <v>0</v>
      </c>
    </row>
    <row r="20" spans="2:13" s="1631" customFormat="1">
      <c r="B20" s="1588">
        <v>3.7</v>
      </c>
      <c r="C20" s="1587" t="s">
        <v>1688</v>
      </c>
      <c r="D20" s="1588" t="s">
        <v>1687</v>
      </c>
      <c r="E20" s="1588">
        <v>280</v>
      </c>
      <c r="F20" s="1365">
        <v>0</v>
      </c>
      <c r="G20" s="1365"/>
      <c r="H20" s="1589">
        <f t="shared" si="4"/>
        <v>0</v>
      </c>
      <c r="I20" s="1368">
        <v>485</v>
      </c>
      <c r="J20" s="1368">
        <f>I20*E20</f>
        <v>135800</v>
      </c>
      <c r="K20" s="1589">
        <f t="shared" si="5"/>
        <v>0</v>
      </c>
      <c r="L20" s="1589">
        <f t="shared" si="6"/>
        <v>0</v>
      </c>
      <c r="M20" s="1589">
        <f t="shared" si="7"/>
        <v>0</v>
      </c>
    </row>
    <row r="21" spans="2:13" s="1631" customFormat="1">
      <c r="B21" s="1588">
        <v>3.9</v>
      </c>
      <c r="C21" s="1587" t="s">
        <v>1690</v>
      </c>
      <c r="D21" s="1588" t="s">
        <v>1687</v>
      </c>
      <c r="E21" s="1588"/>
      <c r="F21" s="1365">
        <v>0</v>
      </c>
      <c r="G21" s="1365"/>
      <c r="H21" s="1589">
        <f t="shared" si="4"/>
        <v>0</v>
      </c>
      <c r="I21" s="1368">
        <v>165</v>
      </c>
      <c r="J21" s="1368">
        <f>I21*E21</f>
        <v>0</v>
      </c>
      <c r="K21" s="1589">
        <f t="shared" si="5"/>
        <v>0</v>
      </c>
      <c r="L21" s="1589">
        <f t="shared" si="6"/>
        <v>0</v>
      </c>
      <c r="M21" s="1589">
        <f t="shared" si="7"/>
        <v>0</v>
      </c>
    </row>
    <row r="22" spans="2:13" s="1631" customFormat="1">
      <c r="B22" s="1588">
        <v>3.1</v>
      </c>
      <c r="C22" s="1587" t="s">
        <v>1692</v>
      </c>
      <c r="D22" s="1588" t="s">
        <v>1687</v>
      </c>
      <c r="E22" s="1588"/>
      <c r="F22" s="1365">
        <v>0</v>
      </c>
      <c r="G22" s="1365"/>
      <c r="H22" s="1589">
        <f t="shared" si="4"/>
        <v>0</v>
      </c>
      <c r="I22" s="1368"/>
      <c r="J22" s="1368">
        <f>I22*E22</f>
        <v>0</v>
      </c>
      <c r="K22" s="1589">
        <f t="shared" si="5"/>
        <v>0</v>
      </c>
      <c r="L22" s="1589">
        <f t="shared" si="6"/>
        <v>0</v>
      </c>
      <c r="M22" s="1589">
        <f t="shared" si="7"/>
        <v>0</v>
      </c>
    </row>
    <row r="23" spans="2:13" s="1419" customFormat="1">
      <c r="B23" s="2184" t="s">
        <v>46</v>
      </c>
      <c r="C23" s="2185"/>
      <c r="D23" s="2185"/>
      <c r="E23" s="2185"/>
      <c r="F23" s="2185"/>
      <c r="G23" s="2185"/>
      <c r="H23" s="2185"/>
      <c r="I23" s="2186"/>
      <c r="J23" s="1517">
        <f>SUM(J12:J22)</f>
        <v>285150</v>
      </c>
      <c r="K23" s="1626">
        <f>SUM(K12:K22)</f>
        <v>1221145</v>
      </c>
      <c r="L23" s="1626">
        <f>SUM(L12:L22)</f>
        <v>0</v>
      </c>
      <c r="M23" s="1626">
        <f>SUM(M12:M22)</f>
        <v>1221145</v>
      </c>
    </row>
  </sheetData>
  <mergeCells count="16">
    <mergeCell ref="B6:M6"/>
    <mergeCell ref="B1:R1"/>
    <mergeCell ref="B2:C2"/>
    <mergeCell ref="B3:C3"/>
    <mergeCell ref="B4:C4"/>
    <mergeCell ref="B5:C5"/>
    <mergeCell ref="B7:E7"/>
    <mergeCell ref="B8:B9"/>
    <mergeCell ref="C8:C9"/>
    <mergeCell ref="D8:D9"/>
    <mergeCell ref="E8:E9"/>
    <mergeCell ref="I8:I9"/>
    <mergeCell ref="J8:J9"/>
    <mergeCell ref="K8:M8"/>
    <mergeCell ref="B23:I23"/>
    <mergeCell ref="F8:H8"/>
  </mergeCells>
  <printOptions horizontalCentered="1"/>
  <pageMargins left="0.25" right="0.25" top="0.5" bottom="0.5" header="0.55000000000000004" footer="0.3"/>
  <pageSetup scale="69" orientation="landscape" r:id="rId1"/>
  <headerFooter>
    <oddHeader>Page &amp;P of &amp;N</oddHeader>
    <oddFooter>&amp;LContractor: - &amp;USelam D.
Office Engineer&amp;CConsultant: - ______________&amp;RClient: - __________________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view="pageBreakPreview" zoomScale="85" zoomScaleNormal="85" zoomScaleSheetLayoutView="85" zoomScalePageLayoutView="85" workbookViewId="0">
      <selection activeCell="H31" sqref="H31"/>
    </sheetView>
  </sheetViews>
  <sheetFormatPr defaultRowHeight="15.75"/>
  <cols>
    <col min="1" max="1" width="2" style="959" customWidth="1"/>
    <col min="2" max="2" width="6.28515625" style="959" customWidth="1"/>
    <col min="3" max="4" width="9.5703125" style="976" bestFit="1" customWidth="1"/>
    <col min="5" max="5" width="38.5703125" style="959" customWidth="1"/>
    <col min="6" max="6" width="6.28515625" style="976" customWidth="1"/>
    <col min="7" max="7" width="8.42578125" style="984" customWidth="1"/>
    <col min="8" max="8" width="9.5703125" style="978" bestFit="1" customWidth="1"/>
    <col min="9" max="9" width="42" style="959" customWidth="1"/>
    <col min="10" max="10" width="1.7109375" style="959" customWidth="1"/>
    <col min="11" max="11" width="7" style="959" bestFit="1" customWidth="1"/>
    <col min="12" max="13" width="9.140625" style="959"/>
    <col min="14" max="14" width="12" style="959" customWidth="1"/>
    <col min="15" max="16384" width="9.140625" style="959"/>
  </cols>
  <sheetData>
    <row r="1" spans="1:15">
      <c r="A1" s="952"/>
      <c r="B1" s="2079" t="s">
        <v>179</v>
      </c>
      <c r="C1" s="2079"/>
      <c r="D1" s="2079"/>
      <c r="E1" s="2079"/>
      <c r="F1" s="953"/>
      <c r="G1" s="954"/>
      <c r="H1" s="2079"/>
      <c r="I1" s="2079"/>
      <c r="J1" s="955"/>
      <c r="K1" s="955"/>
      <c r="L1" s="956"/>
      <c r="M1" s="957"/>
      <c r="N1" s="957"/>
      <c r="O1" s="958"/>
    </row>
    <row r="2" spans="1:15">
      <c r="A2" s="952"/>
      <c r="B2" s="1960" t="s">
        <v>156</v>
      </c>
      <c r="C2" s="2079"/>
      <c r="D2" s="2079"/>
      <c r="E2" s="2079"/>
      <c r="F2" s="953"/>
      <c r="G2" s="954"/>
      <c r="H2" s="960"/>
      <c r="I2" s="961"/>
      <c r="J2" s="952"/>
      <c r="L2" s="956"/>
      <c r="M2" s="957"/>
      <c r="N2" s="957"/>
      <c r="O2" s="962"/>
    </row>
    <row r="3" spans="1:15">
      <c r="A3" s="952"/>
      <c r="B3" s="2079" t="s">
        <v>157</v>
      </c>
      <c r="C3" s="2079"/>
      <c r="D3" s="2079"/>
      <c r="E3" s="2079"/>
      <c r="F3" s="2079"/>
      <c r="G3" s="954"/>
      <c r="H3" s="1158"/>
      <c r="I3" s="996" t="s">
        <v>1520</v>
      </c>
      <c r="J3" s="952"/>
      <c r="L3" s="956"/>
      <c r="M3" s="957"/>
      <c r="N3" s="952"/>
      <c r="O3" s="965"/>
    </row>
    <row r="4" spans="1:15">
      <c r="A4" s="952"/>
      <c r="B4" s="2079" t="s">
        <v>158</v>
      </c>
      <c r="C4" s="2079"/>
      <c r="D4" s="2079"/>
      <c r="E4" s="2079"/>
      <c r="F4" s="953"/>
      <c r="G4" s="954"/>
      <c r="H4" s="963"/>
      <c r="I4" s="1191" t="s">
        <v>1724</v>
      </c>
      <c r="J4" s="952"/>
      <c r="L4" s="966"/>
      <c r="M4" s="957"/>
      <c r="N4" s="967"/>
      <c r="O4" s="968"/>
    </row>
    <row r="5" spans="1:15">
      <c r="A5" s="967"/>
      <c r="B5" s="969"/>
      <c r="C5" s="954"/>
      <c r="D5" s="954"/>
      <c r="E5" s="970"/>
      <c r="F5" s="953"/>
      <c r="G5" s="954"/>
      <c r="H5" s="963"/>
      <c r="I5" s="964"/>
      <c r="J5" s="967"/>
      <c r="L5" s="956"/>
      <c r="M5" s="957"/>
      <c r="N5" s="957"/>
      <c r="O5" s="962"/>
    </row>
    <row r="6" spans="1:15">
      <c r="A6" s="971"/>
      <c r="B6" s="1003" t="s">
        <v>174</v>
      </c>
      <c r="C6" s="1004" t="s">
        <v>175</v>
      </c>
      <c r="D6" s="1005" t="s">
        <v>176</v>
      </c>
      <c r="E6" s="1004" t="s">
        <v>7</v>
      </c>
      <c r="F6" s="1003" t="s">
        <v>174</v>
      </c>
      <c r="G6" s="1005" t="s">
        <v>175</v>
      </c>
      <c r="H6" s="1006" t="s">
        <v>176</v>
      </c>
      <c r="I6" s="1004" t="s">
        <v>7</v>
      </c>
      <c r="J6" s="971"/>
      <c r="L6" s="956"/>
      <c r="M6" s="957"/>
      <c r="N6" s="952"/>
      <c r="O6" s="965"/>
    </row>
    <row r="7" spans="1:15">
      <c r="A7" s="967"/>
      <c r="B7" s="973"/>
      <c r="C7" s="974"/>
      <c r="D7" s="975"/>
      <c r="E7" s="989" t="s">
        <v>1507</v>
      </c>
      <c r="F7" s="985">
        <v>1</v>
      </c>
      <c r="G7" s="1010">
        <v>60</v>
      </c>
      <c r="H7" s="1010"/>
      <c r="I7" s="994" t="s">
        <v>1632</v>
      </c>
      <c r="J7" s="967"/>
      <c r="L7" s="966"/>
      <c r="M7" s="957"/>
      <c r="N7" s="967"/>
      <c r="O7" s="968"/>
    </row>
    <row r="8" spans="1:15">
      <c r="A8" s="967"/>
      <c r="B8" s="985"/>
      <c r="C8" s="1010"/>
      <c r="D8" s="972"/>
      <c r="E8" s="989" t="s">
        <v>1521</v>
      </c>
      <c r="F8" s="1010"/>
      <c r="G8" s="1010"/>
      <c r="H8" s="1010">
        <f>G7*F7</f>
        <v>60</v>
      </c>
      <c r="I8" s="985"/>
      <c r="J8" s="967"/>
      <c r="L8" s="956"/>
      <c r="M8" s="957"/>
      <c r="N8" s="967"/>
      <c r="O8" s="962"/>
    </row>
    <row r="9" spans="1:15">
      <c r="A9" s="967"/>
      <c r="B9" s="985"/>
      <c r="C9" s="1010"/>
      <c r="D9" s="1010"/>
      <c r="E9" s="989" t="s">
        <v>1522</v>
      </c>
      <c r="F9" s="972"/>
      <c r="G9" s="1024"/>
      <c r="H9" s="1010"/>
      <c r="I9" s="985"/>
      <c r="J9" s="967"/>
      <c r="L9" s="956"/>
      <c r="M9" s="957"/>
      <c r="N9" s="957"/>
      <c r="O9" s="968"/>
    </row>
    <row r="10" spans="1:15">
      <c r="A10" s="967"/>
      <c r="B10" s="985"/>
      <c r="C10" s="972"/>
      <c r="D10" s="1010"/>
      <c r="E10" s="989" t="s">
        <v>1523</v>
      </c>
      <c r="F10" s="985">
        <v>1</v>
      </c>
      <c r="G10" s="1010">
        <v>55</v>
      </c>
      <c r="H10" s="1010"/>
      <c r="I10" s="994" t="s">
        <v>1633</v>
      </c>
      <c r="J10" s="967"/>
      <c r="L10" s="956"/>
      <c r="M10" s="967"/>
      <c r="N10" s="967"/>
      <c r="O10" s="967"/>
    </row>
    <row r="11" spans="1:15">
      <c r="A11" s="967"/>
      <c r="B11" s="985">
        <v>1</v>
      </c>
      <c r="C11" s="1010">
        <v>1</v>
      </c>
      <c r="D11" s="1010"/>
      <c r="E11" s="1025"/>
      <c r="F11" s="1010"/>
      <c r="G11" s="1010"/>
      <c r="H11" s="1010">
        <f>G10*F10</f>
        <v>55</v>
      </c>
      <c r="I11" s="985"/>
      <c r="J11" s="967"/>
      <c r="L11" s="956"/>
      <c r="M11" s="957"/>
      <c r="N11" s="967"/>
      <c r="O11" s="962"/>
    </row>
    <row r="12" spans="1:15">
      <c r="A12" s="967"/>
      <c r="B12" s="1248"/>
      <c r="C12" s="1252"/>
      <c r="D12" s="1250">
        <f>C11*B11</f>
        <v>1</v>
      </c>
      <c r="E12" s="1248" t="s">
        <v>1287</v>
      </c>
      <c r="F12" s="1017"/>
      <c r="G12" s="1017"/>
      <c r="H12" s="1010"/>
      <c r="I12" s="985"/>
      <c r="J12" s="967"/>
      <c r="L12" s="956"/>
      <c r="M12" s="957"/>
      <c r="N12" s="957"/>
      <c r="O12" s="968"/>
    </row>
    <row r="13" spans="1:15">
      <c r="A13" s="967"/>
      <c r="B13" s="985"/>
      <c r="C13" s="972"/>
      <c r="D13" s="1010"/>
      <c r="E13" s="1025"/>
      <c r="F13" s="985">
        <v>1</v>
      </c>
      <c r="G13" s="1010">
        <v>140</v>
      </c>
      <c r="H13" s="1010"/>
      <c r="I13" s="994" t="s">
        <v>1634</v>
      </c>
      <c r="J13" s="967"/>
      <c r="L13" s="956"/>
      <c r="M13" s="967"/>
      <c r="N13" s="967"/>
      <c r="O13" s="967"/>
    </row>
    <row r="14" spans="1:15">
      <c r="A14" s="967"/>
      <c r="B14" s="985"/>
      <c r="C14" s="1010"/>
      <c r="D14" s="1010"/>
      <c r="E14" s="989" t="s">
        <v>1524</v>
      </c>
      <c r="F14" s="1010"/>
      <c r="G14" s="1010"/>
      <c r="H14" s="1010">
        <f>G13*F13</f>
        <v>140</v>
      </c>
      <c r="I14" s="994" t="s">
        <v>1635</v>
      </c>
      <c r="J14" s="967"/>
      <c r="L14" s="956"/>
      <c r="M14" s="967"/>
      <c r="N14" s="967"/>
      <c r="O14" s="967"/>
    </row>
    <row r="15" spans="1:15">
      <c r="A15" s="967"/>
      <c r="B15" s="985">
        <v>1</v>
      </c>
      <c r="C15" s="1010">
        <v>9</v>
      </c>
      <c r="D15" s="1010"/>
      <c r="E15" s="1025"/>
      <c r="F15" s="972"/>
      <c r="G15" s="1024"/>
      <c r="H15" s="1010"/>
      <c r="I15" s="985"/>
      <c r="J15" s="967"/>
      <c r="L15" s="956"/>
      <c r="M15" s="967"/>
      <c r="N15" s="967"/>
      <c r="O15" s="967"/>
    </row>
    <row r="16" spans="1:15">
      <c r="A16" s="967"/>
      <c r="B16" s="1248"/>
      <c r="C16" s="1252"/>
      <c r="D16" s="1250">
        <f>C15*B15</f>
        <v>9</v>
      </c>
      <c r="E16" s="1248" t="s">
        <v>1287</v>
      </c>
      <c r="F16" s="985">
        <v>1</v>
      </c>
      <c r="G16" s="1010">
        <v>180</v>
      </c>
      <c r="H16" s="1010"/>
      <c r="I16" s="994" t="s">
        <v>1636</v>
      </c>
      <c r="J16" s="967"/>
      <c r="L16" s="956"/>
      <c r="M16" s="967"/>
      <c r="N16" s="967"/>
      <c r="O16" s="967"/>
    </row>
    <row r="17" spans="1:15">
      <c r="A17" s="967"/>
      <c r="B17" s="985"/>
      <c r="C17" s="1010"/>
      <c r="D17" s="1010"/>
      <c r="E17" s="985"/>
      <c r="F17" s="1010"/>
      <c r="G17" s="1010"/>
      <c r="H17" s="1010">
        <f>G16*F16</f>
        <v>180</v>
      </c>
      <c r="I17" s="985"/>
      <c r="J17" s="967"/>
      <c r="L17" s="956"/>
      <c r="M17" s="967"/>
      <c r="N17" s="967"/>
      <c r="O17" s="967"/>
    </row>
    <row r="18" spans="1:15">
      <c r="A18" s="967"/>
      <c r="B18" s="985"/>
      <c r="C18" s="1010"/>
      <c r="D18" s="1010"/>
      <c r="E18" s="989" t="s">
        <v>1525</v>
      </c>
      <c r="F18" s="985">
        <v>1</v>
      </c>
      <c r="G18" s="1010">
        <v>150</v>
      </c>
      <c r="H18" s="1010"/>
      <c r="I18" s="994" t="s">
        <v>1637</v>
      </c>
      <c r="J18" s="967"/>
      <c r="L18" s="956"/>
      <c r="M18" s="967"/>
      <c r="N18" s="967"/>
      <c r="O18" s="967"/>
    </row>
    <row r="19" spans="1:15">
      <c r="A19" s="967"/>
      <c r="B19" s="985">
        <v>1</v>
      </c>
      <c r="C19" s="1010">
        <v>9</v>
      </c>
      <c r="D19" s="1010"/>
      <c r="E19" s="1025"/>
      <c r="F19" s="1010"/>
      <c r="G19" s="1010"/>
      <c r="H19" s="1010">
        <f>G18*F18</f>
        <v>150</v>
      </c>
      <c r="I19" s="985"/>
      <c r="J19" s="967"/>
      <c r="L19" s="956"/>
      <c r="M19" s="967"/>
      <c r="N19" s="967"/>
      <c r="O19" s="967"/>
    </row>
    <row r="20" spans="1:15">
      <c r="A20" s="967"/>
      <c r="B20" s="1248"/>
      <c r="C20" s="1252"/>
      <c r="D20" s="1250">
        <f>C19*B19</f>
        <v>9</v>
      </c>
      <c r="E20" s="1248" t="s">
        <v>1287</v>
      </c>
      <c r="F20" s="985">
        <v>1</v>
      </c>
      <c r="G20" s="1010">
        <v>100</v>
      </c>
      <c r="H20" s="1010"/>
      <c r="I20" s="994" t="s">
        <v>1640</v>
      </c>
      <c r="J20" s="967"/>
      <c r="L20" s="956"/>
      <c r="M20" s="967"/>
      <c r="N20" s="967"/>
      <c r="O20" s="967"/>
    </row>
    <row r="21" spans="1:15">
      <c r="A21" s="967"/>
      <c r="B21" s="985"/>
      <c r="C21" s="1010"/>
      <c r="D21" s="1010"/>
      <c r="E21" s="985"/>
      <c r="F21" s="1010"/>
      <c r="G21" s="1010"/>
      <c r="H21" s="1010">
        <f>G20*F20</f>
        <v>100</v>
      </c>
      <c r="I21" s="985"/>
      <c r="J21" s="967"/>
      <c r="L21" s="956"/>
      <c r="M21" s="967"/>
      <c r="N21" s="967"/>
      <c r="O21" s="967"/>
    </row>
    <row r="22" spans="1:15">
      <c r="A22" s="967"/>
      <c r="B22" s="1017"/>
      <c r="C22" s="1017"/>
      <c r="D22" s="1010"/>
      <c r="E22" s="989" t="s">
        <v>1526</v>
      </c>
      <c r="F22" s="985">
        <v>1</v>
      </c>
      <c r="G22" s="1010">
        <v>100</v>
      </c>
      <c r="H22" s="1010"/>
      <c r="I22" s="994" t="s">
        <v>1641</v>
      </c>
      <c r="J22" s="967"/>
    </row>
    <row r="23" spans="1:15">
      <c r="A23" s="967"/>
      <c r="B23" s="985">
        <v>1</v>
      </c>
      <c r="C23" s="1010">
        <v>12</v>
      </c>
      <c r="D23" s="1010"/>
      <c r="E23" s="994" t="s">
        <v>1622</v>
      </c>
      <c r="F23" s="1010"/>
      <c r="G23" s="1010"/>
      <c r="H23" s="1010">
        <f>G22*F22</f>
        <v>100</v>
      </c>
      <c r="I23" s="985"/>
      <c r="J23" s="967"/>
    </row>
    <row r="24" spans="1:15">
      <c r="A24" s="967"/>
      <c r="B24" s="1010"/>
      <c r="C24" s="1010"/>
      <c r="D24" s="1010">
        <f>C23*B23</f>
        <v>12</v>
      </c>
      <c r="E24" s="985"/>
      <c r="F24" s="985">
        <v>1</v>
      </c>
      <c r="G24" s="1010">
        <v>70</v>
      </c>
      <c r="H24" s="1010"/>
      <c r="I24" s="994" t="s">
        <v>1642</v>
      </c>
      <c r="J24" s="967"/>
    </row>
    <row r="25" spans="1:15">
      <c r="A25" s="967"/>
      <c r="B25" s="1017"/>
      <c r="C25" s="1017"/>
      <c r="D25" s="1010"/>
      <c r="E25" s="985"/>
      <c r="F25" s="1010"/>
      <c r="G25" s="1010"/>
      <c r="H25" s="1010">
        <f>G24*F24</f>
        <v>70</v>
      </c>
      <c r="I25" s="985"/>
      <c r="J25" s="967"/>
    </row>
    <row r="26" spans="1:15">
      <c r="A26" s="967"/>
      <c r="B26" s="985">
        <v>1</v>
      </c>
      <c r="C26" s="1010">
        <v>18</v>
      </c>
      <c r="D26" s="1010"/>
      <c r="E26" s="994" t="s">
        <v>1623</v>
      </c>
      <c r="F26" s="959">
        <v>1</v>
      </c>
      <c r="G26" s="976">
        <v>162</v>
      </c>
      <c r="H26" s="976"/>
      <c r="I26" s="991" t="s">
        <v>1695</v>
      </c>
      <c r="J26" s="967"/>
    </row>
    <row r="27" spans="1:15">
      <c r="A27" s="967"/>
      <c r="B27" s="1010"/>
      <c r="C27" s="1010"/>
      <c r="D27" s="1010">
        <f>C26*B26</f>
        <v>18</v>
      </c>
      <c r="E27" s="985"/>
      <c r="F27" s="959"/>
      <c r="G27" s="976"/>
      <c r="H27" s="1010">
        <f>G26*F26</f>
        <v>162</v>
      </c>
      <c r="J27" s="967"/>
    </row>
    <row r="28" spans="1:15">
      <c r="A28" s="967"/>
      <c r="B28" s="972"/>
      <c r="C28" s="1024"/>
      <c r="D28" s="1010"/>
      <c r="E28" s="985"/>
      <c r="F28" s="976">
        <v>1</v>
      </c>
      <c r="G28" s="984">
        <v>265</v>
      </c>
      <c r="I28" s="991" t="s">
        <v>1696</v>
      </c>
      <c r="J28" s="967"/>
    </row>
    <row r="29" spans="1:15">
      <c r="A29" s="967"/>
      <c r="B29" s="985">
        <v>1</v>
      </c>
      <c r="C29" s="1010">
        <v>12</v>
      </c>
      <c r="D29" s="1010"/>
      <c r="E29" s="994" t="s">
        <v>1624</v>
      </c>
      <c r="H29" s="1010">
        <f>G28*F28</f>
        <v>265</v>
      </c>
      <c r="J29" s="967"/>
    </row>
    <row r="30" spans="1:15">
      <c r="A30" s="967"/>
      <c r="B30" s="1010"/>
      <c r="C30" s="1010"/>
      <c r="D30" s="1010">
        <f>C29*B29</f>
        <v>12</v>
      </c>
      <c r="E30" s="1049"/>
      <c r="F30" s="985"/>
      <c r="G30" s="1010"/>
      <c r="H30" s="1010"/>
      <c r="I30" s="985"/>
      <c r="J30" s="967"/>
    </row>
    <row r="31" spans="1:15">
      <c r="A31" s="967"/>
      <c r="B31" s="1017"/>
      <c r="C31" s="1017"/>
      <c r="D31" s="1010"/>
      <c r="E31" s="985"/>
      <c r="F31" s="1248"/>
      <c r="G31" s="1252"/>
      <c r="H31" s="1675">
        <v>1108</v>
      </c>
      <c r="I31" s="1248" t="s">
        <v>1529</v>
      </c>
    </row>
    <row r="32" spans="1:15">
      <c r="A32" s="967"/>
      <c r="B32" s="985">
        <v>1</v>
      </c>
      <c r="C32" s="1010">
        <v>6</v>
      </c>
      <c r="D32" s="1010"/>
      <c r="E32" s="994" t="s">
        <v>1625</v>
      </c>
      <c r="F32" s="1010"/>
      <c r="G32" s="1010"/>
      <c r="H32" s="1010"/>
      <c r="I32" s="985"/>
      <c r="J32" s="967"/>
    </row>
    <row r="33" spans="1:10">
      <c r="A33" s="967"/>
      <c r="B33" s="1010"/>
      <c r="C33" s="1010"/>
      <c r="D33" s="1010">
        <f>C32*B32</f>
        <v>6</v>
      </c>
      <c r="E33" s="985"/>
      <c r="F33" s="972"/>
      <c r="G33" s="1024"/>
      <c r="H33" s="1010"/>
      <c r="I33" s="989" t="s">
        <v>1530</v>
      </c>
      <c r="J33" s="967"/>
    </row>
    <row r="34" spans="1:10">
      <c r="A34" s="967"/>
      <c r="B34" s="985"/>
      <c r="C34" s="1010"/>
      <c r="D34" s="1010"/>
      <c r="E34" s="985"/>
      <c r="F34" s="985">
        <v>1</v>
      </c>
      <c r="G34" s="1010">
        <v>20</v>
      </c>
      <c r="H34" s="1010"/>
      <c r="I34" s="994" t="s">
        <v>1644</v>
      </c>
      <c r="J34" s="967"/>
    </row>
    <row r="35" spans="1:10">
      <c r="A35" s="967"/>
      <c r="B35" s="985">
        <v>1</v>
      </c>
      <c r="C35" s="1010">
        <v>12</v>
      </c>
      <c r="D35" s="1010"/>
      <c r="E35" s="994" t="s">
        <v>1627</v>
      </c>
      <c r="F35" s="1010"/>
      <c r="G35" s="1010"/>
      <c r="H35" s="1010">
        <f>G34*F34</f>
        <v>20</v>
      </c>
      <c r="I35" s="985"/>
      <c r="J35" s="967"/>
    </row>
    <row r="36" spans="1:10">
      <c r="A36" s="967"/>
      <c r="B36" s="1010"/>
      <c r="C36" s="1010"/>
      <c r="D36" s="1010">
        <f>C35*B35</f>
        <v>12</v>
      </c>
      <c r="F36" s="972"/>
      <c r="G36" s="1024"/>
      <c r="H36" s="1010"/>
      <c r="I36" s="985"/>
      <c r="J36" s="967"/>
    </row>
    <row r="37" spans="1:10">
      <c r="A37" s="967"/>
      <c r="B37" s="1017"/>
      <c r="C37" s="1017"/>
      <c r="D37" s="1010"/>
      <c r="F37" s="985">
        <v>1</v>
      </c>
      <c r="G37" s="1010">
        <v>130</v>
      </c>
      <c r="H37" s="1010"/>
      <c r="I37" s="994" t="s">
        <v>1643</v>
      </c>
      <c r="J37" s="967"/>
    </row>
    <row r="38" spans="1:10">
      <c r="A38" s="967"/>
      <c r="B38" s="985">
        <v>1</v>
      </c>
      <c r="C38" s="1010">
        <v>14</v>
      </c>
      <c r="D38" s="1010"/>
      <c r="E38" s="994" t="s">
        <v>1638</v>
      </c>
      <c r="F38" s="1010"/>
      <c r="G38" s="1010"/>
      <c r="H38" s="1010">
        <f>G37*F37</f>
        <v>130</v>
      </c>
      <c r="I38" s="985"/>
      <c r="J38" s="967"/>
    </row>
    <row r="39" spans="1:10">
      <c r="A39" s="967"/>
      <c r="B39" s="1010"/>
      <c r="C39" s="1010"/>
      <c r="D39" s="1010">
        <f>C38*B38</f>
        <v>14</v>
      </c>
      <c r="E39" s="989"/>
      <c r="F39" s="1017"/>
      <c r="G39" s="1017"/>
      <c r="H39" s="1010"/>
      <c r="I39" s="985"/>
      <c r="J39" s="967"/>
    </row>
    <row r="40" spans="1:10">
      <c r="A40" s="967"/>
      <c r="B40" s="972"/>
      <c r="C40" s="1024"/>
      <c r="D40" s="1012"/>
      <c r="E40" s="994"/>
      <c r="F40" s="985">
        <v>1</v>
      </c>
      <c r="G40" s="1010">
        <v>240</v>
      </c>
      <c r="H40" s="1010"/>
      <c r="I40" s="994" t="s">
        <v>1645</v>
      </c>
      <c r="J40" s="967"/>
    </row>
    <row r="41" spans="1:10">
      <c r="A41" s="967"/>
      <c r="B41" s="985">
        <v>1</v>
      </c>
      <c r="C41" s="1010">
        <v>27</v>
      </c>
      <c r="D41" s="1010"/>
      <c r="E41" s="994" t="s">
        <v>1626</v>
      </c>
      <c r="F41" s="1010"/>
      <c r="G41" s="1010"/>
      <c r="H41" s="1010">
        <f>G40*F40</f>
        <v>240</v>
      </c>
      <c r="I41" s="985"/>
      <c r="J41" s="967"/>
    </row>
    <row r="42" spans="1:10">
      <c r="A42" s="967"/>
      <c r="B42" s="1010"/>
      <c r="C42" s="1010"/>
      <c r="D42" s="1010">
        <f>C41*B41</f>
        <v>27</v>
      </c>
      <c r="E42" s="985"/>
      <c r="F42" s="972"/>
      <c r="G42" s="1024"/>
      <c r="H42" s="1010"/>
      <c r="I42" s="985"/>
      <c r="J42" s="967"/>
    </row>
    <row r="43" spans="1:10">
      <c r="A43" s="967"/>
      <c r="B43" s="985"/>
      <c r="C43" s="1010"/>
      <c r="D43" s="1010"/>
      <c r="E43" s="994"/>
      <c r="F43" s="985">
        <v>1</v>
      </c>
      <c r="G43" s="1010">
        <v>204</v>
      </c>
      <c r="H43" s="1010"/>
      <c r="I43" s="994" t="s">
        <v>1633</v>
      </c>
      <c r="J43" s="967"/>
    </row>
    <row r="44" spans="1:10">
      <c r="A44" s="967"/>
      <c r="B44" s="985">
        <v>1</v>
      </c>
      <c r="C44" s="1010">
        <v>11</v>
      </c>
      <c r="D44" s="1010"/>
      <c r="E44" s="994" t="s">
        <v>1639</v>
      </c>
      <c r="F44" s="1010"/>
      <c r="G44" s="1010"/>
      <c r="H44" s="1010">
        <f>G43*F43</f>
        <v>204</v>
      </c>
      <c r="I44" s="985"/>
      <c r="J44" s="967"/>
    </row>
    <row r="45" spans="1:10">
      <c r="A45" s="967"/>
      <c r="B45" s="1010"/>
      <c r="C45" s="1010"/>
      <c r="D45" s="1010">
        <f>C44*B44</f>
        <v>11</v>
      </c>
      <c r="E45" s="985"/>
      <c r="F45" s="1017"/>
      <c r="G45" s="1017"/>
      <c r="H45" s="1010"/>
      <c r="I45" s="985"/>
      <c r="J45" s="967"/>
    </row>
    <row r="46" spans="1:10">
      <c r="A46" s="967"/>
      <c r="B46" s="1017"/>
      <c r="C46" s="1017"/>
      <c r="D46" s="1010"/>
      <c r="E46" s="985"/>
      <c r="F46" s="985">
        <v>6</v>
      </c>
      <c r="G46" s="1010">
        <v>21</v>
      </c>
      <c r="H46" s="1010"/>
      <c r="I46" s="994" t="s">
        <v>1646</v>
      </c>
      <c r="J46" s="967"/>
    </row>
    <row r="47" spans="1:10">
      <c r="A47" s="967"/>
      <c r="B47" s="985">
        <v>9</v>
      </c>
      <c r="C47" s="1010">
        <v>11</v>
      </c>
      <c r="D47" s="1010"/>
      <c r="E47" s="994" t="s">
        <v>1628</v>
      </c>
      <c r="F47" s="1010"/>
      <c r="G47" s="1010"/>
      <c r="H47" s="1010">
        <f>G46*F46</f>
        <v>126</v>
      </c>
      <c r="I47" s="985"/>
      <c r="J47" s="967"/>
    </row>
    <row r="48" spans="1:10">
      <c r="A48" s="967"/>
      <c r="B48" s="1010"/>
      <c r="C48" s="1010"/>
      <c r="D48" s="1010">
        <f>C47*B47</f>
        <v>99</v>
      </c>
      <c r="E48" s="994"/>
      <c r="F48" s="985"/>
      <c r="G48" s="1010"/>
      <c r="H48" s="1010"/>
      <c r="I48" s="985"/>
      <c r="J48" s="967"/>
    </row>
    <row r="49" spans="1:12">
      <c r="A49" s="967"/>
      <c r="B49" s="972"/>
      <c r="C49" s="1024"/>
      <c r="D49" s="1010"/>
      <c r="E49" s="985"/>
      <c r="F49" s="985">
        <v>3</v>
      </c>
      <c r="G49" s="1010">
        <v>33</v>
      </c>
      <c r="H49" s="1010"/>
      <c r="I49" s="994" t="s">
        <v>1647</v>
      </c>
      <c r="J49" s="967"/>
    </row>
    <row r="50" spans="1:12">
      <c r="A50" s="967"/>
      <c r="B50" s="1248"/>
      <c r="C50" s="1252"/>
      <c r="D50" s="1250">
        <f>SUM(D23:D48)</f>
        <v>211</v>
      </c>
      <c r="E50" s="1248" t="s">
        <v>1527</v>
      </c>
      <c r="F50" s="1010"/>
      <c r="G50" s="1010"/>
      <c r="H50" s="1010">
        <f>G49*F49</f>
        <v>99</v>
      </c>
      <c r="I50" s="985"/>
      <c r="J50" s="967"/>
    </row>
    <row r="51" spans="1:12">
      <c r="A51" s="967"/>
      <c r="B51" s="972"/>
      <c r="C51" s="1024"/>
      <c r="D51" s="1012"/>
      <c r="E51" s="994"/>
      <c r="F51" s="1017"/>
      <c r="G51" s="1017"/>
      <c r="H51" s="1010"/>
      <c r="I51" s="985"/>
      <c r="J51" s="967"/>
      <c r="L51" s="957"/>
    </row>
    <row r="52" spans="1:12">
      <c r="A52" s="967"/>
      <c r="B52" s="972"/>
      <c r="C52" s="1024"/>
      <c r="D52" s="1010"/>
      <c r="E52" s="989" t="s">
        <v>1528</v>
      </c>
      <c r="F52" s="985">
        <v>2</v>
      </c>
      <c r="G52" s="1010">
        <v>17</v>
      </c>
      <c r="H52" s="1010"/>
      <c r="I52" s="994" t="s">
        <v>1648</v>
      </c>
      <c r="J52" s="967"/>
      <c r="L52" s="957"/>
    </row>
    <row r="53" spans="1:12">
      <c r="A53" s="967"/>
      <c r="B53" s="985">
        <v>1</v>
      </c>
      <c r="C53" s="1010">
        <v>75</v>
      </c>
      <c r="D53" s="1010"/>
      <c r="E53" s="994" t="s">
        <v>1629</v>
      </c>
      <c r="F53" s="1010"/>
      <c r="G53" s="1010"/>
      <c r="H53" s="1010">
        <f>G52*F52</f>
        <v>34</v>
      </c>
      <c r="I53" s="985"/>
      <c r="J53" s="967"/>
      <c r="L53" s="957"/>
    </row>
    <row r="54" spans="1:12">
      <c r="A54" s="967"/>
      <c r="B54" s="1010"/>
      <c r="C54" s="1010"/>
      <c r="D54" s="1010">
        <f>C53*B53</f>
        <v>75</v>
      </c>
      <c r="E54" s="985"/>
      <c r="F54" s="972"/>
      <c r="G54" s="1024"/>
      <c r="H54" s="1012"/>
      <c r="I54" s="985"/>
      <c r="J54" s="967"/>
      <c r="L54" s="957"/>
    </row>
    <row r="55" spans="1:12">
      <c r="A55" s="967"/>
      <c r="B55" s="985"/>
      <c r="C55" s="1010"/>
      <c r="D55" s="1010"/>
      <c r="E55" s="985"/>
      <c r="F55" s="985">
        <v>2</v>
      </c>
      <c r="G55" s="1010">
        <v>18</v>
      </c>
      <c r="H55" s="1010"/>
      <c r="I55" s="994" t="s">
        <v>1649</v>
      </c>
      <c r="J55" s="967"/>
    </row>
    <row r="56" spans="1:12">
      <c r="A56" s="967"/>
      <c r="B56" s="985">
        <v>1</v>
      </c>
      <c r="C56" s="1010">
        <v>117</v>
      </c>
      <c r="D56" s="1010"/>
      <c r="E56" s="994" t="s">
        <v>1630</v>
      </c>
      <c r="F56" s="1010"/>
      <c r="G56" s="1010"/>
      <c r="H56" s="1010">
        <f>G55*F55</f>
        <v>36</v>
      </c>
      <c r="I56" s="985"/>
      <c r="J56" s="967"/>
    </row>
    <row r="57" spans="1:12">
      <c r="A57" s="967"/>
      <c r="B57" s="1010"/>
      <c r="C57" s="1010"/>
      <c r="D57" s="1010">
        <f>C56*B56</f>
        <v>117</v>
      </c>
      <c r="E57" s="985"/>
      <c r="F57" s="972"/>
      <c r="G57" s="1024"/>
      <c r="H57" s="1010"/>
      <c r="I57" s="985"/>
      <c r="J57" s="967"/>
    </row>
    <row r="58" spans="1:12">
      <c r="B58" s="1017"/>
      <c r="C58" s="1017"/>
      <c r="D58" s="1010"/>
      <c r="E58" s="985"/>
      <c r="F58" s="985">
        <v>2</v>
      </c>
      <c r="G58" s="1010">
        <v>14</v>
      </c>
      <c r="H58" s="1010"/>
      <c r="I58" s="994" t="s">
        <v>1650</v>
      </c>
    </row>
    <row r="59" spans="1:12">
      <c r="B59" s="985">
        <v>1</v>
      </c>
      <c r="C59" s="1010">
        <v>110</v>
      </c>
      <c r="D59" s="1010"/>
      <c r="E59" s="994" t="s">
        <v>1631</v>
      </c>
      <c r="F59" s="1010"/>
      <c r="G59" s="1010"/>
      <c r="H59" s="1010">
        <f>G58*F58</f>
        <v>28</v>
      </c>
      <c r="I59" s="985"/>
    </row>
    <row r="60" spans="1:12">
      <c r="B60" s="1010"/>
      <c r="C60" s="1010"/>
      <c r="D60" s="1010">
        <f>C59*B59</f>
        <v>110</v>
      </c>
      <c r="E60" s="985"/>
      <c r="F60" s="972"/>
      <c r="G60" s="1024"/>
      <c r="H60" s="1010"/>
      <c r="I60" s="985"/>
    </row>
    <row r="61" spans="1:12">
      <c r="B61" s="985"/>
      <c r="C61" s="972"/>
      <c r="D61" s="972"/>
      <c r="E61" s="985"/>
      <c r="F61" s="1248"/>
      <c r="G61" s="1252"/>
      <c r="H61" s="1675">
        <v>0</v>
      </c>
      <c r="I61" s="1248" t="s">
        <v>1531</v>
      </c>
    </row>
    <row r="62" spans="1:12">
      <c r="B62" s="1602" t="s">
        <v>174</v>
      </c>
      <c r="C62" s="1603" t="s">
        <v>175</v>
      </c>
      <c r="D62" s="1604" t="s">
        <v>176</v>
      </c>
      <c r="E62" s="1603" t="s">
        <v>7</v>
      </c>
      <c r="F62" s="1602" t="s">
        <v>174</v>
      </c>
      <c r="G62" s="1604" t="s">
        <v>175</v>
      </c>
      <c r="H62" s="1605" t="s">
        <v>176</v>
      </c>
      <c r="I62" s="1603" t="s">
        <v>7</v>
      </c>
    </row>
    <row r="63" spans="1:12">
      <c r="B63" s="985"/>
      <c r="C63" s="972"/>
      <c r="D63" s="972"/>
      <c r="E63" s="989" t="s">
        <v>1682</v>
      </c>
      <c r="F63" s="973"/>
      <c r="G63" s="974"/>
      <c r="H63" s="975"/>
      <c r="I63" s="982"/>
    </row>
    <row r="64" spans="1:12">
      <c r="B64" s="985"/>
      <c r="C64" s="972"/>
      <c r="D64" s="972"/>
      <c r="E64" s="989" t="s">
        <v>1684</v>
      </c>
      <c r="F64" s="973"/>
      <c r="G64" s="974"/>
      <c r="H64" s="975"/>
      <c r="I64" s="982"/>
    </row>
    <row r="65" spans="2:9">
      <c r="B65" s="985">
        <v>1</v>
      </c>
      <c r="C65" s="1010">
        <v>95</v>
      </c>
      <c r="D65" s="972"/>
      <c r="E65" s="989"/>
      <c r="F65" s="973"/>
      <c r="G65" s="974"/>
      <c r="H65" s="975"/>
      <c r="I65" s="973"/>
    </row>
    <row r="66" spans="2:9">
      <c r="B66" s="1248"/>
      <c r="C66" s="1250"/>
      <c r="D66" s="1250">
        <f>C65*B65</f>
        <v>95</v>
      </c>
      <c r="E66" s="1248" t="s">
        <v>1685</v>
      </c>
      <c r="F66" s="973"/>
      <c r="G66" s="974"/>
      <c r="H66" s="975"/>
      <c r="I66" s="973"/>
    </row>
    <row r="67" spans="2:9">
      <c r="B67" s="985"/>
      <c r="C67" s="1010"/>
      <c r="D67" s="972"/>
      <c r="E67" s="989"/>
      <c r="F67" s="973"/>
      <c r="G67" s="974"/>
      <c r="H67" s="977"/>
      <c r="I67" s="986"/>
    </row>
    <row r="68" spans="2:9">
      <c r="B68" s="985"/>
      <c r="C68" s="1010"/>
      <c r="D68" s="972"/>
      <c r="E68" s="989" t="s">
        <v>1689</v>
      </c>
      <c r="F68" s="973"/>
      <c r="G68" s="974"/>
      <c r="H68" s="975"/>
      <c r="I68" s="973"/>
    </row>
    <row r="69" spans="2:9">
      <c r="B69" s="985">
        <v>1</v>
      </c>
      <c r="C69" s="1010">
        <v>715</v>
      </c>
      <c r="D69" s="972"/>
      <c r="E69" s="989"/>
      <c r="F69" s="973"/>
      <c r="G69" s="974"/>
      <c r="H69" s="975"/>
      <c r="I69" s="982"/>
    </row>
    <row r="70" spans="2:9">
      <c r="B70" s="1248"/>
      <c r="C70" s="1250"/>
      <c r="D70" s="1250">
        <f>C69*B69</f>
        <v>715</v>
      </c>
      <c r="E70" s="1248" t="s">
        <v>1685</v>
      </c>
      <c r="F70" s="973"/>
      <c r="G70" s="974"/>
      <c r="H70" s="975"/>
      <c r="I70" s="973"/>
    </row>
    <row r="71" spans="2:9">
      <c r="B71" s="985"/>
      <c r="C71" s="1010"/>
      <c r="D71" s="972"/>
      <c r="E71" s="989"/>
      <c r="F71" s="973"/>
      <c r="G71" s="974"/>
      <c r="H71" s="975"/>
      <c r="I71" s="986"/>
    </row>
    <row r="72" spans="2:9">
      <c r="B72" s="985"/>
      <c r="C72" s="1010"/>
      <c r="D72" s="972"/>
      <c r="E72" s="989" t="s">
        <v>1691</v>
      </c>
      <c r="F72" s="973"/>
      <c r="G72" s="974"/>
      <c r="H72" s="975"/>
      <c r="I72" s="973"/>
    </row>
    <row r="73" spans="2:9">
      <c r="B73" s="985">
        <v>1</v>
      </c>
      <c r="C73" s="1010">
        <v>64</v>
      </c>
      <c r="D73" s="972"/>
      <c r="E73" s="989"/>
      <c r="F73" s="973"/>
      <c r="G73" s="974"/>
      <c r="H73" s="975"/>
      <c r="I73" s="973"/>
    </row>
    <row r="74" spans="2:9">
      <c r="B74" s="1248"/>
      <c r="C74" s="1250"/>
      <c r="D74" s="1250">
        <f>C73*B73</f>
        <v>64</v>
      </c>
      <c r="E74" s="1248" t="s">
        <v>1685</v>
      </c>
      <c r="F74" s="973"/>
      <c r="G74" s="974"/>
      <c r="H74" s="975"/>
      <c r="I74" s="973"/>
    </row>
    <row r="75" spans="2:9">
      <c r="B75" s="985"/>
      <c r="C75" s="972"/>
      <c r="D75" s="972"/>
      <c r="E75" s="985"/>
      <c r="F75" s="973"/>
      <c r="G75" s="974"/>
      <c r="H75" s="975"/>
      <c r="I75" s="973"/>
    </row>
    <row r="76" spans="2:9">
      <c r="B76" s="985"/>
      <c r="C76" s="972"/>
      <c r="D76" s="972"/>
      <c r="E76" s="985"/>
      <c r="F76" s="973"/>
      <c r="G76" s="974"/>
      <c r="H76" s="975"/>
      <c r="I76" s="973"/>
    </row>
    <row r="77" spans="2:9">
      <c r="B77" s="985"/>
      <c r="C77" s="972"/>
      <c r="D77" s="972"/>
      <c r="E77" s="985"/>
      <c r="F77" s="973"/>
      <c r="G77" s="974"/>
      <c r="H77" s="975"/>
      <c r="I77" s="973"/>
    </row>
    <row r="78" spans="2:9">
      <c r="B78" s="985"/>
      <c r="C78" s="972"/>
      <c r="D78" s="972"/>
      <c r="E78" s="989"/>
      <c r="F78" s="973"/>
      <c r="G78" s="974"/>
      <c r="H78" s="975"/>
      <c r="I78" s="973"/>
    </row>
    <row r="79" spans="2:9">
      <c r="B79" s="985"/>
      <c r="C79" s="972"/>
      <c r="D79" s="972"/>
      <c r="E79" s="989"/>
      <c r="F79" s="973"/>
      <c r="G79" s="974"/>
      <c r="H79" s="975"/>
      <c r="I79" s="973"/>
    </row>
    <row r="80" spans="2:9">
      <c r="B80" s="985"/>
      <c r="C80" s="972"/>
      <c r="D80" s="972"/>
      <c r="E80" s="989"/>
      <c r="F80" s="973"/>
      <c r="G80" s="974"/>
      <c r="H80" s="975"/>
      <c r="I80" s="973"/>
    </row>
    <row r="81" spans="2:9">
      <c r="B81" s="985"/>
      <c r="C81" s="972"/>
      <c r="D81" s="972"/>
      <c r="E81" s="989"/>
      <c r="F81" s="973"/>
      <c r="G81" s="974"/>
      <c r="H81" s="975"/>
      <c r="I81" s="973"/>
    </row>
    <row r="82" spans="2:9">
      <c r="B82" s="985"/>
      <c r="C82" s="972"/>
      <c r="D82" s="972"/>
      <c r="E82" s="989"/>
      <c r="F82" s="973"/>
      <c r="G82" s="974"/>
      <c r="H82" s="979"/>
      <c r="I82" s="986"/>
    </row>
    <row r="83" spans="2:9">
      <c r="B83" s="985"/>
      <c r="C83" s="972"/>
      <c r="D83" s="972"/>
      <c r="E83" s="989"/>
      <c r="F83" s="973"/>
      <c r="G83" s="974"/>
      <c r="H83" s="975"/>
      <c r="I83" s="998"/>
    </row>
    <row r="84" spans="2:9">
      <c r="B84" s="985"/>
      <c r="C84" s="972"/>
      <c r="D84" s="972"/>
      <c r="E84" s="989"/>
      <c r="F84" s="973"/>
      <c r="G84" s="974"/>
      <c r="H84" s="975"/>
      <c r="I84" s="975"/>
    </row>
    <row r="85" spans="2:9">
      <c r="B85" s="985"/>
      <c r="C85" s="972"/>
      <c r="D85" s="972"/>
      <c r="E85" s="989"/>
      <c r="F85" s="973"/>
      <c r="G85" s="974"/>
      <c r="H85" s="975"/>
      <c r="I85" s="999"/>
    </row>
    <row r="86" spans="2:9">
      <c r="B86" s="985"/>
      <c r="C86" s="972"/>
      <c r="D86" s="972"/>
      <c r="E86" s="989"/>
      <c r="F86" s="972"/>
      <c r="G86" s="974"/>
      <c r="H86" s="1010"/>
      <c r="I86" s="999"/>
    </row>
    <row r="87" spans="2:9">
      <c r="B87" s="985"/>
      <c r="C87" s="972"/>
      <c r="D87" s="972"/>
      <c r="E87" s="989"/>
      <c r="F87" s="973"/>
      <c r="G87" s="974"/>
      <c r="H87" s="975"/>
      <c r="I87" s="999"/>
    </row>
    <row r="88" spans="2:9">
      <c r="B88" s="985"/>
      <c r="C88" s="972"/>
      <c r="D88" s="972"/>
      <c r="E88" s="989"/>
      <c r="F88" s="973"/>
      <c r="G88" s="974"/>
      <c r="H88" s="975"/>
      <c r="I88" s="999"/>
    </row>
    <row r="89" spans="2:9">
      <c r="B89" s="985"/>
      <c r="C89" s="972"/>
      <c r="D89" s="972"/>
      <c r="E89" s="989"/>
      <c r="F89" s="972"/>
      <c r="G89" s="1024"/>
      <c r="H89" s="1010"/>
      <c r="I89" s="985"/>
    </row>
    <row r="90" spans="2:9">
      <c r="B90" s="985"/>
      <c r="C90" s="972"/>
      <c r="D90" s="972"/>
      <c r="E90" s="989"/>
      <c r="F90" s="972"/>
      <c r="G90" s="1024"/>
      <c r="H90" s="1010"/>
      <c r="I90" s="985"/>
    </row>
    <row r="91" spans="2:9">
      <c r="B91" s="985"/>
      <c r="C91" s="972"/>
      <c r="D91" s="972"/>
      <c r="E91" s="989"/>
      <c r="F91" s="972"/>
      <c r="G91" s="1024"/>
      <c r="H91" s="1010"/>
      <c r="I91" s="985"/>
    </row>
    <row r="92" spans="2:9">
      <c r="B92" s="985"/>
      <c r="C92" s="972"/>
      <c r="D92" s="972"/>
      <c r="E92" s="989"/>
      <c r="F92" s="972"/>
      <c r="G92" s="1024"/>
      <c r="H92" s="1010"/>
      <c r="I92" s="985"/>
    </row>
    <row r="93" spans="2:9">
      <c r="B93" s="985"/>
      <c r="C93" s="972"/>
      <c r="D93" s="972"/>
      <c r="E93" s="989"/>
      <c r="F93" s="972"/>
      <c r="G93" s="1024"/>
      <c r="H93" s="1010"/>
      <c r="I93" s="985"/>
    </row>
    <row r="94" spans="2:9">
      <c r="B94" s="985"/>
      <c r="C94" s="972"/>
      <c r="D94" s="972"/>
      <c r="E94" s="989"/>
      <c r="F94" s="972"/>
      <c r="G94" s="1024"/>
      <c r="H94" s="1010"/>
      <c r="I94" s="985"/>
    </row>
    <row r="95" spans="2:9">
      <c r="B95" s="985"/>
      <c r="C95" s="972"/>
      <c r="D95" s="972"/>
      <c r="E95" s="989"/>
      <c r="F95" s="972"/>
      <c r="G95" s="1024"/>
      <c r="H95" s="1010"/>
      <c r="I95" s="985"/>
    </row>
    <row r="96" spans="2:9">
      <c r="B96" s="985"/>
      <c r="C96" s="972"/>
      <c r="D96" s="972"/>
      <c r="E96" s="989"/>
      <c r="F96" s="972"/>
      <c r="G96" s="1024"/>
      <c r="H96" s="1010"/>
      <c r="I96" s="985"/>
    </row>
    <row r="97" spans="2:9">
      <c r="B97" s="985"/>
      <c r="C97" s="972"/>
      <c r="D97" s="972"/>
      <c r="E97" s="989"/>
      <c r="F97" s="972"/>
      <c r="G97" s="1024"/>
      <c r="H97" s="1010"/>
      <c r="I97" s="985"/>
    </row>
    <row r="98" spans="2:9">
      <c r="B98" s="985"/>
      <c r="C98" s="972"/>
      <c r="D98" s="972"/>
      <c r="E98" s="989"/>
      <c r="F98" s="972"/>
      <c r="G98" s="1024"/>
      <c r="H98" s="1010"/>
      <c r="I98" s="985"/>
    </row>
    <row r="99" spans="2:9">
      <c r="B99" s="985"/>
      <c r="C99" s="972"/>
      <c r="D99" s="972"/>
      <c r="E99" s="989"/>
      <c r="F99" s="972"/>
      <c r="G99" s="1024"/>
      <c r="H99" s="1010"/>
      <c r="I99" s="985"/>
    </row>
    <row r="100" spans="2:9">
      <c r="B100" s="985"/>
      <c r="C100" s="972"/>
      <c r="D100" s="972"/>
      <c r="E100" s="989"/>
      <c r="F100" s="972"/>
      <c r="G100" s="1024"/>
      <c r="H100" s="1010"/>
      <c r="I100" s="985"/>
    </row>
    <row r="101" spans="2:9">
      <c r="B101" s="985"/>
      <c r="C101" s="972"/>
      <c r="D101" s="972"/>
      <c r="E101" s="989"/>
      <c r="F101" s="972"/>
      <c r="G101" s="1024"/>
      <c r="H101" s="1010"/>
      <c r="I101" s="985"/>
    </row>
    <row r="102" spans="2:9">
      <c r="B102" s="985"/>
      <c r="C102" s="972"/>
      <c r="D102" s="972"/>
      <c r="E102" s="989"/>
      <c r="F102" s="972"/>
      <c r="G102" s="1024"/>
      <c r="H102" s="1010"/>
      <c r="I102" s="985"/>
    </row>
    <row r="103" spans="2:9">
      <c r="B103" s="985"/>
      <c r="C103" s="972"/>
      <c r="D103" s="972"/>
      <c r="E103" s="989"/>
      <c r="F103" s="972"/>
      <c r="G103" s="1024"/>
      <c r="H103" s="1010"/>
      <c r="I103" s="985"/>
    </row>
    <row r="104" spans="2:9">
      <c r="B104" s="985"/>
      <c r="C104" s="972"/>
      <c r="D104" s="972"/>
      <c r="E104" s="989"/>
      <c r="F104" s="973"/>
      <c r="G104" s="974"/>
      <c r="H104" s="975"/>
      <c r="I104" s="999"/>
    </row>
    <row r="105" spans="2:9">
      <c r="B105" s="985"/>
      <c r="C105" s="972"/>
      <c r="D105" s="972"/>
      <c r="E105" s="989"/>
      <c r="F105" s="973"/>
      <c r="G105" s="974"/>
      <c r="H105" s="1010"/>
      <c r="I105" s="999"/>
    </row>
    <row r="106" spans="2:9">
      <c r="B106" s="985"/>
      <c r="C106" s="972"/>
      <c r="D106" s="972"/>
      <c r="E106" s="989"/>
      <c r="F106" s="973"/>
      <c r="G106" s="974"/>
      <c r="H106" s="975"/>
      <c r="I106" s="999"/>
    </row>
    <row r="107" spans="2:9">
      <c r="B107" s="985"/>
      <c r="C107" s="972"/>
      <c r="D107" s="972"/>
      <c r="E107" s="989"/>
      <c r="F107" s="973"/>
      <c r="G107" s="974"/>
      <c r="H107" s="975"/>
      <c r="I107" s="999"/>
    </row>
    <row r="108" spans="2:9">
      <c r="B108" s="985"/>
      <c r="C108" s="972"/>
      <c r="D108" s="972"/>
      <c r="E108" s="989"/>
      <c r="F108" s="973"/>
      <c r="G108" s="974"/>
      <c r="H108" s="975"/>
      <c r="I108" s="999"/>
    </row>
    <row r="109" spans="2:9">
      <c r="B109" s="985"/>
      <c r="C109" s="972"/>
      <c r="D109" s="972"/>
      <c r="E109" s="989"/>
      <c r="F109" s="973"/>
      <c r="G109" s="974"/>
      <c r="H109" s="975"/>
      <c r="I109" s="999"/>
    </row>
    <row r="110" spans="2:9">
      <c r="B110" s="985"/>
      <c r="C110" s="972"/>
      <c r="D110" s="972"/>
      <c r="E110" s="989"/>
      <c r="F110" s="973"/>
      <c r="G110" s="974"/>
      <c r="H110" s="975"/>
      <c r="I110" s="999"/>
    </row>
    <row r="111" spans="2:9">
      <c r="B111" s="985"/>
      <c r="C111" s="972"/>
      <c r="D111" s="972"/>
      <c r="E111" s="989"/>
      <c r="F111" s="973"/>
      <c r="G111" s="974"/>
      <c r="H111" s="975"/>
      <c r="I111" s="999"/>
    </row>
    <row r="112" spans="2:9">
      <c r="B112" s="985"/>
      <c r="C112" s="972"/>
      <c r="D112" s="972"/>
      <c r="E112" s="989"/>
      <c r="F112" s="973"/>
      <c r="G112" s="974"/>
      <c r="H112" s="975"/>
      <c r="I112" s="999"/>
    </row>
    <row r="113" spans="2:9">
      <c r="B113" s="985"/>
      <c r="C113" s="972"/>
      <c r="D113" s="972"/>
      <c r="E113" s="989"/>
      <c r="F113" s="973"/>
      <c r="G113" s="974"/>
      <c r="H113" s="975"/>
      <c r="I113" s="999"/>
    </row>
    <row r="114" spans="2:9">
      <c r="B114" s="985"/>
      <c r="C114" s="972"/>
      <c r="D114" s="972"/>
      <c r="E114" s="989"/>
      <c r="F114" s="973"/>
      <c r="G114" s="974"/>
      <c r="H114" s="975"/>
      <c r="I114" s="999"/>
    </row>
    <row r="115" spans="2:9">
      <c r="B115" s="985"/>
      <c r="C115" s="972"/>
      <c r="D115" s="972"/>
      <c r="E115" s="989"/>
      <c r="F115" s="973"/>
      <c r="G115" s="974"/>
      <c r="H115" s="975"/>
      <c r="I115" s="999"/>
    </row>
    <row r="116" spans="2:9">
      <c r="B116" s="985"/>
      <c r="C116" s="972"/>
      <c r="D116" s="972"/>
      <c r="E116" s="989"/>
      <c r="F116" s="973"/>
      <c r="G116" s="974"/>
      <c r="H116" s="975"/>
      <c r="I116" s="999"/>
    </row>
    <row r="117" spans="2:9">
      <c r="B117" s="985"/>
      <c r="C117" s="972"/>
      <c r="D117" s="972"/>
      <c r="E117" s="989"/>
      <c r="F117" s="973"/>
      <c r="G117" s="974"/>
      <c r="H117" s="975"/>
      <c r="I117" s="999"/>
    </row>
    <row r="118" spans="2:9">
      <c r="B118" s="1001"/>
      <c r="C118" s="1000"/>
      <c r="D118" s="1007"/>
      <c r="E118" s="1416"/>
      <c r="F118" s="1001"/>
      <c r="G118" s="1000"/>
      <c r="H118" s="1008"/>
      <c r="I118" s="1009"/>
    </row>
  </sheetData>
  <mergeCells count="5">
    <mergeCell ref="B1:E1"/>
    <mergeCell ref="H1:I1"/>
    <mergeCell ref="B2:E2"/>
    <mergeCell ref="B3:F3"/>
    <mergeCell ref="B4:E4"/>
  </mergeCells>
  <pageMargins left="0.45" right="0.2" top="0.25" bottom="0.25" header="0.3" footer="0.3"/>
  <pageSetup scale="73" orientation="portrait" r:id="rId1"/>
  <headerFooter>
    <oddHeader>&amp;CPage &amp;P of &amp;N</oddHeader>
    <oddFooter xml:space="preserve">&amp;L&amp;"-,Bold"&amp;14Contractor: - &amp;USelam D.
Office Engineer&amp;C&amp;"-,Bold"&amp;14Consultant: - &amp;U________&amp;R&amp;"-,Bold"&amp;14Client: -_____________&amp;U    </oddFooter>
  </headerFooter>
  <rowBreaks count="1" manualBreakCount="1">
    <brk id="61" max="9" man="1"/>
  </rowBreak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94</vt:i4>
      </vt:variant>
      <vt:variant>
        <vt:lpstr>Named Ranges</vt:lpstr>
      </vt:variant>
      <vt:variant>
        <vt:i4>137</vt:i4>
      </vt:variant>
    </vt:vector>
  </HeadingPairs>
  <TitlesOfParts>
    <vt:vector size="231" baseType="lpstr">
      <vt:lpstr>certificate </vt:lpstr>
      <vt:lpstr>Grand Summary</vt:lpstr>
      <vt:lpstr>cobble stone</vt:lpstr>
      <vt:lpstr>Material on Site</vt:lpstr>
      <vt:lpstr>OPD Sum</vt:lpstr>
      <vt:lpstr>OPD Meas</vt:lpstr>
      <vt:lpstr>TOF OPD</vt:lpstr>
      <vt:lpstr>OPD TOS</vt:lpstr>
      <vt:lpstr>OPD Bar</vt:lpstr>
      <vt:lpstr>Wait Sum</vt:lpstr>
      <vt:lpstr>Wait Meas</vt:lpstr>
      <vt:lpstr>Wait Rebar</vt:lpstr>
      <vt:lpstr>TOF WAITING</vt:lpstr>
      <vt:lpstr>Wait TOS</vt:lpstr>
      <vt:lpstr>IPD Sum</vt:lpstr>
      <vt:lpstr>IPD Mea</vt:lpstr>
      <vt:lpstr>TOS IPD</vt:lpstr>
      <vt:lpstr>IPD TOS</vt:lpstr>
      <vt:lpstr>IPD Bar</vt:lpstr>
      <vt:lpstr>OR Sum</vt:lpstr>
      <vt:lpstr>OR Meas</vt:lpstr>
      <vt:lpstr>TOS OR</vt:lpstr>
      <vt:lpstr>OR TOS</vt:lpstr>
      <vt:lpstr>OR Bar</vt:lpstr>
      <vt:lpstr>Emer Sum</vt:lpstr>
      <vt:lpstr>Emer Meas</vt:lpstr>
      <vt:lpstr>TOS EMER</vt:lpstr>
      <vt:lpstr>Emer TOS</vt:lpstr>
      <vt:lpstr>Eme Bar</vt:lpstr>
      <vt:lpstr>Dia Sum</vt:lpstr>
      <vt:lpstr>Dia Meas</vt:lpstr>
      <vt:lpstr>tOS Dia</vt:lpstr>
      <vt:lpstr>Dia TOS</vt:lpstr>
      <vt:lpstr>Dia Bar</vt:lpstr>
      <vt:lpstr>Adm Sum</vt:lpstr>
      <vt:lpstr>Adm Meas</vt:lpstr>
      <vt:lpstr>TOS Adim</vt:lpstr>
      <vt:lpstr>Adm TOS</vt:lpstr>
      <vt:lpstr>Adm Bar</vt:lpstr>
      <vt:lpstr>Staff  Sum</vt:lpstr>
      <vt:lpstr>Staff Meas </vt:lpstr>
      <vt:lpstr>Staff TOS</vt:lpstr>
      <vt:lpstr>Staff Bar</vt:lpstr>
      <vt:lpstr>SQ Sum</vt:lpstr>
      <vt:lpstr>SQ Mea</vt:lpstr>
      <vt:lpstr>TOS SQ</vt:lpstr>
      <vt:lpstr>SQ TOS</vt:lpstr>
      <vt:lpstr>Gen Sum</vt:lpstr>
      <vt:lpstr>Gen Meas</vt:lpstr>
      <vt:lpstr>TOS Gen</vt:lpstr>
      <vt:lpstr>Gen TOS</vt:lpstr>
      <vt:lpstr>Sum Trans</vt:lpstr>
      <vt:lpstr>Meas Trans</vt:lpstr>
      <vt:lpstr>TOS Trans</vt:lpstr>
      <vt:lpstr>TOS Tran</vt:lpstr>
      <vt:lpstr>Sum Kit</vt:lpstr>
      <vt:lpstr>Meas Kit</vt:lpstr>
      <vt:lpstr>TOS Kichen</vt:lpstr>
      <vt:lpstr>TOS Kit</vt:lpstr>
      <vt:lpstr>Kit Bar</vt:lpstr>
      <vt:lpstr>Sum Sto</vt:lpstr>
      <vt:lpstr>Meas Sto</vt:lpstr>
      <vt:lpstr>TOS Store</vt:lpstr>
      <vt:lpstr>TOS Sto</vt:lpstr>
      <vt:lpstr>Mor Sum</vt:lpstr>
      <vt:lpstr>Mor Meas</vt:lpstr>
      <vt:lpstr>Tos Morgue</vt:lpstr>
      <vt:lpstr>TOS  Mor</vt:lpstr>
      <vt:lpstr>Gua Sum</vt:lpstr>
      <vt:lpstr>Gua Meas</vt:lpstr>
      <vt:lpstr>Tos Guard house</vt:lpstr>
      <vt:lpstr>TOS  Gur</vt:lpstr>
      <vt:lpstr>Dry Lat Sum</vt:lpstr>
      <vt:lpstr>Dry Lat Meas</vt:lpstr>
      <vt:lpstr>TOS DRY Latrine</vt:lpstr>
      <vt:lpstr>TOS Dry</vt:lpstr>
      <vt:lpstr>Civil Site Work Sum</vt:lpstr>
      <vt:lpstr>Site Civil Meas.</vt:lpstr>
      <vt:lpstr>TOS site civil work</vt:lpstr>
      <vt:lpstr>Civil Site TOS</vt:lpstr>
      <vt:lpstr>Pla Sum</vt:lpstr>
      <vt:lpstr>Pla Meas</vt:lpstr>
      <vt:lpstr>TOS placenta</vt:lpstr>
      <vt:lpstr>rebar PLACENTA</vt:lpstr>
      <vt:lpstr>placenta pit</vt:lpstr>
      <vt:lpstr>Sum Ash</vt:lpstr>
      <vt:lpstr>Meas Ash</vt:lpstr>
      <vt:lpstr>Site Sani Sum</vt:lpstr>
      <vt:lpstr>Site Sani Meas</vt:lpstr>
      <vt:lpstr>Site Sani TOS</vt:lpstr>
      <vt:lpstr>Site Elec Sum</vt:lpstr>
      <vt:lpstr>Site Elec Meas</vt:lpstr>
      <vt:lpstr>Site Elec TOS</vt:lpstr>
      <vt:lpstr>Sheet1</vt:lpstr>
      <vt:lpstr>'Adm Bar'!Print_Area</vt:lpstr>
      <vt:lpstr>'Adm Meas'!Print_Area</vt:lpstr>
      <vt:lpstr>'Adm Sum'!Print_Area</vt:lpstr>
      <vt:lpstr>'Adm TOS'!Print_Area</vt:lpstr>
      <vt:lpstr>'certificate '!Print_Area</vt:lpstr>
      <vt:lpstr>'Civil Site TOS'!Print_Area</vt:lpstr>
      <vt:lpstr>'Civil Site Work Sum'!Print_Area</vt:lpstr>
      <vt:lpstr>'cobble stone'!Print_Area</vt:lpstr>
      <vt:lpstr>'Dia Bar'!Print_Area</vt:lpstr>
      <vt:lpstr>'Dia Meas'!Print_Area</vt:lpstr>
      <vt:lpstr>'Dia Sum'!Print_Area</vt:lpstr>
      <vt:lpstr>'Dia TOS'!Print_Area</vt:lpstr>
      <vt:lpstr>'Dry Lat Meas'!Print_Area</vt:lpstr>
      <vt:lpstr>'Dry Lat Sum'!Print_Area</vt:lpstr>
      <vt:lpstr>'Eme Bar'!Print_Area</vt:lpstr>
      <vt:lpstr>'Emer Meas'!Print_Area</vt:lpstr>
      <vt:lpstr>'Emer Sum'!Print_Area</vt:lpstr>
      <vt:lpstr>'Emer TOS'!Print_Area</vt:lpstr>
      <vt:lpstr>'Gen Meas'!Print_Area</vt:lpstr>
      <vt:lpstr>'Gen Sum'!Print_Area</vt:lpstr>
      <vt:lpstr>'Gen TOS'!Print_Area</vt:lpstr>
      <vt:lpstr>'Grand Summary'!Print_Area</vt:lpstr>
      <vt:lpstr>'Gua Meas'!Print_Area</vt:lpstr>
      <vt:lpstr>'Gua Sum'!Print_Area</vt:lpstr>
      <vt:lpstr>'IPD Bar'!Print_Area</vt:lpstr>
      <vt:lpstr>'IPD Mea'!Print_Area</vt:lpstr>
      <vt:lpstr>'IPD Sum'!Print_Area</vt:lpstr>
      <vt:lpstr>'IPD TOS'!Print_Area</vt:lpstr>
      <vt:lpstr>'Kit Bar'!Print_Area</vt:lpstr>
      <vt:lpstr>'Material on Site'!Print_Area</vt:lpstr>
      <vt:lpstr>'Meas Ash'!Print_Area</vt:lpstr>
      <vt:lpstr>'Meas Kit'!Print_Area</vt:lpstr>
      <vt:lpstr>'Meas Sto'!Print_Area</vt:lpstr>
      <vt:lpstr>'Meas Trans'!Print_Area</vt:lpstr>
      <vt:lpstr>'Mor Meas'!Print_Area</vt:lpstr>
      <vt:lpstr>'Mor Sum'!Print_Area</vt:lpstr>
      <vt:lpstr>'OPD Bar'!Print_Area</vt:lpstr>
      <vt:lpstr>'OPD Meas'!Print_Area</vt:lpstr>
      <vt:lpstr>'OPD Sum'!Print_Area</vt:lpstr>
      <vt:lpstr>'OPD TOS'!Print_Area</vt:lpstr>
      <vt:lpstr>'OR Bar'!Print_Area</vt:lpstr>
      <vt:lpstr>'OR Meas'!Print_Area</vt:lpstr>
      <vt:lpstr>'OR Sum'!Print_Area</vt:lpstr>
      <vt:lpstr>'OR TOS'!Print_Area</vt:lpstr>
      <vt:lpstr>'Pla Meas'!Print_Area</vt:lpstr>
      <vt:lpstr>'Pla Sum'!Print_Area</vt:lpstr>
      <vt:lpstr>'Site Civil Meas.'!Print_Area</vt:lpstr>
      <vt:lpstr>'Site Elec Meas'!Print_Area</vt:lpstr>
      <vt:lpstr>'Site Elec Sum'!Print_Area</vt:lpstr>
      <vt:lpstr>'Site Elec TOS'!Print_Area</vt:lpstr>
      <vt:lpstr>'Site Sani Meas'!Print_Area</vt:lpstr>
      <vt:lpstr>'Site Sani Sum'!Print_Area</vt:lpstr>
      <vt:lpstr>'Site Sani TOS'!Print_Area</vt:lpstr>
      <vt:lpstr>'SQ Mea'!Print_Area</vt:lpstr>
      <vt:lpstr>'SQ Sum'!Print_Area</vt:lpstr>
      <vt:lpstr>'SQ TOS'!Print_Area</vt:lpstr>
      <vt:lpstr>'Staff  Sum'!Print_Area</vt:lpstr>
      <vt:lpstr>'Staff Bar'!Print_Area</vt:lpstr>
      <vt:lpstr>'Staff Meas '!Print_Area</vt:lpstr>
      <vt:lpstr>'Staff TOS'!Print_Area</vt:lpstr>
      <vt:lpstr>'Sum Ash'!Print_Area</vt:lpstr>
      <vt:lpstr>'Sum Kit'!Print_Area</vt:lpstr>
      <vt:lpstr>'Sum Sto'!Print_Area</vt:lpstr>
      <vt:lpstr>'Sum Trans'!Print_Area</vt:lpstr>
      <vt:lpstr>'TOF OPD'!Print_Area</vt:lpstr>
      <vt:lpstr>'TOF WAITING'!Print_Area</vt:lpstr>
      <vt:lpstr>'TOS  Gur'!Print_Area</vt:lpstr>
      <vt:lpstr>'TOS  Mor'!Print_Area</vt:lpstr>
      <vt:lpstr>'TOS Adim'!Print_Area</vt:lpstr>
      <vt:lpstr>'tOS Dia'!Print_Area</vt:lpstr>
      <vt:lpstr>'TOS Dry'!Print_Area</vt:lpstr>
      <vt:lpstr>'TOS DRY Latrine'!Print_Area</vt:lpstr>
      <vt:lpstr>'TOS EMER'!Print_Area</vt:lpstr>
      <vt:lpstr>'TOS Gen'!Print_Area</vt:lpstr>
      <vt:lpstr>'Tos Guard house'!Print_Area</vt:lpstr>
      <vt:lpstr>'TOS IPD'!Print_Area</vt:lpstr>
      <vt:lpstr>'TOS Kichen'!Print_Area</vt:lpstr>
      <vt:lpstr>'TOS Kit'!Print_Area</vt:lpstr>
      <vt:lpstr>'Tos Morgue'!Print_Area</vt:lpstr>
      <vt:lpstr>'TOS OR'!Print_Area</vt:lpstr>
      <vt:lpstr>'TOS placenta'!Print_Area</vt:lpstr>
      <vt:lpstr>'TOS site civil work'!Print_Area</vt:lpstr>
      <vt:lpstr>'TOS SQ'!Print_Area</vt:lpstr>
      <vt:lpstr>'TOS Sto'!Print_Area</vt:lpstr>
      <vt:lpstr>'TOS Store'!Print_Area</vt:lpstr>
      <vt:lpstr>'TOS Tran'!Print_Area</vt:lpstr>
      <vt:lpstr>'Wait Meas'!Print_Area</vt:lpstr>
      <vt:lpstr>'Wait Sum'!Print_Area</vt:lpstr>
      <vt:lpstr>'Wait TOS'!Print_Area</vt:lpstr>
      <vt:lpstr>'Adm Bar'!Print_Titles</vt:lpstr>
      <vt:lpstr>'Adm Meas'!Print_Titles</vt:lpstr>
      <vt:lpstr>'Adm TOS'!Print_Titles</vt:lpstr>
      <vt:lpstr>'Civil Site TOS'!Print_Titles</vt:lpstr>
      <vt:lpstr>'Dia Bar'!Print_Titles</vt:lpstr>
      <vt:lpstr>'Dia Meas'!Print_Titles</vt:lpstr>
      <vt:lpstr>'Dia TOS'!Print_Titles</vt:lpstr>
      <vt:lpstr>'Dry Lat Meas'!Print_Titles</vt:lpstr>
      <vt:lpstr>'Eme Bar'!Print_Titles</vt:lpstr>
      <vt:lpstr>'Emer Meas'!Print_Titles</vt:lpstr>
      <vt:lpstr>'Emer TOS'!Print_Titles</vt:lpstr>
      <vt:lpstr>'Gen Meas'!Print_Titles</vt:lpstr>
      <vt:lpstr>'Gen TOS'!Print_Titles</vt:lpstr>
      <vt:lpstr>'Gua Meas'!Print_Titles</vt:lpstr>
      <vt:lpstr>'IPD Bar'!Print_Titles</vt:lpstr>
      <vt:lpstr>'IPD Mea'!Print_Titles</vt:lpstr>
      <vt:lpstr>'IPD TOS'!Print_Titles</vt:lpstr>
      <vt:lpstr>'Kit Bar'!Print_Titles</vt:lpstr>
      <vt:lpstr>'Meas Kit'!Print_Titles</vt:lpstr>
      <vt:lpstr>'Meas Sto'!Print_Titles</vt:lpstr>
      <vt:lpstr>'Meas Trans'!Print_Titles</vt:lpstr>
      <vt:lpstr>'Mor Meas'!Print_Titles</vt:lpstr>
      <vt:lpstr>'OPD Bar'!Print_Titles</vt:lpstr>
      <vt:lpstr>'OPD Meas'!Print_Titles</vt:lpstr>
      <vt:lpstr>'OPD TOS'!Print_Titles</vt:lpstr>
      <vt:lpstr>'OR Bar'!Print_Titles</vt:lpstr>
      <vt:lpstr>'OR Meas'!Print_Titles</vt:lpstr>
      <vt:lpstr>'OR TOS'!Print_Titles</vt:lpstr>
      <vt:lpstr>'Pla Meas'!Print_Titles</vt:lpstr>
      <vt:lpstr>'rebar PLACENTA'!Print_Titles</vt:lpstr>
      <vt:lpstr>'Site Civil Meas.'!Print_Titles</vt:lpstr>
      <vt:lpstr>'Site Elec Meas'!Print_Titles</vt:lpstr>
      <vt:lpstr>'Site Elec TOS'!Print_Titles</vt:lpstr>
      <vt:lpstr>'Site Sani Meas'!Print_Titles</vt:lpstr>
      <vt:lpstr>'Site Sani TOS'!Print_Titles</vt:lpstr>
      <vt:lpstr>'SQ Mea'!Print_Titles</vt:lpstr>
      <vt:lpstr>'SQ TOS'!Print_Titles</vt:lpstr>
      <vt:lpstr>'Staff Bar'!Print_Titles</vt:lpstr>
      <vt:lpstr>'Staff Meas '!Print_Titles</vt:lpstr>
      <vt:lpstr>'Staff TOS'!Print_Titles</vt:lpstr>
      <vt:lpstr>'TOS  Gur'!Print_Titles</vt:lpstr>
      <vt:lpstr>'TOS  Mor'!Print_Titles</vt:lpstr>
      <vt:lpstr>'TOS Dry'!Print_Titles</vt:lpstr>
      <vt:lpstr>'TOS Kit'!Print_Titles</vt:lpstr>
      <vt:lpstr>'TOS Sto'!Print_Titles</vt:lpstr>
      <vt:lpstr>'TOS Tran'!Print_Titles</vt:lpstr>
      <vt:lpstr>'Wait Meas'!Print_Titles</vt:lpstr>
      <vt:lpstr>'Wait TOS'!Print_Titles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Mikias</cp:lastModifiedBy>
  <cp:lastPrinted>2016-03-16T12:19:43Z</cp:lastPrinted>
  <dcterms:created xsi:type="dcterms:W3CDTF">2012-01-05T08:23:13Z</dcterms:created>
  <dcterms:modified xsi:type="dcterms:W3CDTF">2016-04-16T14:10:54Z</dcterms:modified>
</cp:coreProperties>
</file>