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wg/code/EE Projects 2022-/Homebrew-ECP5-SBC/doc/"/>
    </mc:Choice>
  </mc:AlternateContent>
  <xr:revisionPtr revIDLastSave="0" documentId="13_ncr:1_{E70267F7-6AB2-0545-9AC2-E9FF63AC1DC4}" xr6:coauthVersionLast="47" xr6:coauthVersionMax="47" xr10:uidLastSave="{00000000-0000-0000-0000-000000000000}"/>
  <bookViews>
    <workbookView xWindow="940" yWindow="680" windowWidth="28040" windowHeight="17420" activeTab="6" xr2:uid="{F7F45CF3-B15F-DB4D-970C-85D49C7DE25A}"/>
  </bookViews>
  <sheets>
    <sheet name="ECP5 Ramp Rates" sheetId="2" r:id="rId1"/>
    <sheet name="Test Loads" sheetId="4" r:id="rId2"/>
    <sheet name="INA250" sheetId="5" r:id="rId3"/>
    <sheet name="Shunt R Calcs" sheetId="9" r:id="rId4"/>
    <sheet name="LM21212-2" sheetId="1" r:id="rId5"/>
    <sheet name="TPS565247" sheetId="6" r:id="rId6"/>
    <sheet name="TPS25948" sheetId="8" r:id="rId7"/>
    <sheet name="E96 Series" sheetId="10" r:id="rId8"/>
    <sheet name="IRF9540NS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1" i="8" l="1"/>
  <c r="E65" i="8"/>
  <c r="E61" i="8"/>
  <c r="B70" i="8"/>
  <c r="B48" i="8"/>
  <c r="B72" i="8"/>
  <c r="B73" i="8" s="1"/>
  <c r="E73" i="8" s="1"/>
  <c r="B43" i="8"/>
  <c r="B44" i="8" s="1"/>
  <c r="E44" i="8" s="1"/>
  <c r="B46" i="8" s="1"/>
  <c r="B51" i="8"/>
  <c r="B52" i="8" s="1"/>
  <c r="H86" i="8"/>
  <c r="K86" i="8" s="1"/>
  <c r="B86" i="8"/>
  <c r="E86" i="8" s="1"/>
  <c r="B84" i="8"/>
  <c r="B85" i="8" s="1"/>
  <c r="H84" i="8"/>
  <c r="E10" i="8"/>
  <c r="K83" i="8"/>
  <c r="H82" i="8"/>
  <c r="E83" i="8"/>
  <c r="E9" i="8"/>
  <c r="B11" i="6"/>
  <c r="F8" i="9"/>
  <c r="J21" i="9"/>
  <c r="J22" i="9" s="1"/>
  <c r="J23" i="9" s="1"/>
  <c r="J15" i="9"/>
  <c r="J16" i="9" s="1"/>
  <c r="F7" i="9"/>
  <c r="C21" i="9"/>
  <c r="F21" i="9" s="1"/>
  <c r="C14" i="9"/>
  <c r="F14" i="9" s="1"/>
  <c r="C22" i="9"/>
  <c r="F22" i="9" s="1"/>
  <c r="C15" i="9"/>
  <c r="C11" i="9"/>
  <c r="F11" i="9" s="1"/>
  <c r="C9" i="9"/>
  <c r="F9" i="9" s="1"/>
  <c r="B5" i="7"/>
  <c r="B45" i="8" l="1"/>
  <c r="H85" i="8"/>
  <c r="K84" i="8"/>
  <c r="E84" i="8"/>
  <c r="C10" i="9"/>
  <c r="C18" i="9"/>
  <c r="F18" i="9" s="1"/>
  <c r="C25" i="9"/>
  <c r="F25" i="9" s="1"/>
  <c r="F15" i="9"/>
  <c r="D10" i="5" l="1"/>
  <c r="C10" i="5"/>
  <c r="D9" i="5"/>
  <c r="C9" i="5"/>
  <c r="D8" i="5"/>
  <c r="C8" i="5"/>
  <c r="D7" i="5"/>
  <c r="C7" i="5"/>
  <c r="C23" i="4"/>
  <c r="D23" i="4" s="1"/>
  <c r="C24" i="4"/>
  <c r="D24" i="4" s="1"/>
  <c r="C25" i="4"/>
  <c r="D25" i="4" s="1"/>
  <c r="C22" i="4"/>
  <c r="D22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6" i="4"/>
  <c r="D6" i="4"/>
  <c r="C7" i="4"/>
  <c r="D7" i="4" s="1"/>
  <c r="C8" i="4"/>
  <c r="D8" i="4" s="1"/>
  <c r="C9" i="4"/>
  <c r="D9" i="4" s="1"/>
  <c r="C10" i="4"/>
  <c r="D10" i="4" s="1"/>
  <c r="C5" i="4"/>
  <c r="D5" i="4" s="1"/>
  <c r="B26" i="2"/>
  <c r="E25" i="2"/>
  <c r="H24" i="2"/>
  <c r="H25" i="2" s="1"/>
  <c r="K25" i="2" s="1"/>
  <c r="A23" i="2"/>
  <c r="B21" i="2"/>
  <c r="E21" i="2" s="1"/>
  <c r="E20" i="2"/>
  <c r="H19" i="2"/>
  <c r="H20" i="2" s="1"/>
  <c r="K20" i="2" s="1"/>
  <c r="A18" i="2"/>
  <c r="B16" i="2"/>
  <c r="E16" i="2" s="1"/>
  <c r="E15" i="2"/>
  <c r="H14" i="2"/>
  <c r="A13" i="2"/>
  <c r="B11" i="2"/>
  <c r="E11" i="2"/>
  <c r="A8" i="2"/>
  <c r="H9" i="2"/>
  <c r="E10" i="2"/>
  <c r="B16" i="1"/>
  <c r="E6" i="1"/>
  <c r="B7" i="1"/>
  <c r="B8" i="1" s="1"/>
  <c r="E8" i="1" s="1"/>
  <c r="E9" i="1" s="1"/>
  <c r="B3" i="1"/>
  <c r="H26" i="2" l="1"/>
  <c r="K26" i="2" s="1"/>
  <c r="P25" i="2"/>
  <c r="O25" i="2"/>
  <c r="M25" i="2"/>
  <c r="P26" i="2"/>
  <c r="O26" i="2"/>
  <c r="M26" i="2"/>
  <c r="E26" i="2"/>
  <c r="O20" i="2"/>
  <c r="M20" i="2"/>
  <c r="P20" i="2"/>
  <c r="H21" i="2"/>
  <c r="K21" i="2" s="1"/>
  <c r="H16" i="2"/>
  <c r="K16" i="2" s="1"/>
  <c r="O16" i="2" s="1"/>
  <c r="H15" i="2"/>
  <c r="K15" i="2" s="1"/>
  <c r="O15" i="2"/>
  <c r="P15" i="2"/>
  <c r="M15" i="2"/>
  <c r="H11" i="2"/>
  <c r="K11" i="2" s="1"/>
  <c r="M11" i="2" s="1"/>
  <c r="H10" i="2"/>
  <c r="K10" i="2" s="1"/>
  <c r="P21" i="2" l="1"/>
  <c r="O21" i="2"/>
  <c r="M21" i="2"/>
  <c r="M16" i="2"/>
  <c r="P16" i="2"/>
  <c r="P11" i="2"/>
  <c r="O11" i="2"/>
  <c r="P10" i="2"/>
  <c r="M10" i="2"/>
  <c r="O10" i="2"/>
</calcChain>
</file>

<file path=xl/sharedStrings.xml><?xml version="1.0" encoding="utf-8"?>
<sst xmlns="http://schemas.openxmlformats.org/spreadsheetml/2006/main" count="398" uniqueCount="190">
  <si>
    <t>VOUT</t>
  </si>
  <si>
    <t>RT</t>
  </si>
  <si>
    <t>RB</t>
  </si>
  <si>
    <t>t_SS</t>
  </si>
  <si>
    <t>sec</t>
  </si>
  <si>
    <t>I_SS</t>
  </si>
  <si>
    <t>A</t>
  </si>
  <si>
    <t>C_SS</t>
  </si>
  <si>
    <t>F</t>
  </si>
  <si>
    <t>=</t>
  </si>
  <si>
    <t>uF</t>
  </si>
  <si>
    <t>nF</t>
  </si>
  <si>
    <t>usec</t>
  </si>
  <si>
    <t>t_SS minimum of 500 usec even with no C_SS cap.</t>
  </si>
  <si>
    <t>Calculating R_ADJ (to set freq)</t>
  </si>
  <si>
    <t>Desired f_SW</t>
  </si>
  <si>
    <t>Hz</t>
  </si>
  <si>
    <t>kHz</t>
  </si>
  <si>
    <t>R_ADJ</t>
  </si>
  <si>
    <t>kΩ</t>
  </si>
  <si>
    <t>Must be b/t 300 and 1550 kHz</t>
  </si>
  <si>
    <t>All supplies</t>
  </si>
  <si>
    <t>Min</t>
  </si>
  <si>
    <t>Max</t>
  </si>
  <si>
    <r>
      <t>V · ms</t>
    </r>
    <r>
      <rPr>
        <vertAlign val="superscript"/>
        <sz val="12"/>
        <color theme="1"/>
        <rFont val="Aptos Narrow (Body)"/>
      </rPr>
      <t>-1</t>
    </r>
  </si>
  <si>
    <t>VCCAUX</t>
  </si>
  <si>
    <t>(addl requirement)</t>
  </si>
  <si>
    <t>Deriving Ramp Times for Each Rail</t>
  </si>
  <si>
    <t>Ranges from</t>
  </si>
  <si>
    <t>V</t>
  </si>
  <si>
    <t>to</t>
  </si>
  <si>
    <r>
      <t xml:space="preserve">in </t>
    </r>
    <r>
      <rPr>
        <u/>
        <sz val="12"/>
        <color theme="1"/>
        <rFont val="Aptos Narrow (Body)"/>
      </rPr>
      <t>min</t>
    </r>
    <r>
      <rPr>
        <sz val="12"/>
        <color theme="1"/>
        <rFont val="Aptos Narrow"/>
        <family val="2"/>
        <scheme val="minor"/>
      </rPr>
      <t xml:space="preserve"> time</t>
    </r>
  </si>
  <si>
    <r>
      <t xml:space="preserve">in </t>
    </r>
    <r>
      <rPr>
        <u/>
        <sz val="12"/>
        <color theme="1"/>
        <rFont val="Aptos Narrow (Body)"/>
      </rPr>
      <t>max</t>
    </r>
    <r>
      <rPr>
        <sz val="12"/>
        <color theme="1"/>
        <rFont val="Aptos Narrow (Body)"/>
      </rPr>
      <t xml:space="preserve"> time</t>
    </r>
  </si>
  <si>
    <t>==&gt;</t>
  </si>
  <si>
    <r>
      <t>V · s</t>
    </r>
    <r>
      <rPr>
        <vertAlign val="superscript"/>
        <sz val="12"/>
        <color theme="1"/>
        <rFont val="Aptos Narrow (Body)"/>
      </rPr>
      <t>-1</t>
    </r>
  </si>
  <si>
    <r>
      <t>V · ms</t>
    </r>
    <r>
      <rPr>
        <vertAlign val="superscript"/>
        <sz val="12"/>
        <color rgb="FF000000"/>
        <rFont val="Aptos Narrow"/>
        <scheme val="minor"/>
      </rPr>
      <t>-1</t>
    </r>
  </si>
  <si>
    <t>Δ V</t>
  </si>
  <si>
    <t>Requirements from ECP5 Datasheet §3.3</t>
  </si>
  <si>
    <t>% error</t>
  </si>
  <si>
    <t>abs diff</t>
  </si>
  <si>
    <t>Conclusion:  all soft starts should be &gt;0.33ms and &lt;11 ms</t>
  </si>
  <si>
    <t>V=IR</t>
  </si>
  <si>
    <t>P=I*I*R</t>
  </si>
  <si>
    <t>P (W)</t>
  </si>
  <si>
    <t>R (Ω)</t>
  </si>
  <si>
    <t>I (A)</t>
  </si>
  <si>
    <t>V (V)</t>
  </si>
  <si>
    <t>x</t>
  </si>
  <si>
    <t>A1</t>
  </si>
  <si>
    <t>A2</t>
  </si>
  <si>
    <t>A3</t>
  </si>
  <si>
    <t>A4</t>
  </si>
  <si>
    <t>Gain (V/A)</t>
  </si>
  <si>
    <t>VOUT at Min</t>
  </si>
  <si>
    <t>VOUT at Max</t>
  </si>
  <si>
    <t>INA250 Variants (A1,A2,A3,A4)</t>
  </si>
  <si>
    <t>&lt;-- can sense with 3.3V ADC inputs, no resistor divider</t>
  </si>
  <si>
    <t>Minimum Inductor</t>
  </si>
  <si>
    <t>V_in</t>
  </si>
  <si>
    <t>V_out</t>
  </si>
  <si>
    <t>f_sw</t>
  </si>
  <si>
    <t>NOC_min</t>
  </si>
  <si>
    <t>L (min)</t>
  </si>
  <si>
    <t>per Fig 6.8</t>
  </si>
  <si>
    <t>V_SD Voltage Drop at 5A</t>
  </si>
  <si>
    <t>R_DS(on)max</t>
  </si>
  <si>
    <t>Ω</t>
  </si>
  <si>
    <t>V_SD</t>
  </si>
  <si>
    <t>I_D</t>
  </si>
  <si>
    <t>V_SD Voltage Drop</t>
  </si>
  <si>
    <t>NMOS with lower R_ds(on)</t>
  </si>
  <si>
    <t>https://www.vishay.com/docs/67997/sqj402ep.pdf</t>
  </si>
  <si>
    <t>for https://www.infineon.com/dgdl/irf9540nspbf.pdf?fileId=5546d462533600a401535611d92a1dca</t>
  </si>
  <si>
    <t>V+</t>
  </si>
  <si>
    <t>R_SENSE</t>
  </si>
  <si>
    <t>Current</t>
  </si>
  <si>
    <t>V_drop</t>
  </si>
  <si>
    <t>mV</t>
  </si>
  <si>
    <t>INA210</t>
  </si>
  <si>
    <t>I_LOAD</t>
  </si>
  <si>
    <t>R_SHUNT</t>
  </si>
  <si>
    <t>Gain</t>
  </si>
  <si>
    <t>V_REF</t>
  </si>
  <si>
    <t>GND</t>
  </si>
  <si>
    <t>mΩ</t>
  </si>
  <si>
    <t>V_OUT</t>
  </si>
  <si>
    <t>mA</t>
  </si>
  <si>
    <t>P</t>
  </si>
  <si>
    <t>W</t>
  </si>
  <si>
    <t>mW</t>
  </si>
  <si>
    <t>SC70 package = INA21xBIDCK{Tape/Reel]</t>
  </si>
  <si>
    <t>*</t>
  </si>
  <si>
    <t>INA214</t>
  </si>
  <si>
    <t>Gain Error for INA21x Devices</t>
  </si>
  <si>
    <t>R_s</t>
  </si>
  <si>
    <t>(see datasheet 6.4.1)</t>
  </si>
  <si>
    <t>Gain Error factor</t>
  </si>
  <si>
    <t>Gain error %age</t>
  </si>
  <si>
    <t>Yellow</t>
  </si>
  <si>
    <t>= change cell</t>
  </si>
  <si>
    <t>Gray text</t>
  </si>
  <si>
    <t>= don’t change</t>
  </si>
  <si>
    <t>Shunt Resistor</t>
  </si>
  <si>
    <t>%</t>
  </si>
  <si>
    <t>CSNL1206FT2L00</t>
  </si>
  <si>
    <t>1206 2mΩ 1% 1W</t>
  </si>
  <si>
    <t>https://www.digikey.com/en/products/detail/stackpole-electronics-inc/CSNL1206FT2L00/1788091</t>
  </si>
  <si>
    <t>INA211</t>
  </si>
  <si>
    <t>&lt;-- use &gt; 3A (i.e., 5V and 12V)</t>
  </si>
  <si>
    <t>&lt;-- use for &lt;= 3A (3.3V, 1.1V, 2.5V)</t>
  </si>
  <si>
    <t>V_OUT FB Resistor Calcs</t>
  </si>
  <si>
    <t>R_TOP (R5)</t>
  </si>
  <si>
    <t>R_BOT (R6)</t>
  </si>
  <si>
    <t>V+ after drop</t>
  </si>
  <si>
    <t>Voltage Drop</t>
  </si>
  <si>
    <t>R_ON</t>
  </si>
  <si>
    <t>V_IN</t>
  </si>
  <si>
    <t>Power disipation</t>
  </si>
  <si>
    <t>Max Current Scenario</t>
  </si>
  <si>
    <t>Min Current Scenario</t>
  </si>
  <si>
    <t>TPS259480A</t>
  </si>
  <si>
    <t>0A variant -&gt; auto-retry and always reverse current blocking</t>
  </si>
  <si>
    <t>Yellow = editable</t>
  </si>
  <si>
    <t>Overvoltage Threshold (V_OVLO)</t>
  </si>
  <si>
    <t>Undervoltage Threshold (V_UVLO)</t>
  </si>
  <si>
    <t>Overcurrent Threshold (I_LIM)</t>
  </si>
  <si>
    <t>C_OUT</t>
  </si>
  <si>
    <t>ms</t>
  </si>
  <si>
    <t>Datasheet Parameters</t>
  </si>
  <si>
    <t>FLTn goes low if:</t>
  </si>
  <si>
    <t>overtemperature, persistent overcurrent</t>
  </si>
  <si>
    <t>SPLYGD goes high if</t>
  </si>
  <si>
    <t>EN&gt;V_SD, no UVLO, no OVLO, no in-rush</t>
  </si>
  <si>
    <t>Min voltage on OVLO pin</t>
  </si>
  <si>
    <t>Max voltage on OVLO pin</t>
  </si>
  <si>
    <t>R_ON worst case</t>
  </si>
  <si>
    <t>Enable voltage on EN/UVLO pin</t>
  </si>
  <si>
    <t>V_UVLO(F,falling)</t>
  </si>
  <si>
    <t xml:space="preserve">V_UVLO(R,rising) </t>
  </si>
  <si>
    <t>V_SD(F,falling)</t>
  </si>
  <si>
    <t>V_OV(R,rising)</t>
  </si>
  <si>
    <t>V_OV(F,falling)</t>
  </si>
  <si>
    <t>Orange = calculated for you</t>
  </si>
  <si>
    <t>Dark orange = calculated for you, intermediate value</t>
  </si>
  <si>
    <t>Desired System Parameters</t>
  </si>
  <si>
    <t>R_ILM</t>
  </si>
  <si>
    <t>R in Ω</t>
  </si>
  <si>
    <t>R_ILM and C_ITIMER Calculation</t>
  </si>
  <si>
    <t>R_ILM closest 1% E96 cap</t>
  </si>
  <si>
    <t>C_ITIMER</t>
  </si>
  <si>
    <t>t_ITIMER</t>
  </si>
  <si>
    <t>time that overcurrent is allowed before current limiting kicks in, for transients</t>
  </si>
  <si>
    <t>C_dvdt Calculation for Slew Rate</t>
  </si>
  <si>
    <t>t_SWOV</t>
  </si>
  <si>
    <t>t_SWRCB</t>
  </si>
  <si>
    <t>μs</t>
  </si>
  <si>
    <t>G_IMON</t>
  </si>
  <si>
    <t>μA/A</t>
  </si>
  <si>
    <t>I_dvdt</t>
  </si>
  <si>
    <t>dVdt pin charging current</t>
  </si>
  <si>
    <t>μA</t>
  </si>
  <si>
    <t>INRUSH current</t>
  </si>
  <si>
    <t>SRON</t>
  </si>
  <si>
    <t>V/ms</t>
  </si>
  <si>
    <t>slew rate based on desired output rise time above</t>
  </si>
  <si>
    <t>C_dvdt</t>
  </si>
  <si>
    <t>cap required to limit inrush current based on desired output rise time and C_OUT value</t>
  </si>
  <si>
    <t>R1, R2, R3 and R4, R5 Calculations</t>
  </si>
  <si>
    <t>R1</t>
  </si>
  <si>
    <t>470k recommented in datasheet</t>
  </si>
  <si>
    <t>V_IN(OV)</t>
  </si>
  <si>
    <t>R3</t>
  </si>
  <si>
    <t>PD_INRUSH</t>
  </si>
  <si>
    <t>R2 exact</t>
  </si>
  <si>
    <t>R2 E96</t>
  </si>
  <si>
    <t>10mA tolerance; goal seeked by modifying R2 to set this cell to desired V_OVLO</t>
  </si>
  <si>
    <t>50mA tolerance; keep trying different E96 values until this is ✅</t>
  </si>
  <si>
    <t>Time to thermal shutdown</t>
  </si>
  <si>
    <t>Output rise time (t_R)</t>
  </si>
  <si>
    <t>get from datasheet figure 8-4 using PD_INRUSH</t>
  </si>
  <si>
    <t>Is time to thermal shutdown &gt; t_R?</t>
  </si>
  <si>
    <t>red = you must redo these manually each time you change system paramteres</t>
  </si>
  <si>
    <t>(R2||R3) exact</t>
  </si>
  <si>
    <t>R3 exact</t>
  </si>
  <si>
    <t>Check</t>
  </si>
  <si>
    <t>==&gt;5.2</t>
  </si>
  <si>
    <t>==&gt;5.5</t>
  </si>
  <si>
    <t>R1+R2+R3</t>
  </si>
  <si>
    <t>V_IN(OV(F)) exact</t>
  </si>
  <si>
    <t>V_IN(UVLO(F)) exact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</si>
</sst>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"/>
    <numFmt numFmtId="166" formatCode="0.0000"/>
    <numFmt numFmtId="167" formatCode="0.0"/>
    <numFmt numFmtId="168" formatCode="&quot;VCC=&quot;0.#"/>
  </numFmts>
  <fonts count="21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vertAlign val="superscript"/>
      <sz val="12"/>
      <color theme="1"/>
      <name val="Aptos Narrow (Body)"/>
    </font>
    <font>
      <u/>
      <sz val="12"/>
      <color theme="1"/>
      <name val="Aptos Narrow (Body)"/>
    </font>
    <font>
      <sz val="12"/>
      <color theme="1"/>
      <name val="Aptos Narrow (Body)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vertAlign val="superscript"/>
      <sz val="12"/>
      <color rgb="FF000000"/>
      <name val="Aptos Narrow"/>
      <scheme val="minor"/>
    </font>
    <font>
      <b/>
      <sz val="16"/>
      <color theme="9" tint="-0.249977111117893"/>
      <name val="Aptos Narrow"/>
      <scheme val="minor"/>
    </font>
    <font>
      <b/>
      <sz val="12"/>
      <color rgb="FFFF0000"/>
      <name val="Aptos Narrow"/>
      <scheme val="minor"/>
    </font>
    <font>
      <sz val="12"/>
      <color theme="0" tint="-0.249977111117893"/>
      <name val="Aptos Narrow"/>
      <family val="2"/>
      <scheme val="minor"/>
    </font>
    <font>
      <b/>
      <sz val="12"/>
      <color theme="9"/>
      <name val="Aptos Narrow"/>
      <scheme val="minor"/>
    </font>
    <font>
      <b/>
      <sz val="16"/>
      <color theme="9"/>
      <name val="Aptos Narrow"/>
      <scheme val="minor"/>
    </font>
    <font>
      <sz val="12"/>
      <color theme="0" tint="-0.34998626667073579"/>
      <name val="Aptos Narrow"/>
      <family val="2"/>
      <scheme val="minor"/>
    </font>
    <font>
      <b/>
      <sz val="12"/>
      <color theme="7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  <font>
      <i/>
      <u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sz val="12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A960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quotePrefix="1"/>
    <xf numFmtId="0" fontId="1" fillId="0" borderId="0" xfId="0" applyFont="1"/>
    <xf numFmtId="0" fontId="0" fillId="0" borderId="2" xfId="0" applyBorder="1"/>
    <xf numFmtId="164" fontId="0" fillId="0" borderId="2" xfId="0" applyNumberFormat="1" applyBorder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6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3" fontId="0" fillId="0" borderId="0" xfId="0" applyNumberFormat="1"/>
    <xf numFmtId="165" fontId="0" fillId="2" borderId="0" xfId="0" applyNumberFormat="1" applyFill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quotePrefix="1" applyBorder="1"/>
    <xf numFmtId="0" fontId="0" fillId="0" borderId="9" xfId="0" applyBorder="1"/>
    <xf numFmtId="0" fontId="8" fillId="0" borderId="0" xfId="0" applyFont="1"/>
    <xf numFmtId="168" fontId="1" fillId="0" borderId="10" xfId="0" applyNumberFormat="1" applyFont="1" applyBorder="1" applyAlignment="1">
      <alignment horizontal="left"/>
    </xf>
    <xf numFmtId="0" fontId="0" fillId="0" borderId="10" xfId="0" applyBorder="1"/>
    <xf numFmtId="165" fontId="0" fillId="0" borderId="0" xfId="0" applyNumberFormat="1"/>
    <xf numFmtId="0" fontId="9" fillId="0" borderId="0" xfId="0" applyFont="1"/>
    <xf numFmtId="0" fontId="10" fillId="0" borderId="10" xfId="0" applyFont="1" applyBorder="1" applyAlignment="1">
      <alignment horizontal="right"/>
    </xf>
    <xf numFmtId="0" fontId="10" fillId="0" borderId="0" xfId="0" applyFont="1"/>
    <xf numFmtId="10" fontId="10" fillId="0" borderId="0" xfId="0" applyNumberFormat="1" applyFont="1"/>
    <xf numFmtId="164" fontId="10" fillId="0" borderId="0" xfId="0" applyNumberFormat="1" applyFont="1"/>
    <xf numFmtId="0" fontId="9" fillId="2" borderId="0" xfId="0" applyFont="1" applyFill="1"/>
    <xf numFmtId="0" fontId="0" fillId="0" borderId="1" xfId="0" applyBorder="1" applyAlignment="1">
      <alignment horizontal="right"/>
    </xf>
    <xf numFmtId="167" fontId="0" fillId="0" borderId="1" xfId="0" applyNumberFormat="1" applyBorder="1" applyAlignment="1">
      <alignment horizontal="right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2" borderId="3" xfId="0" applyFill="1" applyBorder="1"/>
    <xf numFmtId="0" fontId="0" fillId="0" borderId="4" xfId="0" quotePrefix="1" applyBorder="1"/>
    <xf numFmtId="0" fontId="13" fillId="0" borderId="8" xfId="0" applyFont="1" applyBorder="1"/>
    <xf numFmtId="0" fontId="5" fillId="0" borderId="0" xfId="1"/>
    <xf numFmtId="0" fontId="14" fillId="0" borderId="0" xfId="0" quotePrefix="1" applyFont="1"/>
    <xf numFmtId="0" fontId="16" fillId="0" borderId="0" xfId="0" applyFont="1"/>
    <xf numFmtId="0" fontId="17" fillId="0" borderId="0" xfId="0" applyFont="1"/>
    <xf numFmtId="0" fontId="0" fillId="0" borderId="0" xfId="0" applyFill="1"/>
    <xf numFmtId="0" fontId="18" fillId="3" borderId="0" xfId="0" applyFont="1" applyFill="1"/>
    <xf numFmtId="0" fontId="19" fillId="3" borderId="0" xfId="0" applyFont="1" applyFill="1"/>
    <xf numFmtId="164" fontId="0" fillId="0" borderId="0" xfId="0" applyNumberFormat="1" applyFill="1"/>
    <xf numFmtId="0" fontId="18" fillId="4" borderId="0" xfId="0" applyFont="1" applyFill="1"/>
    <xf numFmtId="0" fontId="19" fillId="4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5" fillId="6" borderId="0" xfId="0" applyFont="1" applyFill="1"/>
    <xf numFmtId="0" fontId="1" fillId="0" borderId="0" xfId="0" applyFont="1" applyAlignment="1">
      <alignment horizontal="right"/>
    </xf>
    <xf numFmtId="0" fontId="18" fillId="7" borderId="0" xfId="0" applyFont="1" applyFill="1"/>
    <xf numFmtId="0" fontId="19" fillId="7" borderId="0" xfId="0" applyFont="1" applyFill="1"/>
    <xf numFmtId="0" fontId="0" fillId="7" borderId="0" xfId="0" applyFill="1"/>
    <xf numFmtId="166" fontId="0" fillId="5" borderId="0" xfId="0" applyNumberFormat="1" applyFill="1"/>
    <xf numFmtId="167" fontId="0" fillId="5" borderId="0" xfId="0" applyNumberFormat="1" applyFill="1"/>
    <xf numFmtId="2" fontId="0" fillId="5" borderId="0" xfId="0" applyNumberFormat="1" applyFill="1"/>
    <xf numFmtId="3" fontId="0" fillId="0" borderId="0" xfId="0" applyNumberFormat="1" applyAlignment="1">
      <alignment horizontal="right"/>
    </xf>
    <xf numFmtId="164" fontId="20" fillId="0" borderId="0" xfId="0" applyNumberFormat="1" applyFont="1" applyFill="1"/>
    <xf numFmtId="0" fontId="0" fillId="8" borderId="0" xfId="0" quotePrefix="1" applyFill="1"/>
    <xf numFmtId="0" fontId="15" fillId="8" borderId="0" xfId="0" applyFont="1" applyFill="1"/>
    <xf numFmtId="0" fontId="0" fillId="8" borderId="0" xfId="0" applyFill="1"/>
    <xf numFmtId="3" fontId="15" fillId="8" borderId="0" xfId="0" applyNumberFormat="1" applyFont="1" applyFill="1"/>
    <xf numFmtId="164" fontId="15" fillId="8" borderId="0" xfId="0" applyNumberFormat="1" applyFont="1" applyFill="1"/>
    <xf numFmtId="164" fontId="15" fillId="0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A960C"/>
      <color rgb="FFFFC9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190500</xdr:colOff>
      <xdr:row>31</xdr:row>
      <xdr:rowOff>139700</xdr:rowOff>
    </xdr:from>
    <xdr:to>
      <xdr:col>22</xdr:col>
      <xdr:colOff>533400</xdr:colOff>
      <xdr:row>69</xdr:row>
      <xdr:rowOff>140836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C4DE10-5884-B7C6-16F0-E113C6AB0A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83700" y="4889500"/>
          <a:ext cx="7772400" cy="77227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/en/products/detail/stackpole-electronics-inc/CSNL1206FT2L00/178809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34ACA-C780-974A-A403-E608DDCB430B}">
  <dimension ref="A1:P28"/>
  <sheetViews>
    <sheetView zoomScale="150" zoomScaleNormal="150" workbookViewId="0">
      <selection activeCell="A29" sqref="A29"/>
    </sheetView>
  </sheetViews>
  <sheetFormatPr baseColWidth="10" defaultRowHeight="16" x14ac:dyDescent="0.2"/>
  <cols>
    <col min="2" max="2" width="7.6640625" bestFit="1" customWidth="1"/>
    <col min="3" max="3" width="4.5" bestFit="1" customWidth="1"/>
    <col min="4" max="4" width="7" bestFit="1" customWidth="1"/>
    <col min="5" max="5" width="10.1640625" customWidth="1"/>
    <col min="7" max="7" width="4.1640625" customWidth="1"/>
    <col min="8" max="8" width="7.83203125" customWidth="1"/>
    <col min="9" max="9" width="5.33203125" customWidth="1"/>
    <col min="10" max="10" width="2.1640625" bestFit="1" customWidth="1"/>
    <col min="11" max="11" width="4.5" customWidth="1"/>
    <col min="12" max="12" width="7" bestFit="1" customWidth="1"/>
    <col min="13" max="13" width="3.83203125" bestFit="1" customWidth="1"/>
    <col min="14" max="14" width="3.83203125" customWidth="1"/>
  </cols>
  <sheetData>
    <row r="1" spans="1:16" ht="17" thickBot="1" x14ac:dyDescent="0.25"/>
    <row r="2" spans="1:16" x14ac:dyDescent="0.2">
      <c r="A2" s="17" t="s">
        <v>37</v>
      </c>
      <c r="B2" s="18"/>
      <c r="C2" s="18"/>
      <c r="D2" s="18"/>
      <c r="E2" s="18"/>
      <c r="F2" s="19"/>
    </row>
    <row r="3" spans="1:16" x14ac:dyDescent="0.2">
      <c r="A3" s="20"/>
      <c r="B3" s="10" t="s">
        <v>22</v>
      </c>
      <c r="C3" s="10" t="s">
        <v>23</v>
      </c>
      <c r="F3" s="21"/>
    </row>
    <row r="4" spans="1:16" ht="19" x14ac:dyDescent="0.2">
      <c r="A4" s="20" t="s">
        <v>21</v>
      </c>
      <c r="B4">
        <v>0.1</v>
      </c>
      <c r="C4">
        <v>10</v>
      </c>
      <c r="D4" t="s">
        <v>24</v>
      </c>
      <c r="F4" s="21"/>
    </row>
    <row r="5" spans="1:16" ht="20" thickBot="1" x14ac:dyDescent="0.25">
      <c r="A5" s="22" t="s">
        <v>25</v>
      </c>
      <c r="B5" s="5"/>
      <c r="C5" s="5">
        <v>30</v>
      </c>
      <c r="D5" s="5" t="s">
        <v>24</v>
      </c>
      <c r="E5" s="23" t="s">
        <v>26</v>
      </c>
      <c r="F5" s="24"/>
    </row>
    <row r="7" spans="1:16" ht="22" x14ac:dyDescent="0.3">
      <c r="A7" s="25" t="s">
        <v>27</v>
      </c>
    </row>
    <row r="8" spans="1:16" x14ac:dyDescent="0.2">
      <c r="A8" s="26">
        <f>E9</f>
        <v>1.1000000000000001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30"/>
      <c r="O8" s="30" t="s">
        <v>38</v>
      </c>
      <c r="P8" s="30" t="s">
        <v>39</v>
      </c>
    </row>
    <row r="9" spans="1:16" x14ac:dyDescent="0.2">
      <c r="A9" t="s">
        <v>28</v>
      </c>
      <c r="B9" s="29">
        <v>0</v>
      </c>
      <c r="C9" s="29" t="s">
        <v>29</v>
      </c>
      <c r="D9" s="13" t="s">
        <v>30</v>
      </c>
      <c r="E9" s="29">
        <v>1.1000000000000001</v>
      </c>
      <c r="F9" s="29" t="s">
        <v>29</v>
      </c>
      <c r="G9" s="3" t="s">
        <v>33</v>
      </c>
      <c r="H9" s="29">
        <f>E9-B9</f>
        <v>1.1000000000000001</v>
      </c>
      <c r="I9" s="29" t="s">
        <v>36</v>
      </c>
      <c r="N9" s="31"/>
      <c r="O9" s="31"/>
      <c r="P9" s="31"/>
    </row>
    <row r="10" spans="1:16" ht="19" x14ac:dyDescent="0.2">
      <c r="A10" t="s">
        <v>31</v>
      </c>
      <c r="B10" s="16">
        <v>1.0999999999999999E-2</v>
      </c>
      <c r="C10" t="s">
        <v>4</v>
      </c>
      <c r="D10" s="14" t="s">
        <v>9</v>
      </c>
      <c r="E10" s="15">
        <f>B10*1000000</f>
        <v>11000</v>
      </c>
      <c r="F10" t="s">
        <v>12</v>
      </c>
      <c r="G10" s="3" t="s">
        <v>33</v>
      </c>
      <c r="H10" s="15">
        <f>H9/B10</f>
        <v>100.00000000000001</v>
      </c>
      <c r="I10" t="s">
        <v>34</v>
      </c>
      <c r="J10" s="3" t="s">
        <v>9</v>
      </c>
      <c r="K10" s="8">
        <f>H10/1000</f>
        <v>0.10000000000000002</v>
      </c>
      <c r="L10" s="11" t="s">
        <v>35</v>
      </c>
      <c r="M10" t="str">
        <f>IF(AND((ABS(K10-$B$4)/$B$4&lt;=0.01),K10&lt;=$B$4),"✅","❌")</f>
        <v>✅</v>
      </c>
      <c r="N10" s="31"/>
      <c r="O10" s="32">
        <f>ABS(K10-$B$4)/$B$4</f>
        <v>1.3877787807814457E-16</v>
      </c>
      <c r="P10" s="33">
        <f>K10-$B$4</f>
        <v>0</v>
      </c>
    </row>
    <row r="11" spans="1:16" ht="19" x14ac:dyDescent="0.2">
      <c r="A11" t="s">
        <v>32</v>
      </c>
      <c r="B11" s="28">
        <f>B10/($C$4/$B$4)</f>
        <v>1.0999999999999999E-4</v>
      </c>
      <c r="C11" t="s">
        <v>4</v>
      </c>
      <c r="D11" s="14" t="s">
        <v>9</v>
      </c>
      <c r="E11" s="15">
        <f>B11*1000000</f>
        <v>109.99999999999999</v>
      </c>
      <c r="F11" t="s">
        <v>12</v>
      </c>
      <c r="G11" s="3" t="s">
        <v>33</v>
      </c>
      <c r="H11" s="15">
        <f>H9/B11</f>
        <v>10000.000000000002</v>
      </c>
      <c r="I11" t="s">
        <v>34</v>
      </c>
      <c r="J11" s="3" t="s">
        <v>9</v>
      </c>
      <c r="K11" s="9">
        <f>H11/1000</f>
        <v>10.000000000000002</v>
      </c>
      <c r="L11" s="11" t="s">
        <v>35</v>
      </c>
      <c r="M11" t="str">
        <f>IF(AND((ABS(K11-$C$4)/$C$4&lt;=0.01),K11&lt;=$C$4),"✅","❌")</f>
        <v>✅</v>
      </c>
      <c r="N11" s="31"/>
      <c r="O11" s="32">
        <f>ABS(K11-$C$4)/$C$4</f>
        <v>1.7763568394002506E-16</v>
      </c>
      <c r="P11" s="33">
        <f>K11-$C$4</f>
        <v>0</v>
      </c>
    </row>
    <row r="13" spans="1:16" x14ac:dyDescent="0.2">
      <c r="A13" s="26">
        <f>E14</f>
        <v>1.2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30"/>
      <c r="O13" s="30" t="s">
        <v>38</v>
      </c>
      <c r="P13" s="30" t="s">
        <v>39</v>
      </c>
    </row>
    <row r="14" spans="1:16" x14ac:dyDescent="0.2">
      <c r="A14" t="s">
        <v>28</v>
      </c>
      <c r="B14" s="29">
        <v>0</v>
      </c>
      <c r="C14" s="29" t="s">
        <v>29</v>
      </c>
      <c r="D14" s="13" t="s">
        <v>30</v>
      </c>
      <c r="E14" s="34">
        <v>1.2</v>
      </c>
      <c r="F14" s="29" t="s">
        <v>29</v>
      </c>
      <c r="G14" s="3" t="s">
        <v>33</v>
      </c>
      <c r="H14" s="29">
        <f>E14-B14</f>
        <v>1.2</v>
      </c>
      <c r="I14" s="29" t="s">
        <v>36</v>
      </c>
      <c r="N14" s="31"/>
      <c r="O14" s="31"/>
      <c r="P14" s="31"/>
    </row>
    <row r="15" spans="1:16" ht="19" x14ac:dyDescent="0.2">
      <c r="A15" t="s">
        <v>31</v>
      </c>
      <c r="B15" s="16">
        <v>1.2E-2</v>
      </c>
      <c r="C15" t="s">
        <v>4</v>
      </c>
      <c r="D15" s="14" t="s">
        <v>9</v>
      </c>
      <c r="E15" s="15">
        <f>B15*1000000</f>
        <v>12000</v>
      </c>
      <c r="F15" t="s">
        <v>12</v>
      </c>
      <c r="G15" s="3" t="s">
        <v>33</v>
      </c>
      <c r="H15" s="15">
        <f>H14/B15</f>
        <v>100</v>
      </c>
      <c r="I15" t="s">
        <v>34</v>
      </c>
      <c r="J15" s="3" t="s">
        <v>9</v>
      </c>
      <c r="K15" s="8">
        <f>H15/1000</f>
        <v>0.1</v>
      </c>
      <c r="L15" s="11" t="s">
        <v>35</v>
      </c>
      <c r="M15" t="str">
        <f>IF(AND((ABS(K15-$B$4)/$B$4&lt;=0.01),K15&lt;=$B$4),"✅","❌")</f>
        <v>✅</v>
      </c>
      <c r="N15" s="31"/>
      <c r="O15" s="32">
        <f>ABS(K15-$B$4)/$B$4</f>
        <v>0</v>
      </c>
      <c r="P15" s="33">
        <f>K15-$B$4</f>
        <v>0</v>
      </c>
    </row>
    <row r="16" spans="1:16" ht="19" x14ac:dyDescent="0.2">
      <c r="A16" t="s">
        <v>32</v>
      </c>
      <c r="B16" s="28">
        <f>B15/($C$4/$B$4)</f>
        <v>1.2E-4</v>
      </c>
      <c r="C16" t="s">
        <v>4</v>
      </c>
      <c r="D16" s="14" t="s">
        <v>9</v>
      </c>
      <c r="E16" s="15">
        <f>B16*1000000</f>
        <v>120</v>
      </c>
      <c r="F16" t="s">
        <v>12</v>
      </c>
      <c r="G16" s="3" t="s">
        <v>33</v>
      </c>
      <c r="H16" s="15">
        <f>H14/B16</f>
        <v>10000</v>
      </c>
      <c r="I16" t="s">
        <v>34</v>
      </c>
      <c r="J16" s="3" t="s">
        <v>9</v>
      </c>
      <c r="K16" s="9">
        <f>H16/1000</f>
        <v>10</v>
      </c>
      <c r="L16" s="11" t="s">
        <v>35</v>
      </c>
      <c r="M16" t="str">
        <f>IF(AND((ABS(K16-$C$4)/$C$4&lt;=0.01),K16&lt;=$C$4),"✅","❌")</f>
        <v>✅</v>
      </c>
      <c r="N16" s="31"/>
      <c r="O16" s="32">
        <f>ABS(K16-$C$4)/$C$4</f>
        <v>0</v>
      </c>
      <c r="P16" s="33">
        <f>K16-$C$4</f>
        <v>0</v>
      </c>
    </row>
    <row r="18" spans="1:16" x14ac:dyDescent="0.2">
      <c r="A18" s="26">
        <f>E19</f>
        <v>2.5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30"/>
      <c r="O18" s="30" t="s">
        <v>38</v>
      </c>
      <c r="P18" s="30" t="s">
        <v>39</v>
      </c>
    </row>
    <row r="19" spans="1:16" x14ac:dyDescent="0.2">
      <c r="A19" t="s">
        <v>28</v>
      </c>
      <c r="B19" s="29">
        <v>0</v>
      </c>
      <c r="C19" s="29" t="s">
        <v>29</v>
      </c>
      <c r="D19" s="13" t="s">
        <v>30</v>
      </c>
      <c r="E19" s="34">
        <v>2.5</v>
      </c>
      <c r="F19" s="29" t="s">
        <v>29</v>
      </c>
      <c r="G19" s="3" t="s">
        <v>33</v>
      </c>
      <c r="H19" s="29">
        <f>E19-B19</f>
        <v>2.5</v>
      </c>
      <c r="I19" s="29" t="s">
        <v>36</v>
      </c>
      <c r="N19" s="31"/>
      <c r="O19" s="31"/>
      <c r="P19" s="31"/>
    </row>
    <row r="20" spans="1:16" ht="19" x14ac:dyDescent="0.2">
      <c r="A20" t="s">
        <v>31</v>
      </c>
      <c r="B20" s="16">
        <v>2.5000000000000001E-2</v>
      </c>
      <c r="C20" t="s">
        <v>4</v>
      </c>
      <c r="D20" s="14" t="s">
        <v>9</v>
      </c>
      <c r="E20" s="15">
        <f>B20*1000000</f>
        <v>25000</v>
      </c>
      <c r="F20" t="s">
        <v>12</v>
      </c>
      <c r="G20" s="3" t="s">
        <v>33</v>
      </c>
      <c r="H20" s="15">
        <f>H19/B20</f>
        <v>100</v>
      </c>
      <c r="I20" t="s">
        <v>34</v>
      </c>
      <c r="J20" s="3" t="s">
        <v>9</v>
      </c>
      <c r="K20" s="8">
        <f>H20/1000</f>
        <v>0.1</v>
      </c>
      <c r="L20" s="11" t="s">
        <v>35</v>
      </c>
      <c r="M20" t="str">
        <f>IF(AND((ABS(K20-$B$4)/$B$4&lt;=0.01),K20&lt;=$B$4),"✅","❌")</f>
        <v>✅</v>
      </c>
      <c r="N20" s="31"/>
      <c r="O20" s="32">
        <f>ABS(K20-$B$4)/$B$4</f>
        <v>0</v>
      </c>
      <c r="P20" s="33">
        <f>K20-$B$4</f>
        <v>0</v>
      </c>
    </row>
    <row r="21" spans="1:16" ht="19" x14ac:dyDescent="0.2">
      <c r="A21" t="s">
        <v>32</v>
      </c>
      <c r="B21" s="28">
        <f>B20/($C$4/$B$4)</f>
        <v>2.5000000000000001E-4</v>
      </c>
      <c r="C21" t="s">
        <v>4</v>
      </c>
      <c r="D21" s="14" t="s">
        <v>9</v>
      </c>
      <c r="E21" s="15">
        <f>B21*1000000</f>
        <v>250</v>
      </c>
      <c r="F21" t="s">
        <v>12</v>
      </c>
      <c r="G21" s="3" t="s">
        <v>33</v>
      </c>
      <c r="H21" s="15">
        <f>H19/B21</f>
        <v>10000</v>
      </c>
      <c r="I21" t="s">
        <v>34</v>
      </c>
      <c r="J21" s="3" t="s">
        <v>9</v>
      </c>
      <c r="K21" s="9">
        <f>H21/1000</f>
        <v>10</v>
      </c>
      <c r="L21" s="11" t="s">
        <v>35</v>
      </c>
      <c r="M21" t="str">
        <f>IF(AND((ABS(K21-$C$4)/$C$4&lt;=0.01),K21&lt;=$C$4),"✅","❌")</f>
        <v>✅</v>
      </c>
      <c r="N21" s="31"/>
      <c r="O21" s="32">
        <f>ABS(K21-$C$4)/$C$4</f>
        <v>0</v>
      </c>
      <c r="P21" s="33">
        <f>K21-$C$4</f>
        <v>0</v>
      </c>
    </row>
    <row r="23" spans="1:16" x14ac:dyDescent="0.2">
      <c r="A23" s="26">
        <f>E24</f>
        <v>3.3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30"/>
      <c r="O23" s="30" t="s">
        <v>38</v>
      </c>
      <c r="P23" s="30" t="s">
        <v>39</v>
      </c>
    </row>
    <row r="24" spans="1:16" x14ac:dyDescent="0.2">
      <c r="A24" t="s">
        <v>28</v>
      </c>
      <c r="B24" s="29">
        <v>0</v>
      </c>
      <c r="C24" s="29" t="s">
        <v>29</v>
      </c>
      <c r="D24" s="13" t="s">
        <v>30</v>
      </c>
      <c r="E24" s="34">
        <v>3.3</v>
      </c>
      <c r="F24" s="29" t="s">
        <v>29</v>
      </c>
      <c r="G24" s="3" t="s">
        <v>33</v>
      </c>
      <c r="H24" s="29">
        <f>E24-B24</f>
        <v>3.3</v>
      </c>
      <c r="I24" s="29" t="s">
        <v>36</v>
      </c>
      <c r="N24" s="31"/>
      <c r="O24" s="31"/>
      <c r="P24" s="31"/>
    </row>
    <row r="25" spans="1:16" ht="19" x14ac:dyDescent="0.2">
      <c r="A25" t="s">
        <v>31</v>
      </c>
      <c r="B25" s="16">
        <v>3.3000000000000002E-2</v>
      </c>
      <c r="C25" t="s">
        <v>4</v>
      </c>
      <c r="D25" s="14" t="s">
        <v>9</v>
      </c>
      <c r="E25" s="15">
        <f>B25*1000000</f>
        <v>33000</v>
      </c>
      <c r="F25" t="s">
        <v>12</v>
      </c>
      <c r="G25" s="3" t="s">
        <v>33</v>
      </c>
      <c r="H25" s="15">
        <f>H24/B25</f>
        <v>99.999999999999986</v>
      </c>
      <c r="I25" t="s">
        <v>34</v>
      </c>
      <c r="J25" s="3" t="s">
        <v>9</v>
      </c>
      <c r="K25" s="8">
        <f>H25/1000</f>
        <v>9.9999999999999992E-2</v>
      </c>
      <c r="L25" s="11" t="s">
        <v>35</v>
      </c>
      <c r="M25" t="str">
        <f>IF(AND((ABS(K25-$B$4)/$B$4&lt;=0.01),K25&lt;=$B$4),"✅","❌")</f>
        <v>✅</v>
      </c>
      <c r="N25" s="31"/>
      <c r="O25" s="32">
        <f>ABS(K25-$B$4)/$B$4</f>
        <v>1.3877787807814457E-16</v>
      </c>
      <c r="P25" s="33">
        <f>K25-$B$4</f>
        <v>0</v>
      </c>
    </row>
    <row r="26" spans="1:16" ht="19" x14ac:dyDescent="0.2">
      <c r="A26" t="s">
        <v>32</v>
      </c>
      <c r="B26" s="28">
        <f>B25/($C$4/$B$4)</f>
        <v>3.3E-4</v>
      </c>
      <c r="C26" t="s">
        <v>4</v>
      </c>
      <c r="D26" s="14" t="s">
        <v>9</v>
      </c>
      <c r="E26" s="15">
        <f>B26*1000000</f>
        <v>330</v>
      </c>
      <c r="F26" t="s">
        <v>12</v>
      </c>
      <c r="G26" s="3" t="s">
        <v>33</v>
      </c>
      <c r="H26" s="15">
        <f>H24/B26</f>
        <v>10000</v>
      </c>
      <c r="I26" t="s">
        <v>34</v>
      </c>
      <c r="J26" s="3" t="s">
        <v>9</v>
      </c>
      <c r="K26" s="9">
        <f>H26/1000</f>
        <v>10</v>
      </c>
      <c r="L26" s="11" t="s">
        <v>35</v>
      </c>
      <c r="M26" t="str">
        <f>IF(AND((ABS(K26-$C$4)/$C$4&lt;=0.01),K26&lt;=$C$4),"✅","❌")</f>
        <v>✅</v>
      </c>
      <c r="N26" s="31"/>
      <c r="O26" s="32">
        <f>ABS(K26-$C$4)/$C$4</f>
        <v>0</v>
      </c>
      <c r="P26" s="33">
        <f>K26-$C$4</f>
        <v>0</v>
      </c>
    </row>
    <row r="28" spans="1:16" ht="22" x14ac:dyDescent="0.3">
      <c r="A28" s="25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7DCD2-FFFF-1D48-81B7-EA3A0FCBA97A}">
  <dimension ref="A1:E25"/>
  <sheetViews>
    <sheetView zoomScale="150" zoomScaleNormal="150" workbookViewId="0"/>
  </sheetViews>
  <sheetFormatPr baseColWidth="10" defaultRowHeight="16" x14ac:dyDescent="0.2"/>
  <cols>
    <col min="3" max="4" width="10.83203125" style="8"/>
  </cols>
  <sheetData>
    <row r="1" spans="1:5" x14ac:dyDescent="0.2">
      <c r="A1" t="s">
        <v>41</v>
      </c>
    </row>
    <row r="2" spans="1:5" x14ac:dyDescent="0.2">
      <c r="A2" t="s">
        <v>42</v>
      </c>
    </row>
    <row r="4" spans="1:5" x14ac:dyDescent="0.2">
      <c r="A4" s="35" t="s">
        <v>46</v>
      </c>
      <c r="B4" s="35" t="s">
        <v>45</v>
      </c>
      <c r="C4" s="36" t="s">
        <v>44</v>
      </c>
      <c r="D4" s="36" t="s">
        <v>43</v>
      </c>
    </row>
    <row r="5" spans="1:5" x14ac:dyDescent="0.2">
      <c r="A5">
        <v>20</v>
      </c>
      <c r="B5" s="10">
        <v>3</v>
      </c>
      <c r="C5" s="8">
        <f>A5/B5</f>
        <v>6.666666666666667</v>
      </c>
      <c r="D5" s="8">
        <f>B5*B5*C5</f>
        <v>60</v>
      </c>
    </row>
    <row r="6" spans="1:5" x14ac:dyDescent="0.2">
      <c r="A6">
        <v>20</v>
      </c>
      <c r="B6" s="10">
        <v>5</v>
      </c>
      <c r="C6" s="8">
        <f t="shared" ref="C6:C10" si="0">A6/B6</f>
        <v>4</v>
      </c>
      <c r="D6" s="8">
        <f t="shared" ref="D6:D10" si="1">B6*B6*C6</f>
        <v>100</v>
      </c>
    </row>
    <row r="7" spans="1:5" x14ac:dyDescent="0.2">
      <c r="A7">
        <v>15</v>
      </c>
      <c r="B7" s="10">
        <v>3</v>
      </c>
      <c r="C7" s="8">
        <f t="shared" si="0"/>
        <v>5</v>
      </c>
      <c r="D7" s="8">
        <f t="shared" si="1"/>
        <v>45</v>
      </c>
      <c r="E7" t="s">
        <v>47</v>
      </c>
    </row>
    <row r="8" spans="1:5" x14ac:dyDescent="0.2">
      <c r="A8">
        <v>12</v>
      </c>
      <c r="B8" s="10">
        <v>3</v>
      </c>
      <c r="C8" s="8">
        <f t="shared" si="0"/>
        <v>4</v>
      </c>
      <c r="D8" s="8">
        <f t="shared" si="1"/>
        <v>36</v>
      </c>
      <c r="E8" t="s">
        <v>47</v>
      </c>
    </row>
    <row r="9" spans="1:5" x14ac:dyDescent="0.2">
      <c r="A9">
        <v>9</v>
      </c>
      <c r="B9" s="10">
        <v>3</v>
      </c>
      <c r="C9" s="8">
        <f t="shared" si="0"/>
        <v>3</v>
      </c>
      <c r="D9" s="8">
        <f t="shared" si="1"/>
        <v>27</v>
      </c>
      <c r="E9" t="s">
        <v>47</v>
      </c>
    </row>
    <row r="10" spans="1:5" x14ac:dyDescent="0.2">
      <c r="A10">
        <v>5</v>
      </c>
      <c r="B10" s="10">
        <v>3</v>
      </c>
      <c r="C10" s="8">
        <f t="shared" si="0"/>
        <v>1.6666666666666667</v>
      </c>
      <c r="D10" s="8">
        <f t="shared" si="1"/>
        <v>15</v>
      </c>
    </row>
    <row r="11" spans="1:5" x14ac:dyDescent="0.2">
      <c r="C11"/>
      <c r="D11"/>
    </row>
    <row r="12" spans="1:5" x14ac:dyDescent="0.2">
      <c r="A12">
        <v>3.3</v>
      </c>
      <c r="B12" s="10">
        <v>10</v>
      </c>
      <c r="C12" s="1">
        <f t="shared" ref="C12:C20" si="2">A12/B12</f>
        <v>0.32999999999999996</v>
      </c>
      <c r="D12" s="8">
        <f t="shared" ref="D12:D20" si="3">B12*B12*C12</f>
        <v>32.999999999999993</v>
      </c>
    </row>
    <row r="13" spans="1:5" x14ac:dyDescent="0.2">
      <c r="A13">
        <v>3.3</v>
      </c>
      <c r="B13" s="10">
        <v>3</v>
      </c>
      <c r="C13" s="8">
        <f t="shared" si="2"/>
        <v>1.0999999999999999</v>
      </c>
      <c r="D13" s="8">
        <f t="shared" si="3"/>
        <v>9.8999999999999986</v>
      </c>
    </row>
    <row r="14" spans="1:5" x14ac:dyDescent="0.2">
      <c r="A14">
        <v>3.3</v>
      </c>
      <c r="B14" s="10">
        <v>2</v>
      </c>
      <c r="C14" s="8">
        <f t="shared" si="2"/>
        <v>1.65</v>
      </c>
      <c r="D14" s="8">
        <f t="shared" si="3"/>
        <v>6.6</v>
      </c>
    </row>
    <row r="15" spans="1:5" x14ac:dyDescent="0.2">
      <c r="A15">
        <v>3.3</v>
      </c>
      <c r="B15" s="10">
        <v>1</v>
      </c>
      <c r="C15" s="8">
        <f t="shared" si="2"/>
        <v>3.3</v>
      </c>
      <c r="D15" s="8">
        <f t="shared" si="3"/>
        <v>3.3</v>
      </c>
    </row>
    <row r="16" spans="1:5" x14ac:dyDescent="0.2">
      <c r="A16">
        <v>3.3</v>
      </c>
      <c r="B16" s="10">
        <v>0.5</v>
      </c>
      <c r="C16" s="8">
        <f t="shared" si="2"/>
        <v>6.6</v>
      </c>
      <c r="D16" s="8">
        <f t="shared" si="3"/>
        <v>1.65</v>
      </c>
    </row>
    <row r="17" spans="1:5" x14ac:dyDescent="0.2">
      <c r="A17">
        <v>1.1000000000000001</v>
      </c>
      <c r="B17" s="10">
        <v>10</v>
      </c>
      <c r="C17" s="8">
        <f t="shared" si="2"/>
        <v>0.11000000000000001</v>
      </c>
      <c r="D17" s="8">
        <f t="shared" si="3"/>
        <v>11.000000000000002</v>
      </c>
      <c r="E17" t="s">
        <v>47</v>
      </c>
    </row>
    <row r="18" spans="1:5" x14ac:dyDescent="0.2">
      <c r="A18">
        <v>1.1000000000000001</v>
      </c>
      <c r="B18" s="10">
        <v>3</v>
      </c>
      <c r="C18" s="8">
        <f t="shared" si="2"/>
        <v>0.3666666666666667</v>
      </c>
      <c r="D18" s="8">
        <f t="shared" si="3"/>
        <v>3.3000000000000003</v>
      </c>
    </row>
    <row r="19" spans="1:5" x14ac:dyDescent="0.2">
      <c r="A19">
        <v>1.1000000000000001</v>
      </c>
      <c r="B19" s="10">
        <v>2</v>
      </c>
      <c r="C19" s="8">
        <f t="shared" si="2"/>
        <v>0.55000000000000004</v>
      </c>
      <c r="D19" s="8">
        <f t="shared" si="3"/>
        <v>2.2000000000000002</v>
      </c>
    </row>
    <row r="20" spans="1:5" x14ac:dyDescent="0.2">
      <c r="A20">
        <v>1.1000000000000001</v>
      </c>
      <c r="B20" s="10">
        <v>0.5</v>
      </c>
      <c r="C20" s="8">
        <f t="shared" si="2"/>
        <v>2.2000000000000002</v>
      </c>
      <c r="D20" s="8">
        <f t="shared" si="3"/>
        <v>0.55000000000000004</v>
      </c>
    </row>
    <row r="22" spans="1:5" x14ac:dyDescent="0.2">
      <c r="A22">
        <v>24</v>
      </c>
      <c r="B22" s="10">
        <v>5</v>
      </c>
      <c r="C22" s="8">
        <f t="shared" ref="C22" si="4">A22/B22</f>
        <v>4.8</v>
      </c>
      <c r="D22" s="8">
        <f t="shared" ref="D22" si="5">B22*B22*C22</f>
        <v>120</v>
      </c>
    </row>
    <row r="23" spans="1:5" x14ac:dyDescent="0.2">
      <c r="A23">
        <v>24</v>
      </c>
      <c r="B23" s="10">
        <v>2.5</v>
      </c>
      <c r="C23" s="8">
        <f t="shared" ref="C23:C25" si="6">A23/B23</f>
        <v>9.6</v>
      </c>
      <c r="D23" s="8">
        <f t="shared" ref="D23:D25" si="7">B23*B23*C23</f>
        <v>60</v>
      </c>
    </row>
    <row r="24" spans="1:5" x14ac:dyDescent="0.2">
      <c r="A24">
        <v>12</v>
      </c>
      <c r="B24" s="10">
        <v>5</v>
      </c>
      <c r="C24" s="8">
        <f t="shared" si="6"/>
        <v>2.4</v>
      </c>
      <c r="D24" s="8">
        <f t="shared" si="7"/>
        <v>60</v>
      </c>
    </row>
    <row r="25" spans="1:5" x14ac:dyDescent="0.2">
      <c r="A25">
        <v>12</v>
      </c>
      <c r="B25" s="10">
        <v>2.5</v>
      </c>
      <c r="C25" s="8">
        <f t="shared" si="6"/>
        <v>4.8</v>
      </c>
      <c r="D25" s="8">
        <f t="shared" si="7"/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09923-1E02-7E4A-ACC3-0C796E3980E5}">
  <dimension ref="A1:E10"/>
  <sheetViews>
    <sheetView workbookViewId="0">
      <selection activeCell="E7" sqref="E7"/>
    </sheetView>
  </sheetViews>
  <sheetFormatPr baseColWidth="10" defaultRowHeight="16" x14ac:dyDescent="0.2"/>
  <sheetData>
    <row r="1" spans="1:5" x14ac:dyDescent="0.2">
      <c r="A1" s="4" t="s">
        <v>55</v>
      </c>
    </row>
    <row r="3" spans="1:5" x14ac:dyDescent="0.2">
      <c r="A3" t="s">
        <v>22</v>
      </c>
      <c r="B3">
        <v>0</v>
      </c>
      <c r="C3" t="s">
        <v>6</v>
      </c>
    </row>
    <row r="4" spans="1:5" x14ac:dyDescent="0.2">
      <c r="A4" t="s">
        <v>23</v>
      </c>
      <c r="B4">
        <v>10</v>
      </c>
      <c r="C4" t="s">
        <v>6</v>
      </c>
    </row>
    <row r="6" spans="1:5" x14ac:dyDescent="0.2">
      <c r="B6" s="10" t="s">
        <v>52</v>
      </c>
      <c r="C6" t="s">
        <v>53</v>
      </c>
      <c r="D6" t="s">
        <v>54</v>
      </c>
    </row>
    <row r="7" spans="1:5" x14ac:dyDescent="0.2">
      <c r="A7" s="12" t="s">
        <v>48</v>
      </c>
      <c r="B7" s="12">
        <v>0.2</v>
      </c>
      <c r="C7" s="12">
        <f>$B$3*B7</f>
        <v>0</v>
      </c>
      <c r="D7" s="12">
        <f>$B$4*B7</f>
        <v>2</v>
      </c>
      <c r="E7" s="3" t="s">
        <v>56</v>
      </c>
    </row>
    <row r="8" spans="1:5" x14ac:dyDescent="0.2">
      <c r="A8" t="s">
        <v>49</v>
      </c>
      <c r="B8">
        <v>0.5</v>
      </c>
      <c r="C8">
        <f>$B$3*B8</f>
        <v>0</v>
      </c>
      <c r="D8">
        <f>$B$4*B8</f>
        <v>5</v>
      </c>
    </row>
    <row r="9" spans="1:5" x14ac:dyDescent="0.2">
      <c r="A9" t="s">
        <v>50</v>
      </c>
      <c r="B9">
        <v>0.8</v>
      </c>
      <c r="C9">
        <f>$B$3*B9</f>
        <v>0</v>
      </c>
      <c r="D9">
        <f>$B$4*B9</f>
        <v>8</v>
      </c>
    </row>
    <row r="10" spans="1:5" x14ac:dyDescent="0.2">
      <c r="A10" t="s">
        <v>51</v>
      </c>
      <c r="B10" s="8">
        <v>2</v>
      </c>
      <c r="C10">
        <f>$B$3*B10</f>
        <v>0</v>
      </c>
      <c r="D10">
        <f>$B$4*B10</f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55106-7AF4-2348-918B-2A71BC6F1ECC}">
  <dimension ref="B1:L27"/>
  <sheetViews>
    <sheetView workbookViewId="0">
      <selection activeCell="B5" sqref="B5:G11"/>
    </sheetView>
  </sheetViews>
  <sheetFormatPr baseColWidth="10" defaultRowHeight="16" x14ac:dyDescent="0.2"/>
  <cols>
    <col min="1" max="1" width="2.83203125" customWidth="1"/>
    <col min="4" max="4" width="4" customWidth="1"/>
    <col min="5" max="5" width="2.1640625" bestFit="1" customWidth="1"/>
    <col min="6" max="6" width="6.83203125" customWidth="1"/>
    <col min="9" max="9" width="15.6640625" customWidth="1"/>
  </cols>
  <sheetData>
    <row r="1" spans="2:12" ht="17" thickBot="1" x14ac:dyDescent="0.25"/>
    <row r="2" spans="2:12" x14ac:dyDescent="0.2">
      <c r="B2" s="40" t="s">
        <v>98</v>
      </c>
      <c r="C2" s="41" t="s">
        <v>99</v>
      </c>
      <c r="D2" s="19"/>
    </row>
    <row r="3" spans="2:12" ht="17" thickBot="1" x14ac:dyDescent="0.25">
      <c r="B3" s="42" t="s">
        <v>100</v>
      </c>
      <c r="C3" s="23" t="s">
        <v>101</v>
      </c>
      <c r="D3" s="24"/>
    </row>
    <row r="5" spans="2:12" x14ac:dyDescent="0.2">
      <c r="B5" s="4" t="s">
        <v>102</v>
      </c>
    </row>
    <row r="6" spans="2:12" x14ac:dyDescent="0.2">
      <c r="B6" t="s">
        <v>73</v>
      </c>
      <c r="C6" s="12">
        <v>1.1000000000000001</v>
      </c>
      <c r="D6" t="s">
        <v>29</v>
      </c>
    </row>
    <row r="7" spans="2:12" x14ac:dyDescent="0.2">
      <c r="B7" t="s">
        <v>74</v>
      </c>
      <c r="C7" s="12">
        <v>2E-3</v>
      </c>
      <c r="D7" t="s">
        <v>66</v>
      </c>
      <c r="E7" s="3" t="s">
        <v>9</v>
      </c>
      <c r="F7">
        <f>C7*1000</f>
        <v>2</v>
      </c>
      <c r="G7" t="s">
        <v>84</v>
      </c>
      <c r="I7" s="37" t="s">
        <v>104</v>
      </c>
      <c r="J7" s="3" t="s">
        <v>105</v>
      </c>
      <c r="L7" s="43" t="s">
        <v>106</v>
      </c>
    </row>
    <row r="8" spans="2:12" x14ac:dyDescent="0.2">
      <c r="B8" t="s">
        <v>75</v>
      </c>
      <c r="C8" s="12">
        <v>3</v>
      </c>
      <c r="D8" t="s">
        <v>6</v>
      </c>
      <c r="E8" s="3" t="s">
        <v>9</v>
      </c>
      <c r="F8">
        <f>C8*1000</f>
        <v>3000</v>
      </c>
      <c r="G8" t="s">
        <v>86</v>
      </c>
    </row>
    <row r="9" spans="2:12" x14ac:dyDescent="0.2">
      <c r="B9" t="s">
        <v>76</v>
      </c>
      <c r="C9" s="2">
        <f>C8*C7</f>
        <v>6.0000000000000001E-3</v>
      </c>
      <c r="D9" t="s">
        <v>29</v>
      </c>
      <c r="E9" s="3" t="s">
        <v>9</v>
      </c>
      <c r="F9" s="8">
        <f>C9*1000</f>
        <v>6</v>
      </c>
      <c r="G9" t="s">
        <v>77</v>
      </c>
    </row>
    <row r="10" spans="2:12" x14ac:dyDescent="0.2">
      <c r="B10" t="s">
        <v>113</v>
      </c>
      <c r="C10" s="2">
        <f>C6-C9</f>
        <v>1.0940000000000001</v>
      </c>
      <c r="D10" t="s">
        <v>29</v>
      </c>
      <c r="E10" s="3"/>
      <c r="F10" s="8"/>
    </row>
    <row r="11" spans="2:12" x14ac:dyDescent="0.2">
      <c r="B11" t="s">
        <v>87</v>
      </c>
      <c r="C11" s="7">
        <f>(C8^2)*C7</f>
        <v>1.8000000000000002E-2</v>
      </c>
      <c r="D11" t="s">
        <v>88</v>
      </c>
      <c r="E11" s="3" t="s">
        <v>9</v>
      </c>
      <c r="F11" s="8">
        <f>C11*1000</f>
        <v>18.000000000000004</v>
      </c>
      <c r="G11" t="s">
        <v>89</v>
      </c>
    </row>
    <row r="12" spans="2:12" x14ac:dyDescent="0.2">
      <c r="I12" s="4" t="s">
        <v>93</v>
      </c>
    </row>
    <row r="13" spans="2:12" x14ac:dyDescent="0.2">
      <c r="B13" s="4" t="s">
        <v>78</v>
      </c>
      <c r="C13" s="44" t="s">
        <v>108</v>
      </c>
      <c r="I13" s="4" t="s">
        <v>78</v>
      </c>
    </row>
    <row r="14" spans="2:12" x14ac:dyDescent="0.2">
      <c r="B14" t="s">
        <v>79</v>
      </c>
      <c r="C14" s="39">
        <f>C8</f>
        <v>3</v>
      </c>
      <c r="D14" t="s">
        <v>6</v>
      </c>
      <c r="E14" s="3" t="s">
        <v>9</v>
      </c>
      <c r="F14">
        <f>C14*1000</f>
        <v>3000</v>
      </c>
      <c r="G14" t="s">
        <v>86</v>
      </c>
      <c r="I14" t="s">
        <v>94</v>
      </c>
      <c r="J14" s="12">
        <v>10</v>
      </c>
      <c r="K14" t="s">
        <v>66</v>
      </c>
      <c r="L14" s="3" t="s">
        <v>95</v>
      </c>
    </row>
    <row r="15" spans="2:12" x14ac:dyDescent="0.2">
      <c r="B15" t="s">
        <v>80</v>
      </c>
      <c r="C15" s="39">
        <f>C7</f>
        <v>2E-3</v>
      </c>
      <c r="D15" t="s">
        <v>66</v>
      </c>
      <c r="E15" s="3" t="s">
        <v>9</v>
      </c>
      <c r="F15">
        <f>C15*1000</f>
        <v>2</v>
      </c>
      <c r="G15" t="s">
        <v>84</v>
      </c>
      <c r="I15" t="s">
        <v>96</v>
      </c>
      <c r="J15" s="7">
        <f>1000/(J14+1000)</f>
        <v>0.99009900990099009</v>
      </c>
    </row>
    <row r="16" spans="2:12" x14ac:dyDescent="0.2">
      <c r="B16" t="s">
        <v>81</v>
      </c>
      <c r="C16">
        <v>200</v>
      </c>
      <c r="I16" t="s">
        <v>97</v>
      </c>
      <c r="J16" s="1">
        <f>100-(100*J15)</f>
        <v>0.99009900990098743</v>
      </c>
      <c r="K16" s="3" t="s">
        <v>103</v>
      </c>
    </row>
    <row r="17" spans="2:11" x14ac:dyDescent="0.2">
      <c r="B17" t="s">
        <v>82</v>
      </c>
      <c r="C17">
        <v>0</v>
      </c>
      <c r="D17" t="s">
        <v>29</v>
      </c>
      <c r="E17" s="3" t="s">
        <v>9</v>
      </c>
      <c r="F17" t="s">
        <v>83</v>
      </c>
    </row>
    <row r="18" spans="2:11" x14ac:dyDescent="0.2">
      <c r="B18" t="s">
        <v>85</v>
      </c>
      <c r="C18">
        <f>C14*C15*C16</f>
        <v>1.2</v>
      </c>
      <c r="D18" t="s">
        <v>29</v>
      </c>
      <c r="E18" s="3" t="s">
        <v>9</v>
      </c>
      <c r="F18">
        <f>C18*1000</f>
        <v>1200</v>
      </c>
      <c r="G18" t="s">
        <v>77</v>
      </c>
    </row>
    <row r="19" spans="2:11" ht="17" customHeight="1" x14ac:dyDescent="0.2"/>
    <row r="20" spans="2:11" x14ac:dyDescent="0.2">
      <c r="B20" s="4" t="s">
        <v>107</v>
      </c>
      <c r="C20" s="44" t="s">
        <v>109</v>
      </c>
      <c r="I20" s="4" t="s">
        <v>92</v>
      </c>
    </row>
    <row r="21" spans="2:11" x14ac:dyDescent="0.2">
      <c r="B21" t="s">
        <v>79</v>
      </c>
      <c r="C21" s="39">
        <f>C8</f>
        <v>3</v>
      </c>
      <c r="D21" t="s">
        <v>6</v>
      </c>
      <c r="E21" s="3" t="s">
        <v>9</v>
      </c>
      <c r="F21">
        <f>C21*1000</f>
        <v>3000</v>
      </c>
      <c r="G21" t="s">
        <v>86</v>
      </c>
      <c r="I21" t="s">
        <v>94</v>
      </c>
      <c r="J21" s="39">
        <f>J14</f>
        <v>10</v>
      </c>
      <c r="K21" t="s">
        <v>66</v>
      </c>
    </row>
    <row r="22" spans="2:11" x14ac:dyDescent="0.2">
      <c r="B22" t="s">
        <v>80</v>
      </c>
      <c r="C22" s="39">
        <f>C7</f>
        <v>2E-3</v>
      </c>
      <c r="D22" t="s">
        <v>66</v>
      </c>
      <c r="E22" s="3" t="s">
        <v>9</v>
      </c>
      <c r="F22">
        <f>C22*1000</f>
        <v>2</v>
      </c>
      <c r="G22" t="s">
        <v>84</v>
      </c>
      <c r="I22" t="s">
        <v>96</v>
      </c>
      <c r="J22" s="7">
        <f>10000/((9*J21)+10000)</f>
        <v>0.99108027750247774</v>
      </c>
    </row>
    <row r="23" spans="2:11" x14ac:dyDescent="0.2">
      <c r="B23" t="s">
        <v>81</v>
      </c>
      <c r="C23">
        <v>500</v>
      </c>
      <c r="I23" t="s">
        <v>97</v>
      </c>
      <c r="J23" s="1">
        <f>100-(100*J22)</f>
        <v>0.89197224975222866</v>
      </c>
      <c r="K23" s="3" t="s">
        <v>103</v>
      </c>
    </row>
    <row r="24" spans="2:11" x14ac:dyDescent="0.2">
      <c r="B24" t="s">
        <v>82</v>
      </c>
      <c r="C24">
        <v>0</v>
      </c>
      <c r="D24" t="s">
        <v>29</v>
      </c>
      <c r="E24" s="3" t="s">
        <v>9</v>
      </c>
      <c r="F24" t="s">
        <v>83</v>
      </c>
    </row>
    <row r="25" spans="2:11" x14ac:dyDescent="0.2">
      <c r="B25" t="s">
        <v>85</v>
      </c>
      <c r="C25">
        <f>C21*C22*C23</f>
        <v>3</v>
      </c>
      <c r="D25" t="s">
        <v>29</v>
      </c>
      <c r="E25" s="3" t="s">
        <v>9</v>
      </c>
      <c r="F25">
        <f>C25*1000</f>
        <v>3000</v>
      </c>
      <c r="G25" t="s">
        <v>77</v>
      </c>
    </row>
    <row r="27" spans="2:11" x14ac:dyDescent="0.2">
      <c r="B27" s="4" t="s">
        <v>90</v>
      </c>
      <c r="G27" s="29" t="s">
        <v>91</v>
      </c>
    </row>
  </sheetData>
  <hyperlinks>
    <hyperlink ref="L7" r:id="rId1" xr:uid="{4679A02F-A842-8241-B9D7-EABCC67C7C2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85038-4FFE-734F-BC34-171E1434C818}">
  <dimension ref="A1:G16"/>
  <sheetViews>
    <sheetView zoomScale="150" zoomScaleNormal="150" workbookViewId="0"/>
  </sheetViews>
  <sheetFormatPr baseColWidth="10" defaultRowHeight="16" x14ac:dyDescent="0.2"/>
  <cols>
    <col min="1" max="1" width="11.6640625" customWidth="1"/>
    <col min="2" max="2" width="12.1640625" bestFit="1" customWidth="1"/>
    <col min="4" max="4" width="1.6640625" customWidth="1"/>
  </cols>
  <sheetData>
    <row r="1" spans="1:7" x14ac:dyDescent="0.2">
      <c r="A1" t="s">
        <v>1</v>
      </c>
      <c r="B1">
        <v>8300</v>
      </c>
    </row>
    <row r="2" spans="1:7" x14ac:dyDescent="0.2">
      <c r="A2" t="s">
        <v>2</v>
      </c>
      <c r="B2">
        <v>10000</v>
      </c>
    </row>
    <row r="3" spans="1:7" x14ac:dyDescent="0.2">
      <c r="A3" t="s">
        <v>0</v>
      </c>
      <c r="B3" s="2">
        <f>((B1+B2)/B2)*0.6</f>
        <v>1.0980000000000001</v>
      </c>
    </row>
    <row r="4" spans="1:7" ht="17" thickBot="1" x14ac:dyDescent="0.25">
      <c r="A4" s="5"/>
      <c r="B4" s="6"/>
      <c r="C4" s="5"/>
      <c r="D4" s="5"/>
      <c r="E4" s="5"/>
      <c r="F4" s="5"/>
      <c r="G4" s="5"/>
    </row>
    <row r="6" spans="1:7" x14ac:dyDescent="0.2">
      <c r="A6" t="s">
        <v>3</v>
      </c>
      <c r="B6">
        <v>3.3E-4</v>
      </c>
      <c r="C6" t="s">
        <v>4</v>
      </c>
      <c r="D6" s="3" t="s">
        <v>9</v>
      </c>
      <c r="E6">
        <f>B6*1000000</f>
        <v>330</v>
      </c>
      <c r="F6" t="s">
        <v>12</v>
      </c>
    </row>
    <row r="7" spans="1:7" x14ac:dyDescent="0.2">
      <c r="A7" t="s">
        <v>5</v>
      </c>
      <c r="B7">
        <f>0.000002</f>
        <v>1.9999999999999999E-6</v>
      </c>
      <c r="C7" t="s">
        <v>6</v>
      </c>
    </row>
    <row r="8" spans="1:7" x14ac:dyDescent="0.2">
      <c r="A8" t="s">
        <v>7</v>
      </c>
      <c r="B8">
        <f>(B6*B7)/0.6</f>
        <v>1.1000000000000001E-9</v>
      </c>
      <c r="C8" t="s">
        <v>8</v>
      </c>
      <c r="D8" s="3" t="s">
        <v>9</v>
      </c>
      <c r="E8">
        <f>B8*1000000</f>
        <v>1.1000000000000001E-3</v>
      </c>
      <c r="F8" t="s">
        <v>10</v>
      </c>
    </row>
    <row r="9" spans="1:7" x14ac:dyDescent="0.2">
      <c r="E9">
        <f>E8*1000</f>
        <v>1.1000000000000001</v>
      </c>
      <c r="F9" t="s">
        <v>11</v>
      </c>
    </row>
    <row r="10" spans="1:7" x14ac:dyDescent="0.2">
      <c r="A10" s="4" t="s">
        <v>13</v>
      </c>
    </row>
    <row r="11" spans="1:7" ht="17" thickBot="1" x14ac:dyDescent="0.25">
      <c r="A11" s="5"/>
      <c r="B11" s="5"/>
      <c r="C11" s="5"/>
      <c r="D11" s="5"/>
      <c r="E11" s="5"/>
      <c r="F11" s="5"/>
      <c r="G11" s="5"/>
    </row>
    <row r="13" spans="1:7" x14ac:dyDescent="0.2">
      <c r="A13" t="s">
        <v>14</v>
      </c>
    </row>
    <row r="15" spans="1:7" x14ac:dyDescent="0.2">
      <c r="A15" t="s">
        <v>15</v>
      </c>
      <c r="B15">
        <v>1163.4038032123865</v>
      </c>
      <c r="C15" t="s">
        <v>17</v>
      </c>
      <c r="E15" s="4" t="s">
        <v>20</v>
      </c>
    </row>
    <row r="16" spans="1:7" x14ac:dyDescent="0.2">
      <c r="A16" t="s">
        <v>18</v>
      </c>
      <c r="B16" s="9">
        <f>54680/B15</f>
        <v>47.000018264524989</v>
      </c>
      <c r="C16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1E6C8-4103-F049-BAC8-C986D2C10697}">
  <dimension ref="A1:D11"/>
  <sheetViews>
    <sheetView workbookViewId="0">
      <selection activeCell="B10" sqref="B10"/>
    </sheetView>
  </sheetViews>
  <sheetFormatPr baseColWidth="10" defaultRowHeight="16" x14ac:dyDescent="0.2"/>
  <sheetData>
    <row r="1" spans="1:4" x14ac:dyDescent="0.2">
      <c r="A1" s="4" t="s">
        <v>57</v>
      </c>
    </row>
    <row r="2" spans="1:4" x14ac:dyDescent="0.2">
      <c r="A2" t="s">
        <v>58</v>
      </c>
      <c r="B2">
        <v>12</v>
      </c>
      <c r="C2" t="s">
        <v>29</v>
      </c>
    </row>
    <row r="3" spans="1:4" x14ac:dyDescent="0.2">
      <c r="A3" t="s">
        <v>59</v>
      </c>
      <c r="B3">
        <v>5</v>
      </c>
      <c r="C3" t="s">
        <v>29</v>
      </c>
    </row>
    <row r="4" spans="1:4" x14ac:dyDescent="0.2">
      <c r="A4" t="s">
        <v>60</v>
      </c>
      <c r="B4" s="15">
        <v>550000</v>
      </c>
      <c r="C4" t="s">
        <v>16</v>
      </c>
      <c r="D4" t="s">
        <v>63</v>
      </c>
    </row>
    <row r="5" spans="1:4" x14ac:dyDescent="0.2">
      <c r="A5" t="s">
        <v>61</v>
      </c>
    </row>
    <row r="6" spans="1:4" x14ac:dyDescent="0.2">
      <c r="A6" t="s">
        <v>62</v>
      </c>
    </row>
    <row r="8" spans="1:4" x14ac:dyDescent="0.2">
      <c r="A8" s="4" t="s">
        <v>110</v>
      </c>
    </row>
    <row r="9" spans="1:4" x14ac:dyDescent="0.2">
      <c r="A9" t="s">
        <v>111</v>
      </c>
      <c r="B9">
        <v>220</v>
      </c>
      <c r="C9" t="s">
        <v>19</v>
      </c>
      <c r="D9" s="3"/>
    </row>
    <row r="10" spans="1:4" x14ac:dyDescent="0.2">
      <c r="A10" t="s">
        <v>112</v>
      </c>
      <c r="B10">
        <v>30</v>
      </c>
      <c r="C10" t="s">
        <v>19</v>
      </c>
    </row>
    <row r="11" spans="1:4" x14ac:dyDescent="0.2">
      <c r="A11" t="s">
        <v>85</v>
      </c>
      <c r="B11" s="2">
        <f>((B9/B10)+1)*0.6</f>
        <v>4.9999999999999991</v>
      </c>
      <c r="C11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8B211-3E44-624F-9B1E-531CA8A032C6}">
  <dimension ref="A1:Q86"/>
  <sheetViews>
    <sheetView tabSelected="1" workbookViewId="0">
      <selection activeCell="M39" sqref="M39"/>
    </sheetView>
  </sheetViews>
  <sheetFormatPr baseColWidth="10" defaultRowHeight="16" x14ac:dyDescent="0.2"/>
  <cols>
    <col min="1" max="1" width="29.33203125" customWidth="1"/>
    <col min="3" max="3" width="5" customWidth="1"/>
    <col min="4" max="4" width="2.1640625" customWidth="1"/>
    <col min="5" max="5" width="12.5" customWidth="1"/>
    <col min="7" max="7" width="5.1640625" customWidth="1"/>
    <col min="9" max="10" width="2.1640625" bestFit="1" customWidth="1"/>
    <col min="11" max="11" width="8.1640625" customWidth="1"/>
  </cols>
  <sheetData>
    <row r="1" spans="1:12" ht="22" x14ac:dyDescent="0.3">
      <c r="A1" s="38" t="s">
        <v>120</v>
      </c>
      <c r="B1" s="3" t="s">
        <v>121</v>
      </c>
    </row>
    <row r="2" spans="1:12" ht="22" x14ac:dyDescent="0.3">
      <c r="A2" s="38"/>
      <c r="B2" s="3"/>
    </row>
    <row r="3" spans="1:12" x14ac:dyDescent="0.2">
      <c r="A3" s="67" t="s">
        <v>181</v>
      </c>
      <c r="B3" s="68"/>
      <c r="C3" s="68"/>
      <c r="D3" s="68"/>
      <c r="E3" s="68"/>
      <c r="F3" s="68"/>
    </row>
    <row r="4" spans="1:12" x14ac:dyDescent="0.2">
      <c r="A4" s="12" t="s">
        <v>122</v>
      </c>
    </row>
    <row r="5" spans="1:12" x14ac:dyDescent="0.2">
      <c r="A5" s="54" t="s">
        <v>142</v>
      </c>
    </row>
    <row r="6" spans="1:12" x14ac:dyDescent="0.2">
      <c r="A6" s="56" t="s">
        <v>143</v>
      </c>
      <c r="B6" s="55"/>
      <c r="C6" s="55"/>
    </row>
    <row r="8" spans="1:12" s="53" customFormat="1" x14ac:dyDescent="0.2">
      <c r="A8" s="51" t="s">
        <v>128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</row>
    <row r="9" spans="1:12" x14ac:dyDescent="0.2">
      <c r="A9" s="45" t="s">
        <v>115</v>
      </c>
      <c r="B9" s="47">
        <v>1.2200000000000001E-2</v>
      </c>
      <c r="C9" t="s">
        <v>66</v>
      </c>
      <c r="D9" s="3" t="s">
        <v>9</v>
      </c>
      <c r="E9">
        <f>B9*1000</f>
        <v>12.200000000000001</v>
      </c>
      <c r="F9" t="s">
        <v>84</v>
      </c>
    </row>
    <row r="10" spans="1:12" x14ac:dyDescent="0.2">
      <c r="A10" s="45" t="s">
        <v>135</v>
      </c>
      <c r="B10" s="50">
        <v>0.02</v>
      </c>
      <c r="C10" t="s">
        <v>66</v>
      </c>
      <c r="D10" s="3" t="s">
        <v>9</v>
      </c>
      <c r="E10">
        <f>B10*1000</f>
        <v>20</v>
      </c>
      <c r="F10" t="s">
        <v>84</v>
      </c>
    </row>
    <row r="11" spans="1:12" x14ac:dyDescent="0.2">
      <c r="A11" s="45" t="s">
        <v>129</v>
      </c>
      <c r="B11" t="s">
        <v>130</v>
      </c>
    </row>
    <row r="12" spans="1:12" x14ac:dyDescent="0.2">
      <c r="A12" s="45" t="s">
        <v>131</v>
      </c>
      <c r="B12" s="3" t="s">
        <v>132</v>
      </c>
    </row>
    <row r="13" spans="1:12" x14ac:dyDescent="0.2">
      <c r="A13" s="45" t="s">
        <v>136</v>
      </c>
      <c r="B13" s="8">
        <v>5</v>
      </c>
      <c r="C13" t="s">
        <v>29</v>
      </c>
    </row>
    <row r="14" spans="1:12" x14ac:dyDescent="0.2">
      <c r="A14" s="45" t="s">
        <v>133</v>
      </c>
      <c r="B14">
        <v>0.5</v>
      </c>
      <c r="C14" t="s">
        <v>29</v>
      </c>
    </row>
    <row r="15" spans="1:12" x14ac:dyDescent="0.2">
      <c r="A15" s="45" t="s">
        <v>134</v>
      </c>
      <c r="B15">
        <v>1.5</v>
      </c>
      <c r="C15" t="s">
        <v>29</v>
      </c>
    </row>
    <row r="16" spans="1:12" x14ac:dyDescent="0.2">
      <c r="A16" s="45" t="s">
        <v>137</v>
      </c>
      <c r="B16">
        <v>1.1000000000000001</v>
      </c>
      <c r="C16" t="s">
        <v>29</v>
      </c>
    </row>
    <row r="17" spans="1:12" x14ac:dyDescent="0.2">
      <c r="A17" s="45" t="s">
        <v>138</v>
      </c>
      <c r="B17">
        <v>1.2</v>
      </c>
      <c r="C17" t="s">
        <v>29</v>
      </c>
    </row>
    <row r="18" spans="1:12" x14ac:dyDescent="0.2">
      <c r="A18" s="45" t="s">
        <v>139</v>
      </c>
      <c r="B18">
        <v>0.75</v>
      </c>
      <c r="C18" t="s">
        <v>29</v>
      </c>
    </row>
    <row r="19" spans="1:12" x14ac:dyDescent="0.2">
      <c r="A19" s="45" t="s">
        <v>140</v>
      </c>
      <c r="B19">
        <v>1.2</v>
      </c>
      <c r="C19" t="s">
        <v>29</v>
      </c>
    </row>
    <row r="20" spans="1:12" x14ac:dyDescent="0.2">
      <c r="A20" s="45" t="s">
        <v>141</v>
      </c>
      <c r="B20">
        <v>1.1000000000000001</v>
      </c>
      <c r="C20" t="s">
        <v>29</v>
      </c>
    </row>
    <row r="21" spans="1:12" x14ac:dyDescent="0.2">
      <c r="A21" s="45"/>
    </row>
    <row r="22" spans="1:12" x14ac:dyDescent="0.2">
      <c r="A22" s="45" t="s">
        <v>158</v>
      </c>
      <c r="B22">
        <v>5.3</v>
      </c>
      <c r="C22" t="s">
        <v>160</v>
      </c>
      <c r="E22" t="s">
        <v>159</v>
      </c>
    </row>
    <row r="23" spans="1:12" x14ac:dyDescent="0.2">
      <c r="A23" s="45"/>
    </row>
    <row r="24" spans="1:12" x14ac:dyDescent="0.2">
      <c r="A24" s="45" t="s">
        <v>153</v>
      </c>
      <c r="B24">
        <v>85.3</v>
      </c>
      <c r="C24" t="s">
        <v>155</v>
      </c>
    </row>
    <row r="25" spans="1:12" x14ac:dyDescent="0.2">
      <c r="A25" s="45" t="s">
        <v>154</v>
      </c>
      <c r="B25">
        <v>46.5</v>
      </c>
      <c r="C25" t="s">
        <v>155</v>
      </c>
    </row>
    <row r="26" spans="1:12" x14ac:dyDescent="0.2">
      <c r="A26" s="45" t="s">
        <v>156</v>
      </c>
      <c r="B26">
        <v>133</v>
      </c>
      <c r="C26" t="s">
        <v>157</v>
      </c>
    </row>
    <row r="27" spans="1:12" x14ac:dyDescent="0.2">
      <c r="A27" s="45"/>
    </row>
    <row r="29" spans="1:12" s="60" customFormat="1" x14ac:dyDescent="0.2">
      <c r="A29" s="58" t="s">
        <v>144</v>
      </c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</row>
    <row r="30" spans="1:12" x14ac:dyDescent="0.2">
      <c r="A30" t="s">
        <v>116</v>
      </c>
      <c r="B30" s="12">
        <v>20</v>
      </c>
      <c r="C30" t="s">
        <v>29</v>
      </c>
      <c r="E30" s="66" t="s">
        <v>185</v>
      </c>
    </row>
    <row r="31" spans="1:12" x14ac:dyDescent="0.2">
      <c r="A31" t="s">
        <v>123</v>
      </c>
      <c r="B31" s="12">
        <v>22</v>
      </c>
      <c r="C31" t="s">
        <v>29</v>
      </c>
      <c r="E31" s="66" t="s">
        <v>186</v>
      </c>
    </row>
    <row r="32" spans="1:12" x14ac:dyDescent="0.2">
      <c r="A32" t="s">
        <v>124</v>
      </c>
      <c r="B32" s="12">
        <v>4.5</v>
      </c>
      <c r="C32" t="s">
        <v>29</v>
      </c>
    </row>
    <row r="33" spans="1:17" x14ac:dyDescent="0.2">
      <c r="A33" t="s">
        <v>125</v>
      </c>
      <c r="B33" s="12">
        <v>5</v>
      </c>
      <c r="C33" t="s">
        <v>6</v>
      </c>
    </row>
    <row r="34" spans="1:17" x14ac:dyDescent="0.2">
      <c r="A34" t="s">
        <v>126</v>
      </c>
      <c r="B34" s="12">
        <v>47</v>
      </c>
      <c r="C34" t="s">
        <v>10</v>
      </c>
    </row>
    <row r="35" spans="1:17" x14ac:dyDescent="0.2">
      <c r="A35" t="s">
        <v>178</v>
      </c>
      <c r="B35" s="12">
        <v>5</v>
      </c>
      <c r="C35" t="s">
        <v>127</v>
      </c>
    </row>
    <row r="36" spans="1:17" x14ac:dyDescent="0.2">
      <c r="A36" t="s">
        <v>150</v>
      </c>
      <c r="B36" s="12">
        <v>1</v>
      </c>
      <c r="C36" t="s">
        <v>127</v>
      </c>
      <c r="E36" s="3" t="s">
        <v>151</v>
      </c>
    </row>
    <row r="42" spans="1:17" x14ac:dyDescent="0.2">
      <c r="A42" s="48" t="s">
        <v>152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</row>
    <row r="43" spans="1:17" x14ac:dyDescent="0.2">
      <c r="A43" t="s">
        <v>162</v>
      </c>
      <c r="B43" s="61">
        <f>B30/B35</f>
        <v>4</v>
      </c>
      <c r="C43" t="s">
        <v>163</v>
      </c>
      <c r="E43" t="s">
        <v>164</v>
      </c>
      <c r="Q43" s="3"/>
    </row>
    <row r="44" spans="1:17" x14ac:dyDescent="0.2">
      <c r="A44" t="s">
        <v>161</v>
      </c>
      <c r="B44" s="62">
        <f>B34*B43</f>
        <v>188</v>
      </c>
      <c r="C44" t="s">
        <v>86</v>
      </c>
      <c r="D44" s="3" t="s">
        <v>9</v>
      </c>
      <c r="E44">
        <f>B44/1000</f>
        <v>0.188</v>
      </c>
      <c r="F44" t="s">
        <v>6</v>
      </c>
    </row>
    <row r="45" spans="1:17" x14ac:dyDescent="0.2">
      <c r="A45" t="s">
        <v>165</v>
      </c>
      <c r="B45" s="63">
        <f>(5000/B43)/1000</f>
        <v>1.25</v>
      </c>
      <c r="C45" t="s">
        <v>11</v>
      </c>
      <c r="D45" s="3"/>
      <c r="E45" t="s">
        <v>166</v>
      </c>
    </row>
    <row r="46" spans="1:17" x14ac:dyDescent="0.2">
      <c r="A46" t="s">
        <v>172</v>
      </c>
      <c r="B46">
        <f>(E44*B30)/2</f>
        <v>1.88</v>
      </c>
      <c r="C46" t="s">
        <v>88</v>
      </c>
    </row>
    <row r="47" spans="1:17" x14ac:dyDescent="0.2">
      <c r="A47" t="s">
        <v>177</v>
      </c>
      <c r="B47" s="69">
        <v>10000</v>
      </c>
      <c r="C47" t="s">
        <v>127</v>
      </c>
      <c r="E47" t="s">
        <v>179</v>
      </c>
    </row>
    <row r="48" spans="1:17" x14ac:dyDescent="0.2">
      <c r="A48" t="s">
        <v>180</v>
      </c>
      <c r="B48" s="64" t="str">
        <f>IF(B47&gt;B35,"✅","❌")</f>
        <v>✅</v>
      </c>
    </row>
    <row r="50" spans="1:12" x14ac:dyDescent="0.2">
      <c r="A50" s="48" t="s">
        <v>147</v>
      </c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</row>
    <row r="51" spans="1:12" x14ac:dyDescent="0.2">
      <c r="A51" t="s">
        <v>145</v>
      </c>
      <c r="B51" s="54">
        <f>4834/B33</f>
        <v>966.8</v>
      </c>
      <c r="C51" s="54" t="s">
        <v>66</v>
      </c>
    </row>
    <row r="52" spans="1:12" x14ac:dyDescent="0.2">
      <c r="A52" t="s">
        <v>148</v>
      </c>
      <c r="B52" s="54">
        <f>VLOOKUP(B51,'E96 Series'!A2:A577,1,TRUE)</f>
        <v>953</v>
      </c>
      <c r="C52" s="54" t="s">
        <v>66</v>
      </c>
    </row>
    <row r="54" spans="1:12" x14ac:dyDescent="0.2">
      <c r="A54" t="s">
        <v>149</v>
      </c>
    </row>
    <row r="58" spans="1:12" x14ac:dyDescent="0.2">
      <c r="A58" s="48" t="s">
        <v>167</v>
      </c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</row>
    <row r="59" spans="1:12" x14ac:dyDescent="0.2">
      <c r="A59" t="s">
        <v>168</v>
      </c>
      <c r="B59" s="54">
        <v>470</v>
      </c>
      <c r="C59" t="s">
        <v>19</v>
      </c>
      <c r="E59" t="s">
        <v>169</v>
      </c>
    </row>
    <row r="60" spans="1:12" x14ac:dyDescent="0.2">
      <c r="A60" t="s">
        <v>182</v>
      </c>
      <c r="B60" s="63">
        <v>24.73698355809114</v>
      </c>
      <c r="C60" t="s">
        <v>19</v>
      </c>
    </row>
    <row r="61" spans="1:12" x14ac:dyDescent="0.2">
      <c r="A61" t="s">
        <v>189</v>
      </c>
      <c r="B61" s="70">
        <f>(($B$16*(B59+B60))/B60)</f>
        <v>21.999880488091936</v>
      </c>
      <c r="C61" t="s">
        <v>29</v>
      </c>
      <c r="E61" s="14" t="str">
        <f>IF(ABS(B61-B31)&lt;0.01,"✅","❌")</f>
        <v>✅</v>
      </c>
      <c r="F61" t="s">
        <v>175</v>
      </c>
    </row>
    <row r="62" spans="1:12" x14ac:dyDescent="0.2">
      <c r="B62" s="65"/>
      <c r="E62" s="14"/>
    </row>
    <row r="63" spans="1:12" x14ac:dyDescent="0.2">
      <c r="A63" t="s">
        <v>171</v>
      </c>
      <c r="B63" s="65"/>
      <c r="E63" s="14"/>
    </row>
    <row r="64" spans="1:12" x14ac:dyDescent="0.2">
      <c r="A64" s="3" t="s">
        <v>187</v>
      </c>
      <c r="B64" s="65"/>
      <c r="E64" s="14"/>
    </row>
    <row r="65" spans="1:12" x14ac:dyDescent="0.2">
      <c r="A65" t="s">
        <v>188</v>
      </c>
      <c r="B65" s="71"/>
      <c r="E65" s="14" t="str">
        <f>IF(ABS(B65-B35)&lt;0.01,"✅","❌")</f>
        <v>❌</v>
      </c>
      <c r="F65" t="s">
        <v>175</v>
      </c>
    </row>
    <row r="66" spans="1:12" x14ac:dyDescent="0.2">
      <c r="B66" s="71"/>
      <c r="E66" s="14"/>
    </row>
    <row r="67" spans="1:12" x14ac:dyDescent="0.2">
      <c r="B67" s="71"/>
      <c r="E67" s="14"/>
    </row>
    <row r="68" spans="1:12" x14ac:dyDescent="0.2">
      <c r="A68" t="s">
        <v>173</v>
      </c>
      <c r="B68" s="65">
        <v>20</v>
      </c>
      <c r="C68" t="s">
        <v>19</v>
      </c>
      <c r="E68" s="14"/>
    </row>
    <row r="69" spans="1:12" x14ac:dyDescent="0.2">
      <c r="A69" t="s">
        <v>183</v>
      </c>
      <c r="B69" s="65">
        <v>30</v>
      </c>
      <c r="C69" t="s">
        <v>19</v>
      </c>
      <c r="E69" s="14"/>
    </row>
    <row r="70" spans="1:12" x14ac:dyDescent="0.2">
      <c r="A70" t="s">
        <v>184</v>
      </c>
      <c r="B70" s="65">
        <f>(B68*B69)/(B68+B69)</f>
        <v>12</v>
      </c>
      <c r="C70" t="s">
        <v>19</v>
      </c>
      <c r="E70" s="14"/>
    </row>
    <row r="71" spans="1:12" x14ac:dyDescent="0.2">
      <c r="B71" s="65"/>
      <c r="E71" s="14"/>
    </row>
    <row r="72" spans="1:12" x14ac:dyDescent="0.2">
      <c r="A72" t="s">
        <v>174</v>
      </c>
      <c r="B72" s="63">
        <f>VLOOKUP(B60,'E96 Series'!A2:A577,1,TRUE)</f>
        <v>24.3</v>
      </c>
    </row>
    <row r="73" spans="1:12" x14ac:dyDescent="0.2">
      <c r="A73" t="s">
        <v>170</v>
      </c>
      <c r="B73" s="2">
        <f>(($B$19*(B59+B72))/B72)</f>
        <v>24.409876543209876</v>
      </c>
      <c r="C73" t="s">
        <v>29</v>
      </c>
      <c r="E73" s="14" t="str">
        <f>IF(ABS(B73-B31)&lt;0.05,"✅","❌")</f>
        <v>❌</v>
      </c>
      <c r="F73" t="s">
        <v>176</v>
      </c>
    </row>
    <row r="74" spans="1:12" x14ac:dyDescent="0.2">
      <c r="A74" t="s">
        <v>171</v>
      </c>
    </row>
    <row r="79" spans="1:12" x14ac:dyDescent="0.2">
      <c r="A79" s="48" t="s">
        <v>114</v>
      </c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</row>
    <row r="81" spans="1:12" x14ac:dyDescent="0.2">
      <c r="A81" s="46" t="s">
        <v>119</v>
      </c>
      <c r="H81" s="46" t="s">
        <v>118</v>
      </c>
    </row>
    <row r="82" spans="1:12" x14ac:dyDescent="0.2">
      <c r="A82" t="s">
        <v>116</v>
      </c>
      <c r="B82" s="12">
        <v>5.2</v>
      </c>
      <c r="C82" t="s">
        <v>29</v>
      </c>
      <c r="H82">
        <f>B82</f>
        <v>5.2</v>
      </c>
      <c r="I82" t="s">
        <v>29</v>
      </c>
    </row>
    <row r="83" spans="1:12" x14ac:dyDescent="0.2">
      <c r="A83" t="s">
        <v>75</v>
      </c>
      <c r="B83" s="12">
        <v>0.05</v>
      </c>
      <c r="C83" t="s">
        <v>6</v>
      </c>
      <c r="D83" s="3" t="s">
        <v>9</v>
      </c>
      <c r="E83">
        <f>B83*1000</f>
        <v>50</v>
      </c>
      <c r="F83" t="s">
        <v>86</v>
      </c>
      <c r="H83" s="12">
        <v>5</v>
      </c>
      <c r="I83" t="s">
        <v>6</v>
      </c>
      <c r="J83" s="3" t="s">
        <v>9</v>
      </c>
      <c r="K83">
        <f>H83*1000</f>
        <v>5000</v>
      </c>
      <c r="L83" t="s">
        <v>86</v>
      </c>
    </row>
    <row r="84" spans="1:12" x14ac:dyDescent="0.2">
      <c r="A84" t="s">
        <v>76</v>
      </c>
      <c r="B84" s="2">
        <f>B$83*MAX($B$9,$B$10)</f>
        <v>1E-3</v>
      </c>
      <c r="C84" t="s">
        <v>29</v>
      </c>
      <c r="D84" s="3" t="s">
        <v>9</v>
      </c>
      <c r="E84" s="8">
        <f>B84*1000</f>
        <v>1</v>
      </c>
      <c r="F84" t="s">
        <v>77</v>
      </c>
      <c r="H84" s="2">
        <f>H$83*MAX($B$9,$B$10)</f>
        <v>0.1</v>
      </c>
      <c r="J84" s="3" t="s">
        <v>9</v>
      </c>
      <c r="K84" s="8">
        <f>H84*1000</f>
        <v>100</v>
      </c>
      <c r="L84" t="s">
        <v>77</v>
      </c>
    </row>
    <row r="85" spans="1:12" x14ac:dyDescent="0.2">
      <c r="A85" t="s">
        <v>0</v>
      </c>
      <c r="B85" s="2">
        <f>B$82-B$84</f>
        <v>5.1989999999999998</v>
      </c>
      <c r="C85" t="s">
        <v>29</v>
      </c>
      <c r="D85" s="3"/>
      <c r="E85" s="8"/>
      <c r="H85" s="2">
        <f>H$82-H$84</f>
        <v>5.1000000000000005</v>
      </c>
      <c r="I85" t="s">
        <v>29</v>
      </c>
      <c r="J85" s="3"/>
      <c r="K85" s="8"/>
    </row>
    <row r="86" spans="1:12" x14ac:dyDescent="0.2">
      <c r="A86" t="s">
        <v>117</v>
      </c>
      <c r="B86" s="7">
        <f>(B$83^2)*MAX($B$9,$B$10)</f>
        <v>5.0000000000000009E-5</v>
      </c>
      <c r="C86" t="s">
        <v>88</v>
      </c>
      <c r="D86" s="3" t="s">
        <v>9</v>
      </c>
      <c r="E86" s="8">
        <f>B86*1000</f>
        <v>5.000000000000001E-2</v>
      </c>
      <c r="F86" t="s">
        <v>89</v>
      </c>
      <c r="H86" s="7">
        <f>(H$83^2)*MAX($B$9,$B$10)</f>
        <v>0.5</v>
      </c>
      <c r="J86" s="3" t="s">
        <v>9</v>
      </c>
      <c r="K86" s="8">
        <f>H86*1000</f>
        <v>500</v>
      </c>
      <c r="L86" t="s">
        <v>89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D8B5D-86F9-0E4C-A16A-6C129605570D}">
  <dimension ref="A1:A577"/>
  <sheetViews>
    <sheetView topLeftCell="A180" workbookViewId="0"/>
  </sheetViews>
  <sheetFormatPr baseColWidth="10" defaultRowHeight="16" x14ac:dyDescent="0.2"/>
  <sheetData>
    <row r="1" spans="1:1" x14ac:dyDescent="0.2">
      <c r="A1" s="57" t="s">
        <v>146</v>
      </c>
    </row>
    <row r="2" spans="1:1" x14ac:dyDescent="0.2">
      <c r="A2">
        <v>1</v>
      </c>
    </row>
    <row r="3" spans="1:1" x14ac:dyDescent="0.2">
      <c r="A3">
        <v>1.02</v>
      </c>
    </row>
    <row r="4" spans="1:1" x14ac:dyDescent="0.2">
      <c r="A4">
        <v>1.05</v>
      </c>
    </row>
    <row r="5" spans="1:1" x14ac:dyDescent="0.2">
      <c r="A5">
        <v>1.07</v>
      </c>
    </row>
    <row r="6" spans="1:1" x14ac:dyDescent="0.2">
      <c r="A6">
        <v>1.1000000000000001</v>
      </c>
    </row>
    <row r="7" spans="1:1" x14ac:dyDescent="0.2">
      <c r="A7">
        <v>1.1299999999999999</v>
      </c>
    </row>
    <row r="8" spans="1:1" x14ac:dyDescent="0.2">
      <c r="A8">
        <v>1.1499999999999999</v>
      </c>
    </row>
    <row r="9" spans="1:1" x14ac:dyDescent="0.2">
      <c r="A9">
        <v>1.18</v>
      </c>
    </row>
    <row r="10" spans="1:1" x14ac:dyDescent="0.2">
      <c r="A10">
        <v>1.21</v>
      </c>
    </row>
    <row r="11" spans="1:1" x14ac:dyDescent="0.2">
      <c r="A11">
        <v>1.24</v>
      </c>
    </row>
    <row r="12" spans="1:1" x14ac:dyDescent="0.2">
      <c r="A12">
        <v>1.27</v>
      </c>
    </row>
    <row r="13" spans="1:1" x14ac:dyDescent="0.2">
      <c r="A13">
        <v>1.3</v>
      </c>
    </row>
    <row r="14" spans="1:1" x14ac:dyDescent="0.2">
      <c r="A14">
        <v>1.33</v>
      </c>
    </row>
    <row r="15" spans="1:1" x14ac:dyDescent="0.2">
      <c r="A15">
        <v>1.37</v>
      </c>
    </row>
    <row r="16" spans="1:1" x14ac:dyDescent="0.2">
      <c r="A16">
        <v>1.4</v>
      </c>
    </row>
    <row r="17" spans="1:1" x14ac:dyDescent="0.2">
      <c r="A17">
        <v>1.43</v>
      </c>
    </row>
    <row r="18" spans="1:1" x14ac:dyDescent="0.2">
      <c r="A18">
        <v>1.47</v>
      </c>
    </row>
    <row r="19" spans="1:1" x14ac:dyDescent="0.2">
      <c r="A19">
        <v>1.5</v>
      </c>
    </row>
    <row r="20" spans="1:1" x14ac:dyDescent="0.2">
      <c r="A20">
        <v>1.54</v>
      </c>
    </row>
    <row r="21" spans="1:1" x14ac:dyDescent="0.2">
      <c r="A21">
        <v>1.58</v>
      </c>
    </row>
    <row r="22" spans="1:1" x14ac:dyDescent="0.2">
      <c r="A22">
        <v>1.62</v>
      </c>
    </row>
    <row r="23" spans="1:1" x14ac:dyDescent="0.2">
      <c r="A23">
        <v>1.65</v>
      </c>
    </row>
    <row r="24" spans="1:1" x14ac:dyDescent="0.2">
      <c r="A24">
        <v>1.69</v>
      </c>
    </row>
    <row r="25" spans="1:1" x14ac:dyDescent="0.2">
      <c r="A25">
        <v>1.74</v>
      </c>
    </row>
    <row r="26" spans="1:1" x14ac:dyDescent="0.2">
      <c r="A26">
        <v>1.78</v>
      </c>
    </row>
    <row r="27" spans="1:1" x14ac:dyDescent="0.2">
      <c r="A27">
        <v>1.82</v>
      </c>
    </row>
    <row r="28" spans="1:1" x14ac:dyDescent="0.2">
      <c r="A28">
        <v>1.87</v>
      </c>
    </row>
    <row r="29" spans="1:1" x14ac:dyDescent="0.2">
      <c r="A29">
        <v>1.91</v>
      </c>
    </row>
    <row r="30" spans="1:1" x14ac:dyDescent="0.2">
      <c r="A30">
        <v>1.96</v>
      </c>
    </row>
    <row r="31" spans="1:1" x14ac:dyDescent="0.2">
      <c r="A31">
        <v>2</v>
      </c>
    </row>
    <row r="32" spans="1:1" x14ac:dyDescent="0.2">
      <c r="A32">
        <v>2.0499999999999998</v>
      </c>
    </row>
    <row r="33" spans="1:1" x14ac:dyDescent="0.2">
      <c r="A33">
        <v>2.1</v>
      </c>
    </row>
    <row r="34" spans="1:1" x14ac:dyDescent="0.2">
      <c r="A34">
        <v>2.15</v>
      </c>
    </row>
    <row r="35" spans="1:1" x14ac:dyDescent="0.2">
      <c r="A35">
        <v>2.21</v>
      </c>
    </row>
    <row r="36" spans="1:1" x14ac:dyDescent="0.2">
      <c r="A36">
        <v>2.2599999999999998</v>
      </c>
    </row>
    <row r="37" spans="1:1" x14ac:dyDescent="0.2">
      <c r="A37">
        <v>2.3199999999999998</v>
      </c>
    </row>
    <row r="38" spans="1:1" x14ac:dyDescent="0.2">
      <c r="A38">
        <v>2.37</v>
      </c>
    </row>
    <row r="39" spans="1:1" x14ac:dyDescent="0.2">
      <c r="A39">
        <v>2.4300000000000002</v>
      </c>
    </row>
    <row r="40" spans="1:1" x14ac:dyDescent="0.2">
      <c r="A40">
        <v>2.4900000000000002</v>
      </c>
    </row>
    <row r="41" spans="1:1" x14ac:dyDescent="0.2">
      <c r="A41">
        <v>2.5499999999999998</v>
      </c>
    </row>
    <row r="42" spans="1:1" x14ac:dyDescent="0.2">
      <c r="A42">
        <v>2.61</v>
      </c>
    </row>
    <row r="43" spans="1:1" x14ac:dyDescent="0.2">
      <c r="A43">
        <v>2.67</v>
      </c>
    </row>
    <row r="44" spans="1:1" x14ac:dyDescent="0.2">
      <c r="A44">
        <v>2.74</v>
      </c>
    </row>
    <row r="45" spans="1:1" x14ac:dyDescent="0.2">
      <c r="A45">
        <v>2.8</v>
      </c>
    </row>
    <row r="46" spans="1:1" x14ac:dyDescent="0.2">
      <c r="A46">
        <v>2.87</v>
      </c>
    </row>
    <row r="47" spans="1:1" x14ac:dyDescent="0.2">
      <c r="A47">
        <v>2.94</v>
      </c>
    </row>
    <row r="48" spans="1:1" x14ac:dyDescent="0.2">
      <c r="A48">
        <v>3.01</v>
      </c>
    </row>
    <row r="49" spans="1:1" x14ac:dyDescent="0.2">
      <c r="A49">
        <v>3.09</v>
      </c>
    </row>
    <row r="50" spans="1:1" x14ac:dyDescent="0.2">
      <c r="A50">
        <v>3.16</v>
      </c>
    </row>
    <row r="51" spans="1:1" x14ac:dyDescent="0.2">
      <c r="A51">
        <v>3.24</v>
      </c>
    </row>
    <row r="52" spans="1:1" x14ac:dyDescent="0.2">
      <c r="A52">
        <v>3.32</v>
      </c>
    </row>
    <row r="53" spans="1:1" x14ac:dyDescent="0.2">
      <c r="A53">
        <v>3.4</v>
      </c>
    </row>
    <row r="54" spans="1:1" x14ac:dyDescent="0.2">
      <c r="A54">
        <v>3.48</v>
      </c>
    </row>
    <row r="55" spans="1:1" x14ac:dyDescent="0.2">
      <c r="A55">
        <v>3.57</v>
      </c>
    </row>
    <row r="56" spans="1:1" x14ac:dyDescent="0.2">
      <c r="A56">
        <v>3.65</v>
      </c>
    </row>
    <row r="57" spans="1:1" x14ac:dyDescent="0.2">
      <c r="A57">
        <v>3.74</v>
      </c>
    </row>
    <row r="58" spans="1:1" x14ac:dyDescent="0.2">
      <c r="A58">
        <v>3.83</v>
      </c>
    </row>
    <row r="59" spans="1:1" x14ac:dyDescent="0.2">
      <c r="A59">
        <v>3.92</v>
      </c>
    </row>
    <row r="60" spans="1:1" x14ac:dyDescent="0.2">
      <c r="A60">
        <v>4.0199999999999996</v>
      </c>
    </row>
    <row r="61" spans="1:1" x14ac:dyDescent="0.2">
      <c r="A61">
        <v>4.12</v>
      </c>
    </row>
    <row r="62" spans="1:1" x14ac:dyDescent="0.2">
      <c r="A62">
        <v>4.22</v>
      </c>
    </row>
    <row r="63" spans="1:1" x14ac:dyDescent="0.2">
      <c r="A63">
        <v>4.32</v>
      </c>
    </row>
    <row r="64" spans="1:1" x14ac:dyDescent="0.2">
      <c r="A64">
        <v>4.42</v>
      </c>
    </row>
    <row r="65" spans="1:1" x14ac:dyDescent="0.2">
      <c r="A65">
        <v>4.53</v>
      </c>
    </row>
    <row r="66" spans="1:1" x14ac:dyDescent="0.2">
      <c r="A66">
        <v>4.6399999999999997</v>
      </c>
    </row>
    <row r="67" spans="1:1" x14ac:dyDescent="0.2">
      <c r="A67">
        <v>4.75</v>
      </c>
    </row>
    <row r="68" spans="1:1" x14ac:dyDescent="0.2">
      <c r="A68">
        <v>4.87</v>
      </c>
    </row>
    <row r="69" spans="1:1" x14ac:dyDescent="0.2">
      <c r="A69">
        <v>4.99</v>
      </c>
    </row>
    <row r="70" spans="1:1" x14ac:dyDescent="0.2">
      <c r="A70">
        <v>5.1100000000000003</v>
      </c>
    </row>
    <row r="71" spans="1:1" x14ac:dyDescent="0.2">
      <c r="A71">
        <v>5.23</v>
      </c>
    </row>
    <row r="72" spans="1:1" x14ac:dyDescent="0.2">
      <c r="A72">
        <v>5.36</v>
      </c>
    </row>
    <row r="73" spans="1:1" x14ac:dyDescent="0.2">
      <c r="A73">
        <v>5.49</v>
      </c>
    </row>
    <row r="74" spans="1:1" x14ac:dyDescent="0.2">
      <c r="A74">
        <v>5.62</v>
      </c>
    </row>
    <row r="75" spans="1:1" x14ac:dyDescent="0.2">
      <c r="A75">
        <v>5.76</v>
      </c>
    </row>
    <row r="76" spans="1:1" x14ac:dyDescent="0.2">
      <c r="A76">
        <v>5.9</v>
      </c>
    </row>
    <row r="77" spans="1:1" x14ac:dyDescent="0.2">
      <c r="A77">
        <v>6.04</v>
      </c>
    </row>
    <row r="78" spans="1:1" x14ac:dyDescent="0.2">
      <c r="A78">
        <v>6.19</v>
      </c>
    </row>
    <row r="79" spans="1:1" x14ac:dyDescent="0.2">
      <c r="A79">
        <v>6.34</v>
      </c>
    </row>
    <row r="80" spans="1:1" x14ac:dyDescent="0.2">
      <c r="A80">
        <v>6.49</v>
      </c>
    </row>
    <row r="81" spans="1:1" x14ac:dyDescent="0.2">
      <c r="A81">
        <v>6.65</v>
      </c>
    </row>
    <row r="82" spans="1:1" x14ac:dyDescent="0.2">
      <c r="A82">
        <v>6.81</v>
      </c>
    </row>
    <row r="83" spans="1:1" x14ac:dyDescent="0.2">
      <c r="A83">
        <v>6.98</v>
      </c>
    </row>
    <row r="84" spans="1:1" x14ac:dyDescent="0.2">
      <c r="A84">
        <v>7.15</v>
      </c>
    </row>
    <row r="85" spans="1:1" x14ac:dyDescent="0.2">
      <c r="A85">
        <v>7.32</v>
      </c>
    </row>
    <row r="86" spans="1:1" x14ac:dyDescent="0.2">
      <c r="A86">
        <v>7.5</v>
      </c>
    </row>
    <row r="87" spans="1:1" x14ac:dyDescent="0.2">
      <c r="A87">
        <v>7.68</v>
      </c>
    </row>
    <row r="88" spans="1:1" x14ac:dyDescent="0.2">
      <c r="A88">
        <v>7.87</v>
      </c>
    </row>
    <row r="89" spans="1:1" x14ac:dyDescent="0.2">
      <c r="A89">
        <v>8.06</v>
      </c>
    </row>
    <row r="90" spans="1:1" x14ac:dyDescent="0.2">
      <c r="A90">
        <v>8.25</v>
      </c>
    </row>
    <row r="91" spans="1:1" x14ac:dyDescent="0.2">
      <c r="A91">
        <v>8.4499999999999993</v>
      </c>
    </row>
    <row r="92" spans="1:1" x14ac:dyDescent="0.2">
      <c r="A92">
        <v>8.66</v>
      </c>
    </row>
    <row r="93" spans="1:1" x14ac:dyDescent="0.2">
      <c r="A93">
        <v>8.8699999999999992</v>
      </c>
    </row>
    <row r="94" spans="1:1" x14ac:dyDescent="0.2">
      <c r="A94">
        <v>9.09</v>
      </c>
    </row>
    <row r="95" spans="1:1" x14ac:dyDescent="0.2">
      <c r="A95">
        <v>9.31</v>
      </c>
    </row>
    <row r="96" spans="1:1" x14ac:dyDescent="0.2">
      <c r="A96">
        <v>9.5299999999999994</v>
      </c>
    </row>
    <row r="97" spans="1:1" x14ac:dyDescent="0.2">
      <c r="A97">
        <v>9.76</v>
      </c>
    </row>
    <row r="98" spans="1:1" x14ac:dyDescent="0.2">
      <c r="A98">
        <v>10</v>
      </c>
    </row>
    <row r="99" spans="1:1" x14ac:dyDescent="0.2">
      <c r="A99">
        <v>10.199999999999999</v>
      </c>
    </row>
    <row r="100" spans="1:1" x14ac:dyDescent="0.2">
      <c r="A100">
        <v>10.5</v>
      </c>
    </row>
    <row r="101" spans="1:1" x14ac:dyDescent="0.2">
      <c r="A101">
        <v>10.7</v>
      </c>
    </row>
    <row r="102" spans="1:1" x14ac:dyDescent="0.2">
      <c r="A102">
        <v>11</v>
      </c>
    </row>
    <row r="103" spans="1:1" x14ac:dyDescent="0.2">
      <c r="A103">
        <v>11.3</v>
      </c>
    </row>
    <row r="104" spans="1:1" x14ac:dyDescent="0.2">
      <c r="A104">
        <v>11.5</v>
      </c>
    </row>
    <row r="105" spans="1:1" x14ac:dyDescent="0.2">
      <c r="A105">
        <v>11.8</v>
      </c>
    </row>
    <row r="106" spans="1:1" x14ac:dyDescent="0.2">
      <c r="A106">
        <v>12.1</v>
      </c>
    </row>
    <row r="107" spans="1:1" x14ac:dyDescent="0.2">
      <c r="A107">
        <v>12.4</v>
      </c>
    </row>
    <row r="108" spans="1:1" x14ac:dyDescent="0.2">
      <c r="A108">
        <v>12.7</v>
      </c>
    </row>
    <row r="109" spans="1:1" x14ac:dyDescent="0.2">
      <c r="A109">
        <v>13</v>
      </c>
    </row>
    <row r="110" spans="1:1" x14ac:dyDescent="0.2">
      <c r="A110">
        <v>13.3</v>
      </c>
    </row>
    <row r="111" spans="1:1" x14ac:dyDescent="0.2">
      <c r="A111">
        <v>13.7</v>
      </c>
    </row>
    <row r="112" spans="1:1" x14ac:dyDescent="0.2">
      <c r="A112">
        <v>14</v>
      </c>
    </row>
    <row r="113" spans="1:1" x14ac:dyDescent="0.2">
      <c r="A113">
        <v>14.3</v>
      </c>
    </row>
    <row r="114" spans="1:1" x14ac:dyDescent="0.2">
      <c r="A114">
        <v>14.7</v>
      </c>
    </row>
    <row r="115" spans="1:1" x14ac:dyDescent="0.2">
      <c r="A115">
        <v>15</v>
      </c>
    </row>
    <row r="116" spans="1:1" x14ac:dyDescent="0.2">
      <c r="A116">
        <v>15.4</v>
      </c>
    </row>
    <row r="117" spans="1:1" x14ac:dyDescent="0.2">
      <c r="A117">
        <v>15.8</v>
      </c>
    </row>
    <row r="118" spans="1:1" x14ac:dyDescent="0.2">
      <c r="A118">
        <v>16.2</v>
      </c>
    </row>
    <row r="119" spans="1:1" x14ac:dyDescent="0.2">
      <c r="A119">
        <v>16.5</v>
      </c>
    </row>
    <row r="120" spans="1:1" x14ac:dyDescent="0.2">
      <c r="A120">
        <v>16.899999999999999</v>
      </c>
    </row>
    <row r="121" spans="1:1" x14ac:dyDescent="0.2">
      <c r="A121">
        <v>17.399999999999999</v>
      </c>
    </row>
    <row r="122" spans="1:1" x14ac:dyDescent="0.2">
      <c r="A122">
        <v>17.8</v>
      </c>
    </row>
    <row r="123" spans="1:1" x14ac:dyDescent="0.2">
      <c r="A123">
        <v>18.2</v>
      </c>
    </row>
    <row r="124" spans="1:1" x14ac:dyDescent="0.2">
      <c r="A124">
        <v>18.7</v>
      </c>
    </row>
    <row r="125" spans="1:1" x14ac:dyDescent="0.2">
      <c r="A125">
        <v>19.100000000000001</v>
      </c>
    </row>
    <row r="126" spans="1:1" x14ac:dyDescent="0.2">
      <c r="A126">
        <v>19.600000000000001</v>
      </c>
    </row>
    <row r="127" spans="1:1" x14ac:dyDescent="0.2">
      <c r="A127">
        <v>20</v>
      </c>
    </row>
    <row r="128" spans="1:1" x14ac:dyDescent="0.2">
      <c r="A128">
        <v>20.5</v>
      </c>
    </row>
    <row r="129" spans="1:1" x14ac:dyDescent="0.2">
      <c r="A129">
        <v>21</v>
      </c>
    </row>
    <row r="130" spans="1:1" x14ac:dyDescent="0.2">
      <c r="A130">
        <v>21.5</v>
      </c>
    </row>
    <row r="131" spans="1:1" x14ac:dyDescent="0.2">
      <c r="A131">
        <v>22.1</v>
      </c>
    </row>
    <row r="132" spans="1:1" x14ac:dyDescent="0.2">
      <c r="A132">
        <v>22.6</v>
      </c>
    </row>
    <row r="133" spans="1:1" x14ac:dyDescent="0.2">
      <c r="A133">
        <v>23.2</v>
      </c>
    </row>
    <row r="134" spans="1:1" x14ac:dyDescent="0.2">
      <c r="A134">
        <v>23.7</v>
      </c>
    </row>
    <row r="135" spans="1:1" x14ac:dyDescent="0.2">
      <c r="A135">
        <v>24.3</v>
      </c>
    </row>
    <row r="136" spans="1:1" x14ac:dyDescent="0.2">
      <c r="A136">
        <v>24.9</v>
      </c>
    </row>
    <row r="137" spans="1:1" x14ac:dyDescent="0.2">
      <c r="A137">
        <v>25.5</v>
      </c>
    </row>
    <row r="138" spans="1:1" x14ac:dyDescent="0.2">
      <c r="A138">
        <v>26.1</v>
      </c>
    </row>
    <row r="139" spans="1:1" x14ac:dyDescent="0.2">
      <c r="A139">
        <v>26.7</v>
      </c>
    </row>
    <row r="140" spans="1:1" x14ac:dyDescent="0.2">
      <c r="A140">
        <v>27.4</v>
      </c>
    </row>
    <row r="141" spans="1:1" x14ac:dyDescent="0.2">
      <c r="A141">
        <v>28</v>
      </c>
    </row>
    <row r="142" spans="1:1" x14ac:dyDescent="0.2">
      <c r="A142">
        <v>28.7</v>
      </c>
    </row>
    <row r="143" spans="1:1" x14ac:dyDescent="0.2">
      <c r="A143">
        <v>29.4</v>
      </c>
    </row>
    <row r="144" spans="1:1" x14ac:dyDescent="0.2">
      <c r="A144">
        <v>30.1</v>
      </c>
    </row>
    <row r="145" spans="1:1" x14ac:dyDescent="0.2">
      <c r="A145">
        <v>30.9</v>
      </c>
    </row>
    <row r="146" spans="1:1" x14ac:dyDescent="0.2">
      <c r="A146">
        <v>31.6</v>
      </c>
    </row>
    <row r="147" spans="1:1" x14ac:dyDescent="0.2">
      <c r="A147">
        <v>32.4</v>
      </c>
    </row>
    <row r="148" spans="1:1" x14ac:dyDescent="0.2">
      <c r="A148">
        <v>33.200000000000003</v>
      </c>
    </row>
    <row r="149" spans="1:1" x14ac:dyDescent="0.2">
      <c r="A149">
        <v>34</v>
      </c>
    </row>
    <row r="150" spans="1:1" x14ac:dyDescent="0.2">
      <c r="A150">
        <v>34.799999999999997</v>
      </c>
    </row>
    <row r="151" spans="1:1" x14ac:dyDescent="0.2">
      <c r="A151">
        <v>35.700000000000003</v>
      </c>
    </row>
    <row r="152" spans="1:1" x14ac:dyDescent="0.2">
      <c r="A152">
        <v>36.5</v>
      </c>
    </row>
    <row r="153" spans="1:1" x14ac:dyDescent="0.2">
      <c r="A153">
        <v>37.4</v>
      </c>
    </row>
    <row r="154" spans="1:1" x14ac:dyDescent="0.2">
      <c r="A154">
        <v>38.299999999999997</v>
      </c>
    </row>
    <row r="155" spans="1:1" x14ac:dyDescent="0.2">
      <c r="A155">
        <v>39.200000000000003</v>
      </c>
    </row>
    <row r="156" spans="1:1" x14ac:dyDescent="0.2">
      <c r="A156">
        <v>40.200000000000003</v>
      </c>
    </row>
    <row r="157" spans="1:1" x14ac:dyDescent="0.2">
      <c r="A157">
        <v>41.2</v>
      </c>
    </row>
    <row r="158" spans="1:1" x14ac:dyDescent="0.2">
      <c r="A158">
        <v>42.2</v>
      </c>
    </row>
    <row r="159" spans="1:1" x14ac:dyDescent="0.2">
      <c r="A159">
        <v>43.2</v>
      </c>
    </row>
    <row r="160" spans="1:1" x14ac:dyDescent="0.2">
      <c r="A160">
        <v>44.2</v>
      </c>
    </row>
    <row r="161" spans="1:1" x14ac:dyDescent="0.2">
      <c r="A161">
        <v>45.3</v>
      </c>
    </row>
    <row r="162" spans="1:1" x14ac:dyDescent="0.2">
      <c r="A162">
        <v>46.4</v>
      </c>
    </row>
    <row r="163" spans="1:1" x14ac:dyDescent="0.2">
      <c r="A163">
        <v>47.5</v>
      </c>
    </row>
    <row r="164" spans="1:1" x14ac:dyDescent="0.2">
      <c r="A164">
        <v>48.7</v>
      </c>
    </row>
    <row r="165" spans="1:1" x14ac:dyDescent="0.2">
      <c r="A165">
        <v>49.9</v>
      </c>
    </row>
    <row r="166" spans="1:1" x14ac:dyDescent="0.2">
      <c r="A166">
        <v>51.1</v>
      </c>
    </row>
    <row r="167" spans="1:1" x14ac:dyDescent="0.2">
      <c r="A167">
        <v>52.3</v>
      </c>
    </row>
    <row r="168" spans="1:1" x14ac:dyDescent="0.2">
      <c r="A168">
        <v>53.6</v>
      </c>
    </row>
    <row r="169" spans="1:1" x14ac:dyDescent="0.2">
      <c r="A169">
        <v>54.9</v>
      </c>
    </row>
    <row r="170" spans="1:1" x14ac:dyDescent="0.2">
      <c r="A170">
        <v>56.2</v>
      </c>
    </row>
    <row r="171" spans="1:1" x14ac:dyDescent="0.2">
      <c r="A171">
        <v>57.6</v>
      </c>
    </row>
    <row r="172" spans="1:1" x14ac:dyDescent="0.2">
      <c r="A172">
        <v>59</v>
      </c>
    </row>
    <row r="173" spans="1:1" x14ac:dyDescent="0.2">
      <c r="A173">
        <v>60.4</v>
      </c>
    </row>
    <row r="174" spans="1:1" x14ac:dyDescent="0.2">
      <c r="A174">
        <v>61.9</v>
      </c>
    </row>
    <row r="175" spans="1:1" x14ac:dyDescent="0.2">
      <c r="A175">
        <v>63.4</v>
      </c>
    </row>
    <row r="176" spans="1:1" x14ac:dyDescent="0.2">
      <c r="A176">
        <v>64.900000000000006</v>
      </c>
    </row>
    <row r="177" spans="1:1" x14ac:dyDescent="0.2">
      <c r="A177">
        <v>66.5</v>
      </c>
    </row>
    <row r="178" spans="1:1" x14ac:dyDescent="0.2">
      <c r="A178">
        <v>68.099999999999994</v>
      </c>
    </row>
    <row r="179" spans="1:1" x14ac:dyDescent="0.2">
      <c r="A179">
        <v>69.8</v>
      </c>
    </row>
    <row r="180" spans="1:1" x14ac:dyDescent="0.2">
      <c r="A180">
        <v>71.5</v>
      </c>
    </row>
    <row r="181" spans="1:1" x14ac:dyDescent="0.2">
      <c r="A181">
        <v>73.2</v>
      </c>
    </row>
    <row r="182" spans="1:1" x14ac:dyDescent="0.2">
      <c r="A182">
        <v>75</v>
      </c>
    </row>
    <row r="183" spans="1:1" x14ac:dyDescent="0.2">
      <c r="A183">
        <v>76.8</v>
      </c>
    </row>
    <row r="184" spans="1:1" x14ac:dyDescent="0.2">
      <c r="A184">
        <v>78.7</v>
      </c>
    </row>
    <row r="185" spans="1:1" x14ac:dyDescent="0.2">
      <c r="A185">
        <v>80.599999999999994</v>
      </c>
    </row>
    <row r="186" spans="1:1" x14ac:dyDescent="0.2">
      <c r="A186">
        <v>82.5</v>
      </c>
    </row>
    <row r="187" spans="1:1" x14ac:dyDescent="0.2">
      <c r="A187">
        <v>84.5</v>
      </c>
    </row>
    <row r="188" spans="1:1" x14ac:dyDescent="0.2">
      <c r="A188">
        <v>86.6</v>
      </c>
    </row>
    <row r="189" spans="1:1" x14ac:dyDescent="0.2">
      <c r="A189">
        <v>88.7</v>
      </c>
    </row>
    <row r="190" spans="1:1" x14ac:dyDescent="0.2">
      <c r="A190">
        <v>90.9</v>
      </c>
    </row>
    <row r="191" spans="1:1" x14ac:dyDescent="0.2">
      <c r="A191">
        <v>93.1</v>
      </c>
    </row>
    <row r="192" spans="1:1" x14ac:dyDescent="0.2">
      <c r="A192">
        <v>95.3</v>
      </c>
    </row>
    <row r="193" spans="1:1" x14ac:dyDescent="0.2">
      <c r="A193">
        <v>97.6</v>
      </c>
    </row>
    <row r="194" spans="1:1" x14ac:dyDescent="0.2">
      <c r="A194">
        <v>100</v>
      </c>
    </row>
    <row r="195" spans="1:1" x14ac:dyDescent="0.2">
      <c r="A195">
        <v>102</v>
      </c>
    </row>
    <row r="196" spans="1:1" x14ac:dyDescent="0.2">
      <c r="A196">
        <v>105</v>
      </c>
    </row>
    <row r="197" spans="1:1" x14ac:dyDescent="0.2">
      <c r="A197">
        <v>107</v>
      </c>
    </row>
    <row r="198" spans="1:1" x14ac:dyDescent="0.2">
      <c r="A198">
        <v>110</v>
      </c>
    </row>
    <row r="199" spans="1:1" x14ac:dyDescent="0.2">
      <c r="A199">
        <v>113</v>
      </c>
    </row>
    <row r="200" spans="1:1" x14ac:dyDescent="0.2">
      <c r="A200">
        <v>115</v>
      </c>
    </row>
    <row r="201" spans="1:1" x14ac:dyDescent="0.2">
      <c r="A201">
        <v>118</v>
      </c>
    </row>
    <row r="202" spans="1:1" x14ac:dyDescent="0.2">
      <c r="A202">
        <v>121</v>
      </c>
    </row>
    <row r="203" spans="1:1" x14ac:dyDescent="0.2">
      <c r="A203">
        <v>124</v>
      </c>
    </row>
    <row r="204" spans="1:1" x14ac:dyDescent="0.2">
      <c r="A204">
        <v>127</v>
      </c>
    </row>
    <row r="205" spans="1:1" x14ac:dyDescent="0.2">
      <c r="A205">
        <v>130</v>
      </c>
    </row>
    <row r="206" spans="1:1" x14ac:dyDescent="0.2">
      <c r="A206">
        <v>133</v>
      </c>
    </row>
    <row r="207" spans="1:1" x14ac:dyDescent="0.2">
      <c r="A207">
        <v>137</v>
      </c>
    </row>
    <row r="208" spans="1:1" x14ac:dyDescent="0.2">
      <c r="A208">
        <v>140</v>
      </c>
    </row>
    <row r="209" spans="1:1" x14ac:dyDescent="0.2">
      <c r="A209">
        <v>143</v>
      </c>
    </row>
    <row r="210" spans="1:1" x14ac:dyDescent="0.2">
      <c r="A210">
        <v>147</v>
      </c>
    </row>
    <row r="211" spans="1:1" x14ac:dyDescent="0.2">
      <c r="A211">
        <v>150</v>
      </c>
    </row>
    <row r="212" spans="1:1" x14ac:dyDescent="0.2">
      <c r="A212">
        <v>154</v>
      </c>
    </row>
    <row r="213" spans="1:1" x14ac:dyDescent="0.2">
      <c r="A213">
        <v>158</v>
      </c>
    </row>
    <row r="214" spans="1:1" x14ac:dyDescent="0.2">
      <c r="A214">
        <v>162</v>
      </c>
    </row>
    <row r="215" spans="1:1" x14ac:dyDescent="0.2">
      <c r="A215">
        <v>165</v>
      </c>
    </row>
    <row r="216" spans="1:1" x14ac:dyDescent="0.2">
      <c r="A216">
        <v>169</v>
      </c>
    </row>
    <row r="217" spans="1:1" x14ac:dyDescent="0.2">
      <c r="A217">
        <v>174</v>
      </c>
    </row>
    <row r="218" spans="1:1" x14ac:dyDescent="0.2">
      <c r="A218">
        <v>178</v>
      </c>
    </row>
    <row r="219" spans="1:1" x14ac:dyDescent="0.2">
      <c r="A219">
        <v>182</v>
      </c>
    </row>
    <row r="220" spans="1:1" x14ac:dyDescent="0.2">
      <c r="A220">
        <v>187</v>
      </c>
    </row>
    <row r="221" spans="1:1" x14ac:dyDescent="0.2">
      <c r="A221">
        <v>191</v>
      </c>
    </row>
    <row r="222" spans="1:1" x14ac:dyDescent="0.2">
      <c r="A222">
        <v>196</v>
      </c>
    </row>
    <row r="223" spans="1:1" x14ac:dyDescent="0.2">
      <c r="A223">
        <v>200</v>
      </c>
    </row>
    <row r="224" spans="1:1" x14ac:dyDescent="0.2">
      <c r="A224">
        <v>205</v>
      </c>
    </row>
    <row r="225" spans="1:1" x14ac:dyDescent="0.2">
      <c r="A225">
        <v>210</v>
      </c>
    </row>
    <row r="226" spans="1:1" x14ac:dyDescent="0.2">
      <c r="A226">
        <v>215</v>
      </c>
    </row>
    <row r="227" spans="1:1" x14ac:dyDescent="0.2">
      <c r="A227">
        <v>221</v>
      </c>
    </row>
    <row r="228" spans="1:1" x14ac:dyDescent="0.2">
      <c r="A228">
        <v>226</v>
      </c>
    </row>
    <row r="229" spans="1:1" x14ac:dyDescent="0.2">
      <c r="A229">
        <v>232</v>
      </c>
    </row>
    <row r="230" spans="1:1" x14ac:dyDescent="0.2">
      <c r="A230">
        <v>237</v>
      </c>
    </row>
    <row r="231" spans="1:1" x14ac:dyDescent="0.2">
      <c r="A231">
        <v>243</v>
      </c>
    </row>
    <row r="232" spans="1:1" x14ac:dyDescent="0.2">
      <c r="A232">
        <v>249</v>
      </c>
    </row>
    <row r="233" spans="1:1" x14ac:dyDescent="0.2">
      <c r="A233">
        <v>255</v>
      </c>
    </row>
    <row r="234" spans="1:1" x14ac:dyDescent="0.2">
      <c r="A234">
        <v>261</v>
      </c>
    </row>
    <row r="235" spans="1:1" x14ac:dyDescent="0.2">
      <c r="A235">
        <v>267</v>
      </c>
    </row>
    <row r="236" spans="1:1" x14ac:dyDescent="0.2">
      <c r="A236">
        <v>274</v>
      </c>
    </row>
    <row r="237" spans="1:1" x14ac:dyDescent="0.2">
      <c r="A237">
        <v>280</v>
      </c>
    </row>
    <row r="238" spans="1:1" x14ac:dyDescent="0.2">
      <c r="A238">
        <v>287</v>
      </c>
    </row>
    <row r="239" spans="1:1" x14ac:dyDescent="0.2">
      <c r="A239">
        <v>294</v>
      </c>
    </row>
    <row r="240" spans="1:1" x14ac:dyDescent="0.2">
      <c r="A240">
        <v>301</v>
      </c>
    </row>
    <row r="241" spans="1:1" x14ac:dyDescent="0.2">
      <c r="A241">
        <v>309</v>
      </c>
    </row>
    <row r="242" spans="1:1" x14ac:dyDescent="0.2">
      <c r="A242">
        <v>316</v>
      </c>
    </row>
    <row r="243" spans="1:1" x14ac:dyDescent="0.2">
      <c r="A243">
        <v>324</v>
      </c>
    </row>
    <row r="244" spans="1:1" x14ac:dyDescent="0.2">
      <c r="A244">
        <v>332</v>
      </c>
    </row>
    <row r="245" spans="1:1" x14ac:dyDescent="0.2">
      <c r="A245">
        <v>340</v>
      </c>
    </row>
    <row r="246" spans="1:1" x14ac:dyDescent="0.2">
      <c r="A246">
        <v>348</v>
      </c>
    </row>
    <row r="247" spans="1:1" x14ac:dyDescent="0.2">
      <c r="A247">
        <v>357</v>
      </c>
    </row>
    <row r="248" spans="1:1" x14ac:dyDescent="0.2">
      <c r="A248">
        <v>365</v>
      </c>
    </row>
    <row r="249" spans="1:1" x14ac:dyDescent="0.2">
      <c r="A249">
        <v>374</v>
      </c>
    </row>
    <row r="250" spans="1:1" x14ac:dyDescent="0.2">
      <c r="A250">
        <v>383</v>
      </c>
    </row>
    <row r="251" spans="1:1" x14ac:dyDescent="0.2">
      <c r="A251">
        <v>392</v>
      </c>
    </row>
    <row r="252" spans="1:1" x14ac:dyDescent="0.2">
      <c r="A252">
        <v>402</v>
      </c>
    </row>
    <row r="253" spans="1:1" x14ac:dyDescent="0.2">
      <c r="A253">
        <v>412</v>
      </c>
    </row>
    <row r="254" spans="1:1" x14ac:dyDescent="0.2">
      <c r="A254">
        <v>422</v>
      </c>
    </row>
    <row r="255" spans="1:1" x14ac:dyDescent="0.2">
      <c r="A255">
        <v>432</v>
      </c>
    </row>
    <row r="256" spans="1:1" x14ac:dyDescent="0.2">
      <c r="A256">
        <v>442</v>
      </c>
    </row>
    <row r="257" spans="1:1" x14ac:dyDescent="0.2">
      <c r="A257">
        <v>453</v>
      </c>
    </row>
    <row r="258" spans="1:1" x14ac:dyDescent="0.2">
      <c r="A258">
        <v>464</v>
      </c>
    </row>
    <row r="259" spans="1:1" x14ac:dyDescent="0.2">
      <c r="A259">
        <v>475</v>
      </c>
    </row>
    <row r="260" spans="1:1" x14ac:dyDescent="0.2">
      <c r="A260">
        <v>487</v>
      </c>
    </row>
    <row r="261" spans="1:1" x14ac:dyDescent="0.2">
      <c r="A261">
        <v>499</v>
      </c>
    </row>
    <row r="262" spans="1:1" x14ac:dyDescent="0.2">
      <c r="A262">
        <v>511</v>
      </c>
    </row>
    <row r="263" spans="1:1" x14ac:dyDescent="0.2">
      <c r="A263">
        <v>523</v>
      </c>
    </row>
    <row r="264" spans="1:1" x14ac:dyDescent="0.2">
      <c r="A264">
        <v>536</v>
      </c>
    </row>
    <row r="265" spans="1:1" x14ac:dyDescent="0.2">
      <c r="A265">
        <v>549</v>
      </c>
    </row>
    <row r="266" spans="1:1" x14ac:dyDescent="0.2">
      <c r="A266">
        <v>562</v>
      </c>
    </row>
    <row r="267" spans="1:1" x14ac:dyDescent="0.2">
      <c r="A267">
        <v>576</v>
      </c>
    </row>
    <row r="268" spans="1:1" x14ac:dyDescent="0.2">
      <c r="A268">
        <v>590</v>
      </c>
    </row>
    <row r="269" spans="1:1" x14ac:dyDescent="0.2">
      <c r="A269">
        <v>604</v>
      </c>
    </row>
    <row r="270" spans="1:1" x14ac:dyDescent="0.2">
      <c r="A270">
        <v>619</v>
      </c>
    </row>
    <row r="271" spans="1:1" x14ac:dyDescent="0.2">
      <c r="A271">
        <v>634</v>
      </c>
    </row>
    <row r="272" spans="1:1" x14ac:dyDescent="0.2">
      <c r="A272">
        <v>649</v>
      </c>
    </row>
    <row r="273" spans="1:1" x14ac:dyDescent="0.2">
      <c r="A273">
        <v>665</v>
      </c>
    </row>
    <row r="274" spans="1:1" x14ac:dyDescent="0.2">
      <c r="A274">
        <v>681</v>
      </c>
    </row>
    <row r="275" spans="1:1" x14ac:dyDescent="0.2">
      <c r="A275">
        <v>698</v>
      </c>
    </row>
    <row r="276" spans="1:1" x14ac:dyDescent="0.2">
      <c r="A276">
        <v>715</v>
      </c>
    </row>
    <row r="277" spans="1:1" x14ac:dyDescent="0.2">
      <c r="A277">
        <v>732</v>
      </c>
    </row>
    <row r="278" spans="1:1" x14ac:dyDescent="0.2">
      <c r="A278">
        <v>750</v>
      </c>
    </row>
    <row r="279" spans="1:1" x14ac:dyDescent="0.2">
      <c r="A279">
        <v>768</v>
      </c>
    </row>
    <row r="280" spans="1:1" x14ac:dyDescent="0.2">
      <c r="A280">
        <v>787</v>
      </c>
    </row>
    <row r="281" spans="1:1" x14ac:dyDescent="0.2">
      <c r="A281">
        <v>806</v>
      </c>
    </row>
    <row r="282" spans="1:1" x14ac:dyDescent="0.2">
      <c r="A282">
        <v>825</v>
      </c>
    </row>
    <row r="283" spans="1:1" x14ac:dyDescent="0.2">
      <c r="A283">
        <v>845</v>
      </c>
    </row>
    <row r="284" spans="1:1" x14ac:dyDescent="0.2">
      <c r="A284">
        <v>866</v>
      </c>
    </row>
    <row r="285" spans="1:1" x14ac:dyDescent="0.2">
      <c r="A285">
        <v>887</v>
      </c>
    </row>
    <row r="286" spans="1:1" x14ac:dyDescent="0.2">
      <c r="A286">
        <v>909</v>
      </c>
    </row>
    <row r="287" spans="1:1" x14ac:dyDescent="0.2">
      <c r="A287">
        <v>931</v>
      </c>
    </row>
    <row r="288" spans="1:1" x14ac:dyDescent="0.2">
      <c r="A288">
        <v>953</v>
      </c>
    </row>
    <row r="289" spans="1:1" x14ac:dyDescent="0.2">
      <c r="A289">
        <v>976</v>
      </c>
    </row>
    <row r="290" spans="1:1" x14ac:dyDescent="0.2">
      <c r="A290">
        <v>1000</v>
      </c>
    </row>
    <row r="291" spans="1:1" x14ac:dyDescent="0.2">
      <c r="A291">
        <v>1020</v>
      </c>
    </row>
    <row r="292" spans="1:1" x14ac:dyDescent="0.2">
      <c r="A292">
        <v>1050</v>
      </c>
    </row>
    <row r="293" spans="1:1" x14ac:dyDescent="0.2">
      <c r="A293">
        <v>1070</v>
      </c>
    </row>
    <row r="294" spans="1:1" x14ac:dyDescent="0.2">
      <c r="A294">
        <v>1100</v>
      </c>
    </row>
    <row r="295" spans="1:1" x14ac:dyDescent="0.2">
      <c r="A295">
        <v>1130</v>
      </c>
    </row>
    <row r="296" spans="1:1" x14ac:dyDescent="0.2">
      <c r="A296">
        <v>1150</v>
      </c>
    </row>
    <row r="297" spans="1:1" x14ac:dyDescent="0.2">
      <c r="A297">
        <v>1180</v>
      </c>
    </row>
    <row r="298" spans="1:1" x14ac:dyDescent="0.2">
      <c r="A298">
        <v>1210</v>
      </c>
    </row>
    <row r="299" spans="1:1" x14ac:dyDescent="0.2">
      <c r="A299">
        <v>1240</v>
      </c>
    </row>
    <row r="300" spans="1:1" x14ac:dyDescent="0.2">
      <c r="A300">
        <v>1270</v>
      </c>
    </row>
    <row r="301" spans="1:1" x14ac:dyDescent="0.2">
      <c r="A301">
        <v>1300</v>
      </c>
    </row>
    <row r="302" spans="1:1" x14ac:dyDescent="0.2">
      <c r="A302">
        <v>1330</v>
      </c>
    </row>
    <row r="303" spans="1:1" x14ac:dyDescent="0.2">
      <c r="A303">
        <v>1370</v>
      </c>
    </row>
    <row r="304" spans="1:1" x14ac:dyDescent="0.2">
      <c r="A304">
        <v>1400</v>
      </c>
    </row>
    <row r="305" spans="1:1" x14ac:dyDescent="0.2">
      <c r="A305">
        <v>1430</v>
      </c>
    </row>
    <row r="306" spans="1:1" x14ac:dyDescent="0.2">
      <c r="A306">
        <v>1470</v>
      </c>
    </row>
    <row r="307" spans="1:1" x14ac:dyDescent="0.2">
      <c r="A307">
        <v>1500</v>
      </c>
    </row>
    <row r="308" spans="1:1" x14ac:dyDescent="0.2">
      <c r="A308">
        <v>1540</v>
      </c>
    </row>
    <row r="309" spans="1:1" x14ac:dyDescent="0.2">
      <c r="A309">
        <v>1580</v>
      </c>
    </row>
    <row r="310" spans="1:1" x14ac:dyDescent="0.2">
      <c r="A310">
        <v>1620</v>
      </c>
    </row>
    <row r="311" spans="1:1" x14ac:dyDescent="0.2">
      <c r="A311">
        <v>1650</v>
      </c>
    </row>
    <row r="312" spans="1:1" x14ac:dyDescent="0.2">
      <c r="A312">
        <v>1690</v>
      </c>
    </row>
    <row r="313" spans="1:1" x14ac:dyDescent="0.2">
      <c r="A313">
        <v>1740</v>
      </c>
    </row>
    <row r="314" spans="1:1" x14ac:dyDescent="0.2">
      <c r="A314">
        <v>1780</v>
      </c>
    </row>
    <row r="315" spans="1:1" x14ac:dyDescent="0.2">
      <c r="A315">
        <v>1820</v>
      </c>
    </row>
    <row r="316" spans="1:1" x14ac:dyDescent="0.2">
      <c r="A316">
        <v>1870</v>
      </c>
    </row>
    <row r="317" spans="1:1" x14ac:dyDescent="0.2">
      <c r="A317">
        <v>1910</v>
      </c>
    </row>
    <row r="318" spans="1:1" x14ac:dyDescent="0.2">
      <c r="A318">
        <v>1960</v>
      </c>
    </row>
    <row r="319" spans="1:1" x14ac:dyDescent="0.2">
      <c r="A319">
        <v>2000</v>
      </c>
    </row>
    <row r="320" spans="1:1" x14ac:dyDescent="0.2">
      <c r="A320">
        <v>2050</v>
      </c>
    </row>
    <row r="321" spans="1:1" x14ac:dyDescent="0.2">
      <c r="A321">
        <v>2100</v>
      </c>
    </row>
    <row r="322" spans="1:1" x14ac:dyDescent="0.2">
      <c r="A322">
        <v>2150</v>
      </c>
    </row>
    <row r="323" spans="1:1" x14ac:dyDescent="0.2">
      <c r="A323">
        <v>2210</v>
      </c>
    </row>
    <row r="324" spans="1:1" x14ac:dyDescent="0.2">
      <c r="A324">
        <v>2260</v>
      </c>
    </row>
    <row r="325" spans="1:1" x14ac:dyDescent="0.2">
      <c r="A325">
        <v>2320</v>
      </c>
    </row>
    <row r="326" spans="1:1" x14ac:dyDescent="0.2">
      <c r="A326">
        <v>2370</v>
      </c>
    </row>
    <row r="327" spans="1:1" x14ac:dyDescent="0.2">
      <c r="A327">
        <v>2430</v>
      </c>
    </row>
    <row r="328" spans="1:1" x14ac:dyDescent="0.2">
      <c r="A328">
        <v>2490</v>
      </c>
    </row>
    <row r="329" spans="1:1" x14ac:dyDescent="0.2">
      <c r="A329">
        <v>2550</v>
      </c>
    </row>
    <row r="330" spans="1:1" x14ac:dyDescent="0.2">
      <c r="A330">
        <v>2610</v>
      </c>
    </row>
    <row r="331" spans="1:1" x14ac:dyDescent="0.2">
      <c r="A331">
        <v>2670</v>
      </c>
    </row>
    <row r="332" spans="1:1" x14ac:dyDescent="0.2">
      <c r="A332">
        <v>2740</v>
      </c>
    </row>
    <row r="333" spans="1:1" x14ac:dyDescent="0.2">
      <c r="A333">
        <v>2800</v>
      </c>
    </row>
    <row r="334" spans="1:1" x14ac:dyDescent="0.2">
      <c r="A334">
        <v>2870</v>
      </c>
    </row>
    <row r="335" spans="1:1" x14ac:dyDescent="0.2">
      <c r="A335">
        <v>2940</v>
      </c>
    </row>
    <row r="336" spans="1:1" x14ac:dyDescent="0.2">
      <c r="A336">
        <v>3010</v>
      </c>
    </row>
    <row r="337" spans="1:1" x14ac:dyDescent="0.2">
      <c r="A337">
        <v>3090</v>
      </c>
    </row>
    <row r="338" spans="1:1" x14ac:dyDescent="0.2">
      <c r="A338">
        <v>3160</v>
      </c>
    </row>
    <row r="339" spans="1:1" x14ac:dyDescent="0.2">
      <c r="A339">
        <v>3240</v>
      </c>
    </row>
    <row r="340" spans="1:1" x14ac:dyDescent="0.2">
      <c r="A340">
        <v>3320</v>
      </c>
    </row>
    <row r="341" spans="1:1" x14ac:dyDescent="0.2">
      <c r="A341">
        <v>3400</v>
      </c>
    </row>
    <row r="342" spans="1:1" x14ac:dyDescent="0.2">
      <c r="A342">
        <v>3480</v>
      </c>
    </row>
    <row r="343" spans="1:1" x14ac:dyDescent="0.2">
      <c r="A343">
        <v>3570</v>
      </c>
    </row>
    <row r="344" spans="1:1" x14ac:dyDescent="0.2">
      <c r="A344">
        <v>3650</v>
      </c>
    </row>
    <row r="345" spans="1:1" x14ac:dyDescent="0.2">
      <c r="A345">
        <v>3740</v>
      </c>
    </row>
    <row r="346" spans="1:1" x14ac:dyDescent="0.2">
      <c r="A346">
        <v>3830</v>
      </c>
    </row>
    <row r="347" spans="1:1" x14ac:dyDescent="0.2">
      <c r="A347">
        <v>3920</v>
      </c>
    </row>
    <row r="348" spans="1:1" x14ac:dyDescent="0.2">
      <c r="A348">
        <v>4020</v>
      </c>
    </row>
    <row r="349" spans="1:1" x14ac:dyDescent="0.2">
      <c r="A349">
        <v>4120</v>
      </c>
    </row>
    <row r="350" spans="1:1" x14ac:dyDescent="0.2">
      <c r="A350">
        <v>4220</v>
      </c>
    </row>
    <row r="351" spans="1:1" x14ac:dyDescent="0.2">
      <c r="A351">
        <v>4320</v>
      </c>
    </row>
    <row r="352" spans="1:1" x14ac:dyDescent="0.2">
      <c r="A352">
        <v>4420</v>
      </c>
    </row>
    <row r="353" spans="1:1" x14ac:dyDescent="0.2">
      <c r="A353">
        <v>4530</v>
      </c>
    </row>
    <row r="354" spans="1:1" x14ac:dyDescent="0.2">
      <c r="A354">
        <v>4640</v>
      </c>
    </row>
    <row r="355" spans="1:1" x14ac:dyDescent="0.2">
      <c r="A355">
        <v>4750</v>
      </c>
    </row>
    <row r="356" spans="1:1" x14ac:dyDescent="0.2">
      <c r="A356">
        <v>4870</v>
      </c>
    </row>
    <row r="357" spans="1:1" x14ac:dyDescent="0.2">
      <c r="A357">
        <v>4990</v>
      </c>
    </row>
    <row r="358" spans="1:1" x14ac:dyDescent="0.2">
      <c r="A358">
        <v>5110</v>
      </c>
    </row>
    <row r="359" spans="1:1" x14ac:dyDescent="0.2">
      <c r="A359">
        <v>5230</v>
      </c>
    </row>
    <row r="360" spans="1:1" x14ac:dyDescent="0.2">
      <c r="A360">
        <v>5360</v>
      </c>
    </row>
    <row r="361" spans="1:1" x14ac:dyDescent="0.2">
      <c r="A361">
        <v>5490</v>
      </c>
    </row>
    <row r="362" spans="1:1" x14ac:dyDescent="0.2">
      <c r="A362">
        <v>5620</v>
      </c>
    </row>
    <row r="363" spans="1:1" x14ac:dyDescent="0.2">
      <c r="A363">
        <v>5760</v>
      </c>
    </row>
    <row r="364" spans="1:1" x14ac:dyDescent="0.2">
      <c r="A364">
        <v>5900</v>
      </c>
    </row>
    <row r="365" spans="1:1" x14ac:dyDescent="0.2">
      <c r="A365">
        <v>6040</v>
      </c>
    </row>
    <row r="366" spans="1:1" x14ac:dyDescent="0.2">
      <c r="A366">
        <v>6190</v>
      </c>
    </row>
    <row r="367" spans="1:1" x14ac:dyDescent="0.2">
      <c r="A367">
        <v>6340</v>
      </c>
    </row>
    <row r="368" spans="1:1" x14ac:dyDescent="0.2">
      <c r="A368">
        <v>6490</v>
      </c>
    </row>
    <row r="369" spans="1:1" x14ac:dyDescent="0.2">
      <c r="A369">
        <v>6650</v>
      </c>
    </row>
    <row r="370" spans="1:1" x14ac:dyDescent="0.2">
      <c r="A370">
        <v>6810</v>
      </c>
    </row>
    <row r="371" spans="1:1" x14ac:dyDescent="0.2">
      <c r="A371">
        <v>6980</v>
      </c>
    </row>
    <row r="372" spans="1:1" x14ac:dyDescent="0.2">
      <c r="A372">
        <v>7150</v>
      </c>
    </row>
    <row r="373" spans="1:1" x14ac:dyDescent="0.2">
      <c r="A373">
        <v>7320</v>
      </c>
    </row>
    <row r="374" spans="1:1" x14ac:dyDescent="0.2">
      <c r="A374">
        <v>7500</v>
      </c>
    </row>
    <row r="375" spans="1:1" x14ac:dyDescent="0.2">
      <c r="A375">
        <v>7680</v>
      </c>
    </row>
    <row r="376" spans="1:1" x14ac:dyDescent="0.2">
      <c r="A376">
        <v>7870</v>
      </c>
    </row>
    <row r="377" spans="1:1" x14ac:dyDescent="0.2">
      <c r="A377">
        <v>8060</v>
      </c>
    </row>
    <row r="378" spans="1:1" x14ac:dyDescent="0.2">
      <c r="A378">
        <v>8250</v>
      </c>
    </row>
    <row r="379" spans="1:1" x14ac:dyDescent="0.2">
      <c r="A379">
        <v>8450</v>
      </c>
    </row>
    <row r="380" spans="1:1" x14ac:dyDescent="0.2">
      <c r="A380">
        <v>8660</v>
      </c>
    </row>
    <row r="381" spans="1:1" x14ac:dyDescent="0.2">
      <c r="A381">
        <v>8870</v>
      </c>
    </row>
    <row r="382" spans="1:1" x14ac:dyDescent="0.2">
      <c r="A382">
        <v>9090</v>
      </c>
    </row>
    <row r="383" spans="1:1" x14ac:dyDescent="0.2">
      <c r="A383">
        <v>9310</v>
      </c>
    </row>
    <row r="384" spans="1:1" x14ac:dyDescent="0.2">
      <c r="A384">
        <v>9530</v>
      </c>
    </row>
    <row r="385" spans="1:1" x14ac:dyDescent="0.2">
      <c r="A385">
        <v>9760</v>
      </c>
    </row>
    <row r="386" spans="1:1" x14ac:dyDescent="0.2">
      <c r="A386">
        <v>10000</v>
      </c>
    </row>
    <row r="387" spans="1:1" x14ac:dyDescent="0.2">
      <c r="A387">
        <v>10200</v>
      </c>
    </row>
    <row r="388" spans="1:1" x14ac:dyDescent="0.2">
      <c r="A388">
        <v>10500</v>
      </c>
    </row>
    <row r="389" spans="1:1" x14ac:dyDescent="0.2">
      <c r="A389">
        <v>10700</v>
      </c>
    </row>
    <row r="390" spans="1:1" x14ac:dyDescent="0.2">
      <c r="A390">
        <v>11000</v>
      </c>
    </row>
    <row r="391" spans="1:1" x14ac:dyDescent="0.2">
      <c r="A391">
        <v>11300</v>
      </c>
    </row>
    <row r="392" spans="1:1" x14ac:dyDescent="0.2">
      <c r="A392">
        <v>11500</v>
      </c>
    </row>
    <row r="393" spans="1:1" x14ac:dyDescent="0.2">
      <c r="A393">
        <v>11800</v>
      </c>
    </row>
    <row r="394" spans="1:1" x14ac:dyDescent="0.2">
      <c r="A394">
        <v>12100</v>
      </c>
    </row>
    <row r="395" spans="1:1" x14ac:dyDescent="0.2">
      <c r="A395">
        <v>12400</v>
      </c>
    </row>
    <row r="396" spans="1:1" x14ac:dyDescent="0.2">
      <c r="A396">
        <v>12700</v>
      </c>
    </row>
    <row r="397" spans="1:1" x14ac:dyDescent="0.2">
      <c r="A397">
        <v>13000</v>
      </c>
    </row>
    <row r="398" spans="1:1" x14ac:dyDescent="0.2">
      <c r="A398">
        <v>13300</v>
      </c>
    </row>
    <row r="399" spans="1:1" x14ac:dyDescent="0.2">
      <c r="A399">
        <v>13700</v>
      </c>
    </row>
    <row r="400" spans="1:1" x14ac:dyDescent="0.2">
      <c r="A400">
        <v>14000</v>
      </c>
    </row>
    <row r="401" spans="1:1" x14ac:dyDescent="0.2">
      <c r="A401">
        <v>14300</v>
      </c>
    </row>
    <row r="402" spans="1:1" x14ac:dyDescent="0.2">
      <c r="A402">
        <v>14700</v>
      </c>
    </row>
    <row r="403" spans="1:1" x14ac:dyDescent="0.2">
      <c r="A403">
        <v>15000</v>
      </c>
    </row>
    <row r="404" spans="1:1" x14ac:dyDescent="0.2">
      <c r="A404">
        <v>15400</v>
      </c>
    </row>
    <row r="405" spans="1:1" x14ac:dyDescent="0.2">
      <c r="A405">
        <v>15800</v>
      </c>
    </row>
    <row r="406" spans="1:1" x14ac:dyDescent="0.2">
      <c r="A406">
        <v>16200</v>
      </c>
    </row>
    <row r="407" spans="1:1" x14ac:dyDescent="0.2">
      <c r="A407">
        <v>16500</v>
      </c>
    </row>
    <row r="408" spans="1:1" x14ac:dyDescent="0.2">
      <c r="A408">
        <v>16900</v>
      </c>
    </row>
    <row r="409" spans="1:1" x14ac:dyDescent="0.2">
      <c r="A409">
        <v>17400</v>
      </c>
    </row>
    <row r="410" spans="1:1" x14ac:dyDescent="0.2">
      <c r="A410">
        <v>17800</v>
      </c>
    </row>
    <row r="411" spans="1:1" x14ac:dyDescent="0.2">
      <c r="A411">
        <v>18200</v>
      </c>
    </row>
    <row r="412" spans="1:1" x14ac:dyDescent="0.2">
      <c r="A412">
        <v>18700</v>
      </c>
    </row>
    <row r="413" spans="1:1" x14ac:dyDescent="0.2">
      <c r="A413">
        <v>19100</v>
      </c>
    </row>
    <row r="414" spans="1:1" x14ac:dyDescent="0.2">
      <c r="A414">
        <v>19600</v>
      </c>
    </row>
    <row r="415" spans="1:1" x14ac:dyDescent="0.2">
      <c r="A415">
        <v>20000</v>
      </c>
    </row>
    <row r="416" spans="1:1" x14ac:dyDescent="0.2">
      <c r="A416">
        <v>20500</v>
      </c>
    </row>
    <row r="417" spans="1:1" x14ac:dyDescent="0.2">
      <c r="A417">
        <v>21000</v>
      </c>
    </row>
    <row r="418" spans="1:1" x14ac:dyDescent="0.2">
      <c r="A418">
        <v>21500</v>
      </c>
    </row>
    <row r="419" spans="1:1" x14ac:dyDescent="0.2">
      <c r="A419">
        <v>22100</v>
      </c>
    </row>
    <row r="420" spans="1:1" x14ac:dyDescent="0.2">
      <c r="A420">
        <v>22600</v>
      </c>
    </row>
    <row r="421" spans="1:1" x14ac:dyDescent="0.2">
      <c r="A421">
        <v>23200</v>
      </c>
    </row>
    <row r="422" spans="1:1" x14ac:dyDescent="0.2">
      <c r="A422">
        <v>23700</v>
      </c>
    </row>
    <row r="423" spans="1:1" x14ac:dyDescent="0.2">
      <c r="A423">
        <v>24300</v>
      </c>
    </row>
    <row r="424" spans="1:1" x14ac:dyDescent="0.2">
      <c r="A424">
        <v>24900</v>
      </c>
    </row>
    <row r="425" spans="1:1" x14ac:dyDescent="0.2">
      <c r="A425">
        <v>25500</v>
      </c>
    </row>
    <row r="426" spans="1:1" x14ac:dyDescent="0.2">
      <c r="A426">
        <v>26100</v>
      </c>
    </row>
    <row r="427" spans="1:1" x14ac:dyDescent="0.2">
      <c r="A427">
        <v>26700</v>
      </c>
    </row>
    <row r="428" spans="1:1" x14ac:dyDescent="0.2">
      <c r="A428">
        <v>27400</v>
      </c>
    </row>
    <row r="429" spans="1:1" x14ac:dyDescent="0.2">
      <c r="A429">
        <v>28000</v>
      </c>
    </row>
    <row r="430" spans="1:1" x14ac:dyDescent="0.2">
      <c r="A430">
        <v>28700</v>
      </c>
    </row>
    <row r="431" spans="1:1" x14ac:dyDescent="0.2">
      <c r="A431">
        <v>29400</v>
      </c>
    </row>
    <row r="432" spans="1:1" x14ac:dyDescent="0.2">
      <c r="A432">
        <v>30100</v>
      </c>
    </row>
    <row r="433" spans="1:1" x14ac:dyDescent="0.2">
      <c r="A433">
        <v>30900</v>
      </c>
    </row>
    <row r="434" spans="1:1" x14ac:dyDescent="0.2">
      <c r="A434">
        <v>31600</v>
      </c>
    </row>
    <row r="435" spans="1:1" x14ac:dyDescent="0.2">
      <c r="A435">
        <v>32400</v>
      </c>
    </row>
    <row r="436" spans="1:1" x14ac:dyDescent="0.2">
      <c r="A436">
        <v>33200</v>
      </c>
    </row>
    <row r="437" spans="1:1" x14ac:dyDescent="0.2">
      <c r="A437">
        <v>34000</v>
      </c>
    </row>
    <row r="438" spans="1:1" x14ac:dyDescent="0.2">
      <c r="A438">
        <v>34800</v>
      </c>
    </row>
    <row r="439" spans="1:1" x14ac:dyDescent="0.2">
      <c r="A439">
        <v>35700</v>
      </c>
    </row>
    <row r="440" spans="1:1" x14ac:dyDescent="0.2">
      <c r="A440">
        <v>36500</v>
      </c>
    </row>
    <row r="441" spans="1:1" x14ac:dyDescent="0.2">
      <c r="A441">
        <v>37400</v>
      </c>
    </row>
    <row r="442" spans="1:1" x14ac:dyDescent="0.2">
      <c r="A442">
        <v>38300</v>
      </c>
    </row>
    <row r="443" spans="1:1" x14ac:dyDescent="0.2">
      <c r="A443">
        <v>39200</v>
      </c>
    </row>
    <row r="444" spans="1:1" x14ac:dyDescent="0.2">
      <c r="A444">
        <v>40200</v>
      </c>
    </row>
    <row r="445" spans="1:1" x14ac:dyDescent="0.2">
      <c r="A445">
        <v>41200</v>
      </c>
    </row>
    <row r="446" spans="1:1" x14ac:dyDescent="0.2">
      <c r="A446">
        <v>42200</v>
      </c>
    </row>
    <row r="447" spans="1:1" x14ac:dyDescent="0.2">
      <c r="A447">
        <v>43200</v>
      </c>
    </row>
    <row r="448" spans="1:1" x14ac:dyDescent="0.2">
      <c r="A448">
        <v>44200</v>
      </c>
    </row>
    <row r="449" spans="1:1" x14ac:dyDescent="0.2">
      <c r="A449">
        <v>45300</v>
      </c>
    </row>
    <row r="450" spans="1:1" x14ac:dyDescent="0.2">
      <c r="A450">
        <v>46400</v>
      </c>
    </row>
    <row r="451" spans="1:1" x14ac:dyDescent="0.2">
      <c r="A451">
        <v>47500</v>
      </c>
    </row>
    <row r="452" spans="1:1" x14ac:dyDescent="0.2">
      <c r="A452">
        <v>48700</v>
      </c>
    </row>
    <row r="453" spans="1:1" x14ac:dyDescent="0.2">
      <c r="A453">
        <v>49900</v>
      </c>
    </row>
    <row r="454" spans="1:1" x14ac:dyDescent="0.2">
      <c r="A454">
        <v>51100</v>
      </c>
    </row>
    <row r="455" spans="1:1" x14ac:dyDescent="0.2">
      <c r="A455">
        <v>52300</v>
      </c>
    </row>
    <row r="456" spans="1:1" x14ac:dyDescent="0.2">
      <c r="A456">
        <v>53600</v>
      </c>
    </row>
    <row r="457" spans="1:1" x14ac:dyDescent="0.2">
      <c r="A457">
        <v>54900</v>
      </c>
    </row>
    <row r="458" spans="1:1" x14ac:dyDescent="0.2">
      <c r="A458">
        <v>56200</v>
      </c>
    </row>
    <row r="459" spans="1:1" x14ac:dyDescent="0.2">
      <c r="A459">
        <v>57600</v>
      </c>
    </row>
    <row r="460" spans="1:1" x14ac:dyDescent="0.2">
      <c r="A460">
        <v>59000</v>
      </c>
    </row>
    <row r="461" spans="1:1" x14ac:dyDescent="0.2">
      <c r="A461">
        <v>60400</v>
      </c>
    </row>
    <row r="462" spans="1:1" x14ac:dyDescent="0.2">
      <c r="A462">
        <v>61900</v>
      </c>
    </row>
    <row r="463" spans="1:1" x14ac:dyDescent="0.2">
      <c r="A463">
        <v>63400</v>
      </c>
    </row>
    <row r="464" spans="1:1" x14ac:dyDescent="0.2">
      <c r="A464">
        <v>64900</v>
      </c>
    </row>
    <row r="465" spans="1:1" x14ac:dyDescent="0.2">
      <c r="A465">
        <v>66500</v>
      </c>
    </row>
    <row r="466" spans="1:1" x14ac:dyDescent="0.2">
      <c r="A466">
        <v>68100</v>
      </c>
    </row>
    <row r="467" spans="1:1" x14ac:dyDescent="0.2">
      <c r="A467">
        <v>69800</v>
      </c>
    </row>
    <row r="468" spans="1:1" x14ac:dyDescent="0.2">
      <c r="A468">
        <v>71500</v>
      </c>
    </row>
    <row r="469" spans="1:1" x14ac:dyDescent="0.2">
      <c r="A469">
        <v>73200</v>
      </c>
    </row>
    <row r="470" spans="1:1" x14ac:dyDescent="0.2">
      <c r="A470">
        <v>75000</v>
      </c>
    </row>
    <row r="471" spans="1:1" x14ac:dyDescent="0.2">
      <c r="A471">
        <v>76800</v>
      </c>
    </row>
    <row r="472" spans="1:1" x14ac:dyDescent="0.2">
      <c r="A472">
        <v>78700</v>
      </c>
    </row>
    <row r="473" spans="1:1" x14ac:dyDescent="0.2">
      <c r="A473">
        <v>80600</v>
      </c>
    </row>
    <row r="474" spans="1:1" x14ac:dyDescent="0.2">
      <c r="A474">
        <v>82500</v>
      </c>
    </row>
    <row r="475" spans="1:1" x14ac:dyDescent="0.2">
      <c r="A475">
        <v>84500</v>
      </c>
    </row>
    <row r="476" spans="1:1" x14ac:dyDescent="0.2">
      <c r="A476">
        <v>86600</v>
      </c>
    </row>
    <row r="477" spans="1:1" x14ac:dyDescent="0.2">
      <c r="A477">
        <v>88700</v>
      </c>
    </row>
    <row r="478" spans="1:1" x14ac:dyDescent="0.2">
      <c r="A478">
        <v>90900</v>
      </c>
    </row>
    <row r="479" spans="1:1" x14ac:dyDescent="0.2">
      <c r="A479">
        <v>93100</v>
      </c>
    </row>
    <row r="480" spans="1:1" x14ac:dyDescent="0.2">
      <c r="A480">
        <v>95300</v>
      </c>
    </row>
    <row r="481" spans="1:1" x14ac:dyDescent="0.2">
      <c r="A481">
        <v>97600</v>
      </c>
    </row>
    <row r="482" spans="1:1" x14ac:dyDescent="0.2">
      <c r="A482">
        <v>100000</v>
      </c>
    </row>
    <row r="483" spans="1:1" x14ac:dyDescent="0.2">
      <c r="A483">
        <v>102000</v>
      </c>
    </row>
    <row r="484" spans="1:1" x14ac:dyDescent="0.2">
      <c r="A484">
        <v>105000</v>
      </c>
    </row>
    <row r="485" spans="1:1" x14ac:dyDescent="0.2">
      <c r="A485">
        <v>107000</v>
      </c>
    </row>
    <row r="486" spans="1:1" x14ac:dyDescent="0.2">
      <c r="A486">
        <v>110000</v>
      </c>
    </row>
    <row r="487" spans="1:1" x14ac:dyDescent="0.2">
      <c r="A487">
        <v>113000</v>
      </c>
    </row>
    <row r="488" spans="1:1" x14ac:dyDescent="0.2">
      <c r="A488">
        <v>115000</v>
      </c>
    </row>
    <row r="489" spans="1:1" x14ac:dyDescent="0.2">
      <c r="A489">
        <v>118000</v>
      </c>
    </row>
    <row r="490" spans="1:1" x14ac:dyDescent="0.2">
      <c r="A490">
        <v>121000</v>
      </c>
    </row>
    <row r="491" spans="1:1" x14ac:dyDescent="0.2">
      <c r="A491">
        <v>124000</v>
      </c>
    </row>
    <row r="492" spans="1:1" x14ac:dyDescent="0.2">
      <c r="A492">
        <v>127000</v>
      </c>
    </row>
    <row r="493" spans="1:1" x14ac:dyDescent="0.2">
      <c r="A493">
        <v>130000</v>
      </c>
    </row>
    <row r="494" spans="1:1" x14ac:dyDescent="0.2">
      <c r="A494">
        <v>133000</v>
      </c>
    </row>
    <row r="495" spans="1:1" x14ac:dyDescent="0.2">
      <c r="A495">
        <v>137000</v>
      </c>
    </row>
    <row r="496" spans="1:1" x14ac:dyDescent="0.2">
      <c r="A496">
        <v>140000</v>
      </c>
    </row>
    <row r="497" spans="1:1" x14ac:dyDescent="0.2">
      <c r="A497">
        <v>143000</v>
      </c>
    </row>
    <row r="498" spans="1:1" x14ac:dyDescent="0.2">
      <c r="A498">
        <v>147000</v>
      </c>
    </row>
    <row r="499" spans="1:1" x14ac:dyDescent="0.2">
      <c r="A499">
        <v>150000</v>
      </c>
    </row>
    <row r="500" spans="1:1" x14ac:dyDescent="0.2">
      <c r="A500">
        <v>154000</v>
      </c>
    </row>
    <row r="501" spans="1:1" x14ac:dyDescent="0.2">
      <c r="A501">
        <v>158000</v>
      </c>
    </row>
    <row r="502" spans="1:1" x14ac:dyDescent="0.2">
      <c r="A502">
        <v>162000</v>
      </c>
    </row>
    <row r="503" spans="1:1" x14ac:dyDescent="0.2">
      <c r="A503">
        <v>165000</v>
      </c>
    </row>
    <row r="504" spans="1:1" x14ac:dyDescent="0.2">
      <c r="A504">
        <v>169000</v>
      </c>
    </row>
    <row r="505" spans="1:1" x14ac:dyDescent="0.2">
      <c r="A505">
        <v>174000</v>
      </c>
    </row>
    <row r="506" spans="1:1" x14ac:dyDescent="0.2">
      <c r="A506">
        <v>178000</v>
      </c>
    </row>
    <row r="507" spans="1:1" x14ac:dyDescent="0.2">
      <c r="A507">
        <v>182000</v>
      </c>
    </row>
    <row r="508" spans="1:1" x14ac:dyDescent="0.2">
      <c r="A508">
        <v>187000</v>
      </c>
    </row>
    <row r="509" spans="1:1" x14ac:dyDescent="0.2">
      <c r="A509">
        <v>191000</v>
      </c>
    </row>
    <row r="510" spans="1:1" x14ac:dyDescent="0.2">
      <c r="A510">
        <v>196000</v>
      </c>
    </row>
    <row r="511" spans="1:1" x14ac:dyDescent="0.2">
      <c r="A511">
        <v>200000</v>
      </c>
    </row>
    <row r="512" spans="1:1" x14ac:dyDescent="0.2">
      <c r="A512">
        <v>205000</v>
      </c>
    </row>
    <row r="513" spans="1:1" x14ac:dyDescent="0.2">
      <c r="A513">
        <v>210000</v>
      </c>
    </row>
    <row r="514" spans="1:1" x14ac:dyDescent="0.2">
      <c r="A514">
        <v>215000</v>
      </c>
    </row>
    <row r="515" spans="1:1" x14ac:dyDescent="0.2">
      <c r="A515">
        <v>221000</v>
      </c>
    </row>
    <row r="516" spans="1:1" x14ac:dyDescent="0.2">
      <c r="A516">
        <v>226000</v>
      </c>
    </row>
    <row r="517" spans="1:1" x14ac:dyDescent="0.2">
      <c r="A517">
        <v>232000</v>
      </c>
    </row>
    <row r="518" spans="1:1" x14ac:dyDescent="0.2">
      <c r="A518">
        <v>237000</v>
      </c>
    </row>
    <row r="519" spans="1:1" x14ac:dyDescent="0.2">
      <c r="A519">
        <v>243000</v>
      </c>
    </row>
    <row r="520" spans="1:1" x14ac:dyDescent="0.2">
      <c r="A520">
        <v>249000</v>
      </c>
    </row>
    <row r="521" spans="1:1" x14ac:dyDescent="0.2">
      <c r="A521">
        <v>255000</v>
      </c>
    </row>
    <row r="522" spans="1:1" x14ac:dyDescent="0.2">
      <c r="A522">
        <v>261000</v>
      </c>
    </row>
    <row r="523" spans="1:1" x14ac:dyDescent="0.2">
      <c r="A523">
        <v>267000</v>
      </c>
    </row>
    <row r="524" spans="1:1" x14ac:dyDescent="0.2">
      <c r="A524">
        <v>274000</v>
      </c>
    </row>
    <row r="525" spans="1:1" x14ac:dyDescent="0.2">
      <c r="A525">
        <v>280000</v>
      </c>
    </row>
    <row r="526" spans="1:1" x14ac:dyDescent="0.2">
      <c r="A526">
        <v>287000</v>
      </c>
    </row>
    <row r="527" spans="1:1" x14ac:dyDescent="0.2">
      <c r="A527">
        <v>294000</v>
      </c>
    </row>
    <row r="528" spans="1:1" x14ac:dyDescent="0.2">
      <c r="A528">
        <v>301000</v>
      </c>
    </row>
    <row r="529" spans="1:1" x14ac:dyDescent="0.2">
      <c r="A529">
        <v>309000</v>
      </c>
    </row>
    <row r="530" spans="1:1" x14ac:dyDescent="0.2">
      <c r="A530">
        <v>316000</v>
      </c>
    </row>
    <row r="531" spans="1:1" x14ac:dyDescent="0.2">
      <c r="A531">
        <v>324000</v>
      </c>
    </row>
    <row r="532" spans="1:1" x14ac:dyDescent="0.2">
      <c r="A532">
        <v>332000</v>
      </c>
    </row>
    <row r="533" spans="1:1" x14ac:dyDescent="0.2">
      <c r="A533">
        <v>340000</v>
      </c>
    </row>
    <row r="534" spans="1:1" x14ac:dyDescent="0.2">
      <c r="A534">
        <v>348000</v>
      </c>
    </row>
    <row r="535" spans="1:1" x14ac:dyDescent="0.2">
      <c r="A535">
        <v>357000</v>
      </c>
    </row>
    <row r="536" spans="1:1" x14ac:dyDescent="0.2">
      <c r="A536">
        <v>365000</v>
      </c>
    </row>
    <row r="537" spans="1:1" x14ac:dyDescent="0.2">
      <c r="A537">
        <v>374000</v>
      </c>
    </row>
    <row r="538" spans="1:1" x14ac:dyDescent="0.2">
      <c r="A538">
        <v>383000</v>
      </c>
    </row>
    <row r="539" spans="1:1" x14ac:dyDescent="0.2">
      <c r="A539">
        <v>392000</v>
      </c>
    </row>
    <row r="540" spans="1:1" x14ac:dyDescent="0.2">
      <c r="A540">
        <v>402000</v>
      </c>
    </row>
    <row r="541" spans="1:1" x14ac:dyDescent="0.2">
      <c r="A541">
        <v>412000</v>
      </c>
    </row>
    <row r="542" spans="1:1" x14ac:dyDescent="0.2">
      <c r="A542">
        <v>422000</v>
      </c>
    </row>
    <row r="543" spans="1:1" x14ac:dyDescent="0.2">
      <c r="A543">
        <v>432000</v>
      </c>
    </row>
    <row r="544" spans="1:1" x14ac:dyDescent="0.2">
      <c r="A544">
        <v>442000</v>
      </c>
    </row>
    <row r="545" spans="1:1" x14ac:dyDescent="0.2">
      <c r="A545">
        <v>453000</v>
      </c>
    </row>
    <row r="546" spans="1:1" x14ac:dyDescent="0.2">
      <c r="A546">
        <v>464000</v>
      </c>
    </row>
    <row r="547" spans="1:1" x14ac:dyDescent="0.2">
      <c r="A547">
        <v>475000</v>
      </c>
    </row>
    <row r="548" spans="1:1" x14ac:dyDescent="0.2">
      <c r="A548">
        <v>487000</v>
      </c>
    </row>
    <row r="549" spans="1:1" x14ac:dyDescent="0.2">
      <c r="A549">
        <v>499000</v>
      </c>
    </row>
    <row r="550" spans="1:1" x14ac:dyDescent="0.2">
      <c r="A550">
        <v>511000</v>
      </c>
    </row>
    <row r="551" spans="1:1" x14ac:dyDescent="0.2">
      <c r="A551">
        <v>523000</v>
      </c>
    </row>
    <row r="552" spans="1:1" x14ac:dyDescent="0.2">
      <c r="A552">
        <v>536000</v>
      </c>
    </row>
    <row r="553" spans="1:1" x14ac:dyDescent="0.2">
      <c r="A553">
        <v>549000</v>
      </c>
    </row>
    <row r="554" spans="1:1" x14ac:dyDescent="0.2">
      <c r="A554">
        <v>562000</v>
      </c>
    </row>
    <row r="555" spans="1:1" x14ac:dyDescent="0.2">
      <c r="A555">
        <v>576000</v>
      </c>
    </row>
    <row r="556" spans="1:1" x14ac:dyDescent="0.2">
      <c r="A556">
        <v>590000</v>
      </c>
    </row>
    <row r="557" spans="1:1" x14ac:dyDescent="0.2">
      <c r="A557">
        <v>604000</v>
      </c>
    </row>
    <row r="558" spans="1:1" x14ac:dyDescent="0.2">
      <c r="A558">
        <v>619000</v>
      </c>
    </row>
    <row r="559" spans="1:1" x14ac:dyDescent="0.2">
      <c r="A559">
        <v>634000</v>
      </c>
    </row>
    <row r="560" spans="1:1" x14ac:dyDescent="0.2">
      <c r="A560">
        <v>649000</v>
      </c>
    </row>
    <row r="561" spans="1:1" x14ac:dyDescent="0.2">
      <c r="A561">
        <v>665000</v>
      </c>
    </row>
    <row r="562" spans="1:1" x14ac:dyDescent="0.2">
      <c r="A562">
        <v>681000</v>
      </c>
    </row>
    <row r="563" spans="1:1" x14ac:dyDescent="0.2">
      <c r="A563">
        <v>698000</v>
      </c>
    </row>
    <row r="564" spans="1:1" x14ac:dyDescent="0.2">
      <c r="A564">
        <v>715000</v>
      </c>
    </row>
    <row r="565" spans="1:1" x14ac:dyDescent="0.2">
      <c r="A565">
        <v>732000</v>
      </c>
    </row>
    <row r="566" spans="1:1" x14ac:dyDescent="0.2">
      <c r="A566">
        <v>750000</v>
      </c>
    </row>
    <row r="567" spans="1:1" x14ac:dyDescent="0.2">
      <c r="A567">
        <v>768000</v>
      </c>
    </row>
    <row r="568" spans="1:1" x14ac:dyDescent="0.2">
      <c r="A568">
        <v>787000</v>
      </c>
    </row>
    <row r="569" spans="1:1" x14ac:dyDescent="0.2">
      <c r="A569">
        <v>806000</v>
      </c>
    </row>
    <row r="570" spans="1:1" x14ac:dyDescent="0.2">
      <c r="A570">
        <v>825000</v>
      </c>
    </row>
    <row r="571" spans="1:1" x14ac:dyDescent="0.2">
      <c r="A571">
        <v>845000</v>
      </c>
    </row>
    <row r="572" spans="1:1" x14ac:dyDescent="0.2">
      <c r="A572">
        <v>866000</v>
      </c>
    </row>
    <row r="573" spans="1:1" x14ac:dyDescent="0.2">
      <c r="A573">
        <v>887000</v>
      </c>
    </row>
    <row r="574" spans="1:1" x14ac:dyDescent="0.2">
      <c r="A574">
        <v>909000</v>
      </c>
    </row>
    <row r="575" spans="1:1" x14ac:dyDescent="0.2">
      <c r="A575">
        <v>931000</v>
      </c>
    </row>
    <row r="576" spans="1:1" x14ac:dyDescent="0.2">
      <c r="A576">
        <v>953000</v>
      </c>
    </row>
    <row r="577" spans="1:1" x14ac:dyDescent="0.2">
      <c r="A577">
        <v>976000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6125A-A661-564A-B74B-C98052987CAC}">
  <dimension ref="A1:C8"/>
  <sheetViews>
    <sheetView workbookViewId="0">
      <selection activeCell="B5" sqref="B5"/>
    </sheetView>
  </sheetViews>
  <sheetFormatPr baseColWidth="10" defaultRowHeight="16" x14ac:dyDescent="0.2"/>
  <cols>
    <col min="1" max="1" width="20.1640625" customWidth="1"/>
  </cols>
  <sheetData>
    <row r="1" spans="1:3" x14ac:dyDescent="0.2">
      <c r="A1" s="4" t="s">
        <v>64</v>
      </c>
    </row>
    <row r="2" spans="1:3" x14ac:dyDescent="0.2">
      <c r="A2" t="s">
        <v>65</v>
      </c>
      <c r="B2">
        <v>0.11700000000000001</v>
      </c>
      <c r="C2" t="s">
        <v>66</v>
      </c>
    </row>
    <row r="3" spans="1:3" x14ac:dyDescent="0.2">
      <c r="A3" t="s">
        <v>67</v>
      </c>
      <c r="B3">
        <v>5</v>
      </c>
      <c r="C3" t="s">
        <v>29</v>
      </c>
    </row>
    <row r="4" spans="1:3" x14ac:dyDescent="0.2">
      <c r="A4" t="s">
        <v>68</v>
      </c>
      <c r="B4">
        <v>5</v>
      </c>
      <c r="C4" t="s">
        <v>6</v>
      </c>
    </row>
    <row r="5" spans="1:3" x14ac:dyDescent="0.2">
      <c r="A5" t="s">
        <v>69</v>
      </c>
      <c r="B5">
        <f>B4*B2</f>
        <v>0.58500000000000008</v>
      </c>
    </row>
    <row r="6" spans="1:3" x14ac:dyDescent="0.2">
      <c r="A6" t="s">
        <v>72</v>
      </c>
    </row>
    <row r="8" spans="1:3" x14ac:dyDescent="0.2">
      <c r="A8" t="s">
        <v>70</v>
      </c>
      <c r="C8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ECP5 Ramp Rates</vt:lpstr>
      <vt:lpstr>Test Loads</vt:lpstr>
      <vt:lpstr>INA250</vt:lpstr>
      <vt:lpstr>Shunt R Calcs</vt:lpstr>
      <vt:lpstr>LM21212-2</vt:lpstr>
      <vt:lpstr>TPS565247</vt:lpstr>
      <vt:lpstr>TPS25948</vt:lpstr>
      <vt:lpstr>E96 Series</vt:lpstr>
      <vt:lpstr>IRF9540NS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Goelzer</dc:creator>
  <cp:lastModifiedBy>Mike Goelzer</cp:lastModifiedBy>
  <dcterms:created xsi:type="dcterms:W3CDTF">2024-09-05T06:53:54Z</dcterms:created>
  <dcterms:modified xsi:type="dcterms:W3CDTF">2024-09-19T15:56:50Z</dcterms:modified>
</cp:coreProperties>
</file>