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wg/code/EE Projects 2022-/Homebrew-ECP5-SBC/doc/"/>
    </mc:Choice>
  </mc:AlternateContent>
  <xr:revisionPtr revIDLastSave="0" documentId="8_{0F9FC463-2AE7-1F4E-9ABF-3159A57C3F67}" xr6:coauthVersionLast="47" xr6:coauthVersionMax="47" xr10:uidLastSave="{00000000-0000-0000-0000-000000000000}"/>
  <bookViews>
    <workbookView xWindow="940" yWindow="680" windowWidth="28040" windowHeight="17420" activeTab="3" xr2:uid="{F7F45CF3-B15F-DB4D-970C-85D49C7DE25A}"/>
  </bookViews>
  <sheets>
    <sheet name="ECP5 Ramp Rates" sheetId="2" r:id="rId1"/>
    <sheet name="Test Loads" sheetId="4" r:id="rId2"/>
    <sheet name="INA250" sheetId="5" r:id="rId3"/>
    <sheet name="LM21212-2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5" l="1"/>
  <c r="C10" i="5"/>
  <c r="D9" i="5"/>
  <c r="C9" i="5"/>
  <c r="D8" i="5"/>
  <c r="C8" i="5"/>
  <c r="D7" i="5"/>
  <c r="C7" i="5"/>
  <c r="C23" i="4"/>
  <c r="D23" i="4" s="1"/>
  <c r="C24" i="4"/>
  <c r="D24" i="4" s="1"/>
  <c r="C25" i="4"/>
  <c r="D25" i="4" s="1"/>
  <c r="C22" i="4"/>
  <c r="D22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/>
  <c r="C19" i="4"/>
  <c r="D19" i="4" s="1"/>
  <c r="C20" i="4"/>
  <c r="D20" i="4" s="1"/>
  <c r="C6" i="4"/>
  <c r="D6" i="4"/>
  <c r="C7" i="4"/>
  <c r="D7" i="4" s="1"/>
  <c r="C8" i="4"/>
  <c r="D8" i="4" s="1"/>
  <c r="C9" i="4"/>
  <c r="D9" i="4" s="1"/>
  <c r="C10" i="4"/>
  <c r="D10" i="4" s="1"/>
  <c r="C5" i="4"/>
  <c r="D5" i="4" s="1"/>
  <c r="B26" i="2"/>
  <c r="E25" i="2"/>
  <c r="H24" i="2"/>
  <c r="H25" i="2" s="1"/>
  <c r="K25" i="2" s="1"/>
  <c r="A23" i="2"/>
  <c r="B21" i="2"/>
  <c r="E21" i="2" s="1"/>
  <c r="E20" i="2"/>
  <c r="H19" i="2"/>
  <c r="H20" i="2" s="1"/>
  <c r="K20" i="2" s="1"/>
  <c r="A18" i="2"/>
  <c r="B16" i="2"/>
  <c r="E16" i="2" s="1"/>
  <c r="E15" i="2"/>
  <c r="H14" i="2"/>
  <c r="A13" i="2"/>
  <c r="B11" i="2"/>
  <c r="E11" i="2"/>
  <c r="A8" i="2"/>
  <c r="H9" i="2"/>
  <c r="E10" i="2"/>
  <c r="B16" i="1"/>
  <c r="E6" i="1"/>
  <c r="B7" i="1"/>
  <c r="B8" i="1" s="1"/>
  <c r="E8" i="1" s="1"/>
  <c r="E9" i="1" s="1"/>
  <c r="B3" i="1"/>
  <c r="H26" i="2" l="1"/>
  <c r="K26" i="2" s="1"/>
  <c r="P25" i="2"/>
  <c r="O25" i="2"/>
  <c r="M25" i="2"/>
  <c r="P26" i="2"/>
  <c r="O26" i="2"/>
  <c r="M26" i="2"/>
  <c r="E26" i="2"/>
  <c r="O20" i="2"/>
  <c r="M20" i="2"/>
  <c r="P20" i="2"/>
  <c r="H21" i="2"/>
  <c r="K21" i="2" s="1"/>
  <c r="H16" i="2"/>
  <c r="K16" i="2" s="1"/>
  <c r="O16" i="2" s="1"/>
  <c r="H15" i="2"/>
  <c r="K15" i="2" s="1"/>
  <c r="O15" i="2"/>
  <c r="P15" i="2"/>
  <c r="M15" i="2"/>
  <c r="H11" i="2"/>
  <c r="K11" i="2" s="1"/>
  <c r="M11" i="2" s="1"/>
  <c r="H10" i="2"/>
  <c r="K10" i="2" s="1"/>
  <c r="P21" i="2" l="1"/>
  <c r="O21" i="2"/>
  <c r="M21" i="2"/>
  <c r="M16" i="2"/>
  <c r="P16" i="2"/>
  <c r="P11" i="2"/>
  <c r="O11" i="2"/>
  <c r="P10" i="2"/>
  <c r="M10" i="2"/>
  <c r="O10" i="2"/>
</calcChain>
</file>

<file path=xl/sharedStrings.xml><?xml version="1.0" encoding="utf-8"?>
<sst xmlns="http://schemas.openxmlformats.org/spreadsheetml/2006/main" count="150" uniqueCount="56">
  <si>
    <t>VOUT</t>
  </si>
  <si>
    <t>RT</t>
  </si>
  <si>
    <t>RB</t>
  </si>
  <si>
    <t>t_SS</t>
  </si>
  <si>
    <t>sec</t>
  </si>
  <si>
    <t>I_SS</t>
  </si>
  <si>
    <t>A</t>
  </si>
  <si>
    <t>C_SS</t>
  </si>
  <si>
    <t>F</t>
  </si>
  <si>
    <t>=</t>
  </si>
  <si>
    <t>uF</t>
  </si>
  <si>
    <t>nF</t>
  </si>
  <si>
    <t>usec</t>
  </si>
  <si>
    <t>t_SS minimum of 500 usec even with no C_SS cap.</t>
  </si>
  <si>
    <t>Calculating R_ADJ (to set freq)</t>
  </si>
  <si>
    <t>Desired f_SW</t>
  </si>
  <si>
    <t>kHz</t>
  </si>
  <si>
    <t>R_ADJ</t>
  </si>
  <si>
    <t>kΩ</t>
  </si>
  <si>
    <t>Must be b/t 300 and 1550 kHz</t>
  </si>
  <si>
    <t>All supplies</t>
  </si>
  <si>
    <t>Min</t>
  </si>
  <si>
    <t>Max</t>
  </si>
  <si>
    <r>
      <t>V · ms</t>
    </r>
    <r>
      <rPr>
        <vertAlign val="superscript"/>
        <sz val="12"/>
        <color theme="1"/>
        <rFont val="Aptos Narrow (Body)"/>
      </rPr>
      <t>-1</t>
    </r>
  </si>
  <si>
    <t>VCCAUX</t>
  </si>
  <si>
    <t>(addl requirement)</t>
  </si>
  <si>
    <t>Deriving Ramp Times for Each Rail</t>
  </si>
  <si>
    <t>Ranges from</t>
  </si>
  <si>
    <t>V</t>
  </si>
  <si>
    <t>to</t>
  </si>
  <si>
    <r>
      <t xml:space="preserve">in </t>
    </r>
    <r>
      <rPr>
        <u/>
        <sz val="12"/>
        <color theme="1"/>
        <rFont val="Aptos Narrow (Body)"/>
      </rPr>
      <t>min</t>
    </r>
    <r>
      <rPr>
        <sz val="12"/>
        <color theme="1"/>
        <rFont val="Aptos Narrow"/>
        <family val="2"/>
        <scheme val="minor"/>
      </rPr>
      <t xml:space="preserve"> time</t>
    </r>
  </si>
  <si>
    <r>
      <t xml:space="preserve">in </t>
    </r>
    <r>
      <rPr>
        <u/>
        <sz val="12"/>
        <color theme="1"/>
        <rFont val="Aptos Narrow (Body)"/>
      </rPr>
      <t>max</t>
    </r>
    <r>
      <rPr>
        <sz val="12"/>
        <color theme="1"/>
        <rFont val="Aptos Narrow (Body)"/>
      </rPr>
      <t xml:space="preserve"> time</t>
    </r>
  </si>
  <si>
    <t>==&gt;</t>
  </si>
  <si>
    <r>
      <t>V · s</t>
    </r>
    <r>
      <rPr>
        <vertAlign val="superscript"/>
        <sz val="12"/>
        <color theme="1"/>
        <rFont val="Aptos Narrow (Body)"/>
      </rPr>
      <t>-1</t>
    </r>
  </si>
  <si>
    <r>
      <t>V · ms</t>
    </r>
    <r>
      <rPr>
        <vertAlign val="superscript"/>
        <sz val="12"/>
        <color rgb="FF000000"/>
        <rFont val="Aptos Narrow"/>
        <scheme val="minor"/>
      </rPr>
      <t>-1</t>
    </r>
  </si>
  <si>
    <t>Δ V</t>
  </si>
  <si>
    <t>Requirements from ECP5 Datasheet §3.3</t>
  </si>
  <si>
    <t>% error</t>
  </si>
  <si>
    <t>abs diff</t>
  </si>
  <si>
    <t>Conclusion:  all soft starts should be &gt;0.33ms and &lt;11 ms</t>
  </si>
  <si>
    <t>V=IR</t>
  </si>
  <si>
    <t>P=I*I*R</t>
  </si>
  <si>
    <t>P (W)</t>
  </si>
  <si>
    <t>R (Ω)</t>
  </si>
  <si>
    <t>I (A)</t>
  </si>
  <si>
    <t>V (V)</t>
  </si>
  <si>
    <t>x</t>
  </si>
  <si>
    <t>A1</t>
  </si>
  <si>
    <t>A2</t>
  </si>
  <si>
    <t>A3</t>
  </si>
  <si>
    <t>A4</t>
  </si>
  <si>
    <t>Gain (V/A)</t>
  </si>
  <si>
    <t>VOUT at Min</t>
  </si>
  <si>
    <t>VOUT at Max</t>
  </si>
  <si>
    <t>INA250 Variants (A1,A2,A3,A4)</t>
  </si>
  <si>
    <t>&lt;-- can sense with 3.3V ADC inputs, no resistor divider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</si>
</sst>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6" formatCode="0.00000"/>
    <numFmt numFmtId="168" formatCode="0.0"/>
    <numFmt numFmtId="176" formatCode="&quot;VCC=&quot;0.#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vertAlign val="superscript"/>
      <sz val="12"/>
      <color theme="1"/>
      <name val="Aptos Narrow (Body)"/>
    </font>
    <font>
      <u/>
      <sz val="12"/>
      <color theme="1"/>
      <name val="Aptos Narrow (Body)"/>
    </font>
    <font>
      <sz val="12"/>
      <color theme="1"/>
      <name val="Aptos Narrow (Body)"/>
    </font>
    <font>
      <sz val="12"/>
      <color rgb="FF000000"/>
      <name val="Aptos Narrow"/>
      <family val="2"/>
      <scheme val="minor"/>
    </font>
    <font>
      <vertAlign val="superscript"/>
      <sz val="12"/>
      <color rgb="FF000000"/>
      <name val="Aptos Narrow"/>
      <scheme val="minor"/>
    </font>
    <font>
      <b/>
      <sz val="16"/>
      <color theme="9" tint="-0.249977111117893"/>
      <name val="Aptos Narrow"/>
      <scheme val="minor"/>
    </font>
    <font>
      <b/>
      <sz val="12"/>
      <color rgb="FFFF0000"/>
      <name val="Aptos Narrow"/>
      <scheme val="minor"/>
    </font>
    <font>
      <sz val="12"/>
      <color theme="0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2" xfId="0" applyBorder="1"/>
    <xf numFmtId="164" fontId="0" fillId="0" borderId="2" xfId="0" applyNumberFormat="1" applyBorder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3" fontId="0" fillId="0" borderId="0" xfId="0" applyNumberFormat="1"/>
    <xf numFmtId="166" fontId="0" fillId="2" borderId="0" xfId="0" applyNumberFormat="1" applyFill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quotePrefix="1" applyBorder="1"/>
    <xf numFmtId="0" fontId="0" fillId="0" borderId="9" xfId="0" applyBorder="1"/>
    <xf numFmtId="0" fontId="7" fillId="0" borderId="0" xfId="0" applyFont="1"/>
    <xf numFmtId="176" fontId="1" fillId="0" borderId="10" xfId="0" applyNumberFormat="1" applyFont="1" applyBorder="1" applyAlignment="1">
      <alignment horizontal="left"/>
    </xf>
    <xf numFmtId="0" fontId="0" fillId="0" borderId="10" xfId="0" applyBorder="1"/>
    <xf numFmtId="166" fontId="0" fillId="0" borderId="0" xfId="0" applyNumberFormat="1" applyFill="1"/>
    <xf numFmtId="0" fontId="8" fillId="0" borderId="0" xfId="0" applyFont="1"/>
    <xf numFmtId="0" fontId="9" fillId="0" borderId="10" xfId="0" applyFont="1" applyBorder="1" applyAlignment="1">
      <alignment horizontal="right"/>
    </xf>
    <xf numFmtId="0" fontId="9" fillId="0" borderId="0" xfId="0" applyFont="1"/>
    <xf numFmtId="10" fontId="9" fillId="0" borderId="0" xfId="0" applyNumberFormat="1" applyFont="1"/>
    <xf numFmtId="164" fontId="9" fillId="0" borderId="0" xfId="0" applyNumberFormat="1" applyFont="1"/>
    <xf numFmtId="0" fontId="8" fillId="2" borderId="0" xfId="0" applyFont="1" applyFill="1"/>
    <xf numFmtId="0" fontId="0" fillId="0" borderId="1" xfId="0" applyBorder="1" applyAlignment="1">
      <alignment horizontal="right"/>
    </xf>
    <xf numFmtId="168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4ACA-C780-974A-A403-E608DDCB430B}">
  <dimension ref="A1:P28"/>
  <sheetViews>
    <sheetView zoomScale="150" zoomScaleNormal="150" workbookViewId="0">
      <selection activeCell="A29" sqref="A29"/>
    </sheetView>
  </sheetViews>
  <sheetFormatPr baseColWidth="10" defaultRowHeight="16" x14ac:dyDescent="0.2"/>
  <cols>
    <col min="2" max="2" width="7.6640625" bestFit="1" customWidth="1"/>
    <col min="3" max="3" width="4.5" bestFit="1" customWidth="1"/>
    <col min="4" max="4" width="7" bestFit="1" customWidth="1"/>
    <col min="5" max="5" width="10.1640625" customWidth="1"/>
    <col min="7" max="7" width="4.1640625" customWidth="1"/>
    <col min="8" max="8" width="7.83203125" customWidth="1"/>
    <col min="9" max="9" width="5.33203125" customWidth="1"/>
    <col min="10" max="10" width="2.1640625" bestFit="1" customWidth="1"/>
    <col min="11" max="11" width="4.5" customWidth="1"/>
    <col min="12" max="12" width="7" bestFit="1" customWidth="1"/>
    <col min="13" max="13" width="3.83203125" bestFit="1" customWidth="1"/>
    <col min="14" max="14" width="3.83203125" customWidth="1"/>
  </cols>
  <sheetData>
    <row r="1" spans="1:16" ht="17" thickBot="1" x14ac:dyDescent="0.25"/>
    <row r="2" spans="1:16" x14ac:dyDescent="0.2">
      <c r="A2" s="16" t="s">
        <v>36</v>
      </c>
      <c r="B2" s="17"/>
      <c r="C2" s="17"/>
      <c r="D2" s="17"/>
      <c r="E2" s="17"/>
      <c r="F2" s="18"/>
    </row>
    <row r="3" spans="1:16" x14ac:dyDescent="0.2">
      <c r="A3" s="19"/>
      <c r="B3" s="20" t="s">
        <v>21</v>
      </c>
      <c r="C3" s="20" t="s">
        <v>22</v>
      </c>
      <c r="D3" s="21"/>
      <c r="E3" s="21"/>
      <c r="F3" s="22"/>
    </row>
    <row r="4" spans="1:16" ht="19" x14ac:dyDescent="0.2">
      <c r="A4" s="19" t="s">
        <v>20</v>
      </c>
      <c r="B4" s="21">
        <v>0.1</v>
      </c>
      <c r="C4" s="21">
        <v>10</v>
      </c>
      <c r="D4" s="21" t="s">
        <v>23</v>
      </c>
      <c r="E4" s="21"/>
      <c r="F4" s="22"/>
    </row>
    <row r="5" spans="1:16" ht="20" thickBot="1" x14ac:dyDescent="0.25">
      <c r="A5" s="23" t="s">
        <v>24</v>
      </c>
      <c r="B5" s="5"/>
      <c r="C5" s="5">
        <v>30</v>
      </c>
      <c r="D5" s="5" t="s">
        <v>23</v>
      </c>
      <c r="E5" s="24" t="s">
        <v>25</v>
      </c>
      <c r="F5" s="25"/>
    </row>
    <row r="7" spans="1:16" ht="22" x14ac:dyDescent="0.3">
      <c r="A7" s="26" t="s">
        <v>26</v>
      </c>
    </row>
    <row r="8" spans="1:16" x14ac:dyDescent="0.2">
      <c r="A8" s="27">
        <f>E9</f>
        <v>1.1000000000000001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31"/>
      <c r="O8" s="31" t="s">
        <v>37</v>
      </c>
      <c r="P8" s="31" t="s">
        <v>38</v>
      </c>
    </row>
    <row r="9" spans="1:16" x14ac:dyDescent="0.2">
      <c r="A9" t="s">
        <v>27</v>
      </c>
      <c r="B9" s="30">
        <v>0</v>
      </c>
      <c r="C9" s="30" t="s">
        <v>28</v>
      </c>
      <c r="D9" s="12" t="s">
        <v>29</v>
      </c>
      <c r="E9" s="30">
        <v>1.1000000000000001</v>
      </c>
      <c r="F9" s="30" t="s">
        <v>28</v>
      </c>
      <c r="G9" s="3" t="s">
        <v>32</v>
      </c>
      <c r="H9" s="30">
        <f>E9-B9</f>
        <v>1.1000000000000001</v>
      </c>
      <c r="I9" s="30" t="s">
        <v>35</v>
      </c>
      <c r="N9" s="32"/>
      <c r="O9" s="32"/>
      <c r="P9" s="32"/>
    </row>
    <row r="10" spans="1:16" ht="19" x14ac:dyDescent="0.2">
      <c r="A10" t="s">
        <v>30</v>
      </c>
      <c r="B10" s="15">
        <v>1.0999999999999999E-2</v>
      </c>
      <c r="C10" t="s">
        <v>4</v>
      </c>
      <c r="D10" s="13" t="s">
        <v>9</v>
      </c>
      <c r="E10" s="14">
        <f>B10*1000000</f>
        <v>11000</v>
      </c>
      <c r="F10" t="s">
        <v>12</v>
      </c>
      <c r="G10" s="3" t="s">
        <v>32</v>
      </c>
      <c r="H10" s="14">
        <f>H9/B10</f>
        <v>100.00000000000001</v>
      </c>
      <c r="I10" t="s">
        <v>33</v>
      </c>
      <c r="J10" s="3" t="s">
        <v>9</v>
      </c>
      <c r="K10" s="7">
        <f>H10/1000</f>
        <v>0.10000000000000002</v>
      </c>
      <c r="L10" s="10" t="s">
        <v>34</v>
      </c>
      <c r="M10" t="str">
        <f>IF(AND((ABS(K10-$B$4)/$B$4&lt;=0.01),K10&lt;=$B$4),"✅","❌")</f>
        <v>✅</v>
      </c>
      <c r="N10" s="32"/>
      <c r="O10" s="33">
        <f>ABS(K10-$B$4)/$B$4</f>
        <v>1.3877787807814457E-16</v>
      </c>
      <c r="P10" s="34">
        <f>K10-$B$4</f>
        <v>0</v>
      </c>
    </row>
    <row r="11" spans="1:16" ht="19" x14ac:dyDescent="0.2">
      <c r="A11" t="s">
        <v>31</v>
      </c>
      <c r="B11" s="29">
        <f>B10/($C$4/$B$4)</f>
        <v>1.0999999999999999E-4</v>
      </c>
      <c r="C11" t="s">
        <v>4</v>
      </c>
      <c r="D11" s="13" t="s">
        <v>9</v>
      </c>
      <c r="E11" s="14">
        <f>B11*1000000</f>
        <v>109.99999999999999</v>
      </c>
      <c r="F11" t="s">
        <v>12</v>
      </c>
      <c r="G11" s="3" t="s">
        <v>32</v>
      </c>
      <c r="H11" s="14">
        <f>H9/B11</f>
        <v>10000.000000000002</v>
      </c>
      <c r="I11" t="s">
        <v>33</v>
      </c>
      <c r="J11" s="3" t="s">
        <v>9</v>
      </c>
      <c r="K11" s="8">
        <f>H11/1000</f>
        <v>10.000000000000002</v>
      </c>
      <c r="L11" s="10" t="s">
        <v>34</v>
      </c>
      <c r="M11" t="str">
        <f>IF(AND((ABS(K11-$C$4)/$C$4&lt;=0.01),K11&lt;=$C$4),"✅","❌")</f>
        <v>✅</v>
      </c>
      <c r="N11" s="32"/>
      <c r="O11" s="33">
        <f>ABS(K11-$C$4)/$C$4</f>
        <v>1.7763568394002506E-16</v>
      </c>
      <c r="P11" s="34">
        <f>K11-$C$4</f>
        <v>0</v>
      </c>
    </row>
    <row r="13" spans="1:16" x14ac:dyDescent="0.2">
      <c r="A13" s="27">
        <f>E14</f>
        <v>1.2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31"/>
      <c r="O13" s="31" t="s">
        <v>37</v>
      </c>
      <c r="P13" s="31" t="s">
        <v>38</v>
      </c>
    </row>
    <row r="14" spans="1:16" x14ac:dyDescent="0.2">
      <c r="A14" t="s">
        <v>27</v>
      </c>
      <c r="B14" s="30">
        <v>0</v>
      </c>
      <c r="C14" s="30" t="s">
        <v>28</v>
      </c>
      <c r="D14" s="12" t="s">
        <v>29</v>
      </c>
      <c r="E14" s="35">
        <v>1.2</v>
      </c>
      <c r="F14" s="30" t="s">
        <v>28</v>
      </c>
      <c r="G14" s="3" t="s">
        <v>32</v>
      </c>
      <c r="H14" s="30">
        <f>E14-B14</f>
        <v>1.2</v>
      </c>
      <c r="I14" s="30" t="s">
        <v>35</v>
      </c>
      <c r="N14" s="32"/>
      <c r="O14" s="32"/>
      <c r="P14" s="32"/>
    </row>
    <row r="15" spans="1:16" ht="19" x14ac:dyDescent="0.2">
      <c r="A15" t="s">
        <v>30</v>
      </c>
      <c r="B15" s="15">
        <v>1.2E-2</v>
      </c>
      <c r="C15" t="s">
        <v>4</v>
      </c>
      <c r="D15" s="13" t="s">
        <v>9</v>
      </c>
      <c r="E15" s="14">
        <f>B15*1000000</f>
        <v>12000</v>
      </c>
      <c r="F15" t="s">
        <v>12</v>
      </c>
      <c r="G15" s="3" t="s">
        <v>32</v>
      </c>
      <c r="H15" s="14">
        <f>H14/B15</f>
        <v>100</v>
      </c>
      <c r="I15" t="s">
        <v>33</v>
      </c>
      <c r="J15" s="3" t="s">
        <v>9</v>
      </c>
      <c r="K15" s="7">
        <f>H15/1000</f>
        <v>0.1</v>
      </c>
      <c r="L15" s="10" t="s">
        <v>34</v>
      </c>
      <c r="M15" t="str">
        <f>IF(AND((ABS(K15-$B$4)/$B$4&lt;=0.01),K15&lt;=$B$4),"✅","❌")</f>
        <v>✅</v>
      </c>
      <c r="N15" s="32"/>
      <c r="O15" s="33">
        <f>ABS(K15-$B$4)/$B$4</f>
        <v>0</v>
      </c>
      <c r="P15" s="34">
        <f>K15-$B$4</f>
        <v>0</v>
      </c>
    </row>
    <row r="16" spans="1:16" ht="19" x14ac:dyDescent="0.2">
      <c r="A16" t="s">
        <v>31</v>
      </c>
      <c r="B16" s="29">
        <f>B15/($C$4/$B$4)</f>
        <v>1.2E-4</v>
      </c>
      <c r="C16" t="s">
        <v>4</v>
      </c>
      <c r="D16" s="13" t="s">
        <v>9</v>
      </c>
      <c r="E16" s="14">
        <f>B16*1000000</f>
        <v>120</v>
      </c>
      <c r="F16" t="s">
        <v>12</v>
      </c>
      <c r="G16" s="3" t="s">
        <v>32</v>
      </c>
      <c r="H16" s="14">
        <f>H14/B16</f>
        <v>10000</v>
      </c>
      <c r="I16" t="s">
        <v>33</v>
      </c>
      <c r="J16" s="3" t="s">
        <v>9</v>
      </c>
      <c r="K16" s="8">
        <f>H16/1000</f>
        <v>10</v>
      </c>
      <c r="L16" s="10" t="s">
        <v>34</v>
      </c>
      <c r="M16" t="str">
        <f>IF(AND((ABS(K16-$C$4)/$C$4&lt;=0.01),K16&lt;=$C$4),"✅","❌")</f>
        <v>✅</v>
      </c>
      <c r="N16" s="32"/>
      <c r="O16" s="33">
        <f>ABS(K16-$C$4)/$C$4</f>
        <v>0</v>
      </c>
      <c r="P16" s="34">
        <f>K16-$C$4</f>
        <v>0</v>
      </c>
    </row>
    <row r="18" spans="1:16" x14ac:dyDescent="0.2">
      <c r="A18" s="27">
        <f>E19</f>
        <v>2.5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31"/>
      <c r="O18" s="31" t="s">
        <v>37</v>
      </c>
      <c r="P18" s="31" t="s">
        <v>38</v>
      </c>
    </row>
    <row r="19" spans="1:16" x14ac:dyDescent="0.2">
      <c r="A19" t="s">
        <v>27</v>
      </c>
      <c r="B19" s="30">
        <v>0</v>
      </c>
      <c r="C19" s="30" t="s">
        <v>28</v>
      </c>
      <c r="D19" s="12" t="s">
        <v>29</v>
      </c>
      <c r="E19" s="35">
        <v>2.5</v>
      </c>
      <c r="F19" s="30" t="s">
        <v>28</v>
      </c>
      <c r="G19" s="3" t="s">
        <v>32</v>
      </c>
      <c r="H19" s="30">
        <f>E19-B19</f>
        <v>2.5</v>
      </c>
      <c r="I19" s="30" t="s">
        <v>35</v>
      </c>
      <c r="N19" s="32"/>
      <c r="O19" s="32"/>
      <c r="P19" s="32"/>
    </row>
    <row r="20" spans="1:16" ht="19" x14ac:dyDescent="0.2">
      <c r="A20" t="s">
        <v>30</v>
      </c>
      <c r="B20" s="15">
        <v>2.5000000000000001E-2</v>
      </c>
      <c r="C20" t="s">
        <v>4</v>
      </c>
      <c r="D20" s="13" t="s">
        <v>9</v>
      </c>
      <c r="E20" s="14">
        <f>B20*1000000</f>
        <v>25000</v>
      </c>
      <c r="F20" t="s">
        <v>12</v>
      </c>
      <c r="G20" s="3" t="s">
        <v>32</v>
      </c>
      <c r="H20" s="14">
        <f>H19/B20</f>
        <v>100</v>
      </c>
      <c r="I20" t="s">
        <v>33</v>
      </c>
      <c r="J20" s="3" t="s">
        <v>9</v>
      </c>
      <c r="K20" s="7">
        <f>H20/1000</f>
        <v>0.1</v>
      </c>
      <c r="L20" s="10" t="s">
        <v>34</v>
      </c>
      <c r="M20" t="str">
        <f>IF(AND((ABS(K20-$B$4)/$B$4&lt;=0.01),K20&lt;=$B$4),"✅","❌")</f>
        <v>✅</v>
      </c>
      <c r="N20" s="32"/>
      <c r="O20" s="33">
        <f>ABS(K20-$B$4)/$B$4</f>
        <v>0</v>
      </c>
      <c r="P20" s="34">
        <f>K20-$B$4</f>
        <v>0</v>
      </c>
    </row>
    <row r="21" spans="1:16" ht="19" x14ac:dyDescent="0.2">
      <c r="A21" t="s">
        <v>31</v>
      </c>
      <c r="B21" s="29">
        <f>B20/($C$4/$B$4)</f>
        <v>2.5000000000000001E-4</v>
      </c>
      <c r="C21" t="s">
        <v>4</v>
      </c>
      <c r="D21" s="13" t="s">
        <v>9</v>
      </c>
      <c r="E21" s="14">
        <f>B21*1000000</f>
        <v>250</v>
      </c>
      <c r="F21" t="s">
        <v>12</v>
      </c>
      <c r="G21" s="3" t="s">
        <v>32</v>
      </c>
      <c r="H21" s="14">
        <f>H19/B21</f>
        <v>10000</v>
      </c>
      <c r="I21" t="s">
        <v>33</v>
      </c>
      <c r="J21" s="3" t="s">
        <v>9</v>
      </c>
      <c r="K21" s="8">
        <f>H21/1000</f>
        <v>10</v>
      </c>
      <c r="L21" s="10" t="s">
        <v>34</v>
      </c>
      <c r="M21" t="str">
        <f>IF(AND((ABS(K21-$C$4)/$C$4&lt;=0.01),K21&lt;=$C$4),"✅","❌")</f>
        <v>✅</v>
      </c>
      <c r="N21" s="32"/>
      <c r="O21" s="33">
        <f>ABS(K21-$C$4)/$C$4</f>
        <v>0</v>
      </c>
      <c r="P21" s="34">
        <f>K21-$C$4</f>
        <v>0</v>
      </c>
    </row>
    <row r="23" spans="1:16" x14ac:dyDescent="0.2">
      <c r="A23" s="27">
        <f>E24</f>
        <v>3.3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31"/>
      <c r="O23" s="31" t="s">
        <v>37</v>
      </c>
      <c r="P23" s="31" t="s">
        <v>38</v>
      </c>
    </row>
    <row r="24" spans="1:16" x14ac:dyDescent="0.2">
      <c r="A24" t="s">
        <v>27</v>
      </c>
      <c r="B24" s="30">
        <v>0</v>
      </c>
      <c r="C24" s="30" t="s">
        <v>28</v>
      </c>
      <c r="D24" s="12" t="s">
        <v>29</v>
      </c>
      <c r="E24" s="35">
        <v>3.3</v>
      </c>
      <c r="F24" s="30" t="s">
        <v>28</v>
      </c>
      <c r="G24" s="3" t="s">
        <v>32</v>
      </c>
      <c r="H24" s="30">
        <f>E24-B24</f>
        <v>3.3</v>
      </c>
      <c r="I24" s="30" t="s">
        <v>35</v>
      </c>
      <c r="N24" s="32"/>
      <c r="O24" s="32"/>
      <c r="P24" s="32"/>
    </row>
    <row r="25" spans="1:16" ht="19" x14ac:dyDescent="0.2">
      <c r="A25" t="s">
        <v>30</v>
      </c>
      <c r="B25" s="15">
        <v>3.3000000000000002E-2</v>
      </c>
      <c r="C25" t="s">
        <v>4</v>
      </c>
      <c r="D25" s="13" t="s">
        <v>9</v>
      </c>
      <c r="E25" s="14">
        <f>B25*1000000</f>
        <v>33000</v>
      </c>
      <c r="F25" t="s">
        <v>12</v>
      </c>
      <c r="G25" s="3" t="s">
        <v>32</v>
      </c>
      <c r="H25" s="14">
        <f>H24/B25</f>
        <v>99.999999999999986</v>
      </c>
      <c r="I25" t="s">
        <v>33</v>
      </c>
      <c r="J25" s="3" t="s">
        <v>9</v>
      </c>
      <c r="K25" s="7">
        <f>H25/1000</f>
        <v>9.9999999999999992E-2</v>
      </c>
      <c r="L25" s="10" t="s">
        <v>34</v>
      </c>
      <c r="M25" t="str">
        <f>IF(AND((ABS(K25-$B$4)/$B$4&lt;=0.01),K25&lt;=$B$4),"✅","❌")</f>
        <v>✅</v>
      </c>
      <c r="N25" s="32"/>
      <c r="O25" s="33">
        <f>ABS(K25-$B$4)/$B$4</f>
        <v>1.3877787807814457E-16</v>
      </c>
      <c r="P25" s="34">
        <f>K25-$B$4</f>
        <v>0</v>
      </c>
    </row>
    <row r="26" spans="1:16" ht="19" x14ac:dyDescent="0.2">
      <c r="A26" t="s">
        <v>31</v>
      </c>
      <c r="B26" s="29">
        <f>B25/($C$4/$B$4)</f>
        <v>3.3E-4</v>
      </c>
      <c r="C26" t="s">
        <v>4</v>
      </c>
      <c r="D26" s="13" t="s">
        <v>9</v>
      </c>
      <c r="E26" s="14">
        <f>B26*1000000</f>
        <v>330</v>
      </c>
      <c r="F26" t="s">
        <v>12</v>
      </c>
      <c r="G26" s="3" t="s">
        <v>32</v>
      </c>
      <c r="H26" s="14">
        <f>H24/B26</f>
        <v>10000</v>
      </c>
      <c r="I26" t="s">
        <v>33</v>
      </c>
      <c r="J26" s="3" t="s">
        <v>9</v>
      </c>
      <c r="K26" s="8">
        <f>H26/1000</f>
        <v>10</v>
      </c>
      <c r="L26" s="10" t="s">
        <v>34</v>
      </c>
      <c r="M26" t="str">
        <f>IF(AND((ABS(K26-$C$4)/$C$4&lt;=0.01),K26&lt;=$C$4),"✅","❌")</f>
        <v>✅</v>
      </c>
      <c r="N26" s="32"/>
      <c r="O26" s="33">
        <f>ABS(K26-$C$4)/$C$4</f>
        <v>0</v>
      </c>
      <c r="P26" s="34">
        <f>K26-$C$4</f>
        <v>0</v>
      </c>
    </row>
    <row r="28" spans="1:16" ht="22" x14ac:dyDescent="0.3">
      <c r="A28" s="26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DCD2-FFFF-1D48-81B7-EA3A0FCBA97A}">
  <dimension ref="A1:E25"/>
  <sheetViews>
    <sheetView zoomScale="150" zoomScaleNormal="150" workbookViewId="0"/>
  </sheetViews>
  <sheetFormatPr baseColWidth="10" defaultRowHeight="16" x14ac:dyDescent="0.2"/>
  <cols>
    <col min="3" max="4" width="10.83203125" style="7"/>
  </cols>
  <sheetData>
    <row r="1" spans="1:5" x14ac:dyDescent="0.2">
      <c r="A1" t="s">
        <v>40</v>
      </c>
    </row>
    <row r="2" spans="1:5" x14ac:dyDescent="0.2">
      <c r="A2" t="s">
        <v>41</v>
      </c>
    </row>
    <row r="4" spans="1:5" x14ac:dyDescent="0.2">
      <c r="A4" s="36" t="s">
        <v>45</v>
      </c>
      <c r="B4" s="36" t="s">
        <v>44</v>
      </c>
      <c r="C4" s="37" t="s">
        <v>43</v>
      </c>
      <c r="D4" s="37" t="s">
        <v>42</v>
      </c>
    </row>
    <row r="5" spans="1:5" x14ac:dyDescent="0.2">
      <c r="A5">
        <v>20</v>
      </c>
      <c r="B5" s="9">
        <v>3</v>
      </c>
      <c r="C5" s="7">
        <f>A5/B5</f>
        <v>6.666666666666667</v>
      </c>
      <c r="D5" s="7">
        <f>B5*B5*C5</f>
        <v>60</v>
      </c>
    </row>
    <row r="6" spans="1:5" x14ac:dyDescent="0.2">
      <c r="A6">
        <v>20</v>
      </c>
      <c r="B6" s="9">
        <v>5</v>
      </c>
      <c r="C6" s="7">
        <f t="shared" ref="C6:C10" si="0">A6/B6</f>
        <v>4</v>
      </c>
      <c r="D6" s="7">
        <f t="shared" ref="D6:D10" si="1">B6*B6*C6</f>
        <v>100</v>
      </c>
    </row>
    <row r="7" spans="1:5" x14ac:dyDescent="0.2">
      <c r="A7">
        <v>15</v>
      </c>
      <c r="B7" s="9">
        <v>3</v>
      </c>
      <c r="C7" s="7">
        <f t="shared" si="0"/>
        <v>5</v>
      </c>
      <c r="D7" s="7">
        <f t="shared" si="1"/>
        <v>45</v>
      </c>
      <c r="E7" t="s">
        <v>46</v>
      </c>
    </row>
    <row r="8" spans="1:5" x14ac:dyDescent="0.2">
      <c r="A8">
        <v>12</v>
      </c>
      <c r="B8" s="9">
        <v>3</v>
      </c>
      <c r="C8" s="7">
        <f t="shared" si="0"/>
        <v>4</v>
      </c>
      <c r="D8" s="7">
        <f t="shared" si="1"/>
        <v>36</v>
      </c>
      <c r="E8" t="s">
        <v>46</v>
      </c>
    </row>
    <row r="9" spans="1:5" x14ac:dyDescent="0.2">
      <c r="A9">
        <v>9</v>
      </c>
      <c r="B9" s="9">
        <v>3</v>
      </c>
      <c r="C9" s="7">
        <f t="shared" si="0"/>
        <v>3</v>
      </c>
      <c r="D9" s="7">
        <f t="shared" si="1"/>
        <v>27</v>
      </c>
      <c r="E9" t="s">
        <v>46</v>
      </c>
    </row>
    <row r="10" spans="1:5" x14ac:dyDescent="0.2">
      <c r="A10">
        <v>5</v>
      </c>
      <c r="B10" s="9">
        <v>3</v>
      </c>
      <c r="C10" s="7">
        <f t="shared" si="0"/>
        <v>1.6666666666666667</v>
      </c>
      <c r="D10" s="7">
        <f t="shared" si="1"/>
        <v>15</v>
      </c>
    </row>
    <row r="11" spans="1:5" x14ac:dyDescent="0.2">
      <c r="C11"/>
      <c r="D11"/>
    </row>
    <row r="12" spans="1:5" x14ac:dyDescent="0.2">
      <c r="A12">
        <v>3.3</v>
      </c>
      <c r="B12" s="9">
        <v>10</v>
      </c>
      <c r="C12" s="1">
        <f t="shared" ref="C11:C20" si="2">A12/B12</f>
        <v>0.32999999999999996</v>
      </c>
      <c r="D12" s="7">
        <f t="shared" ref="D11:D20" si="3">B12*B12*C12</f>
        <v>32.999999999999993</v>
      </c>
    </row>
    <row r="13" spans="1:5" x14ac:dyDescent="0.2">
      <c r="A13">
        <v>3.3</v>
      </c>
      <c r="B13" s="9">
        <v>3</v>
      </c>
      <c r="C13" s="7">
        <f t="shared" si="2"/>
        <v>1.0999999999999999</v>
      </c>
      <c r="D13" s="7">
        <f t="shared" si="3"/>
        <v>9.8999999999999986</v>
      </c>
    </row>
    <row r="14" spans="1:5" x14ac:dyDescent="0.2">
      <c r="A14">
        <v>3.3</v>
      </c>
      <c r="B14" s="9">
        <v>2</v>
      </c>
      <c r="C14" s="7">
        <f t="shared" si="2"/>
        <v>1.65</v>
      </c>
      <c r="D14" s="7">
        <f t="shared" si="3"/>
        <v>6.6</v>
      </c>
    </row>
    <row r="15" spans="1:5" x14ac:dyDescent="0.2">
      <c r="A15">
        <v>3.3</v>
      </c>
      <c r="B15" s="9">
        <v>1</v>
      </c>
      <c r="C15" s="7">
        <f t="shared" si="2"/>
        <v>3.3</v>
      </c>
      <c r="D15" s="7">
        <f t="shared" si="3"/>
        <v>3.3</v>
      </c>
    </row>
    <row r="16" spans="1:5" x14ac:dyDescent="0.2">
      <c r="A16">
        <v>3.3</v>
      </c>
      <c r="B16" s="9">
        <v>0.5</v>
      </c>
      <c r="C16" s="7">
        <f t="shared" si="2"/>
        <v>6.6</v>
      </c>
      <c r="D16" s="7">
        <f t="shared" si="3"/>
        <v>1.65</v>
      </c>
    </row>
    <row r="17" spans="1:5" x14ac:dyDescent="0.2">
      <c r="A17">
        <v>1.1000000000000001</v>
      </c>
      <c r="B17" s="9">
        <v>10</v>
      </c>
      <c r="C17" s="7">
        <f t="shared" si="2"/>
        <v>0.11000000000000001</v>
      </c>
      <c r="D17" s="7">
        <f t="shared" si="3"/>
        <v>11.000000000000002</v>
      </c>
      <c r="E17" t="s">
        <v>46</v>
      </c>
    </row>
    <row r="18" spans="1:5" x14ac:dyDescent="0.2">
      <c r="A18">
        <v>1.1000000000000001</v>
      </c>
      <c r="B18" s="9">
        <v>3</v>
      </c>
      <c r="C18" s="7">
        <f t="shared" si="2"/>
        <v>0.3666666666666667</v>
      </c>
      <c r="D18" s="7">
        <f t="shared" si="3"/>
        <v>3.3000000000000003</v>
      </c>
    </row>
    <row r="19" spans="1:5" x14ac:dyDescent="0.2">
      <c r="A19">
        <v>1.1000000000000001</v>
      </c>
      <c r="B19" s="9">
        <v>2</v>
      </c>
      <c r="C19" s="7">
        <f t="shared" si="2"/>
        <v>0.55000000000000004</v>
      </c>
      <c r="D19" s="7">
        <f t="shared" si="3"/>
        <v>2.2000000000000002</v>
      </c>
    </row>
    <row r="20" spans="1:5" x14ac:dyDescent="0.2">
      <c r="A20">
        <v>1.1000000000000001</v>
      </c>
      <c r="B20" s="9">
        <v>0.5</v>
      </c>
      <c r="C20" s="7">
        <f t="shared" si="2"/>
        <v>2.2000000000000002</v>
      </c>
      <c r="D20" s="7">
        <f t="shared" si="3"/>
        <v>0.55000000000000004</v>
      </c>
    </row>
    <row r="22" spans="1:5" x14ac:dyDescent="0.2">
      <c r="A22">
        <v>24</v>
      </c>
      <c r="B22" s="9">
        <v>5</v>
      </c>
      <c r="C22" s="7">
        <f t="shared" ref="C22" si="4">A22/B22</f>
        <v>4.8</v>
      </c>
      <c r="D22" s="7">
        <f t="shared" ref="D22" si="5">B22*B22*C22</f>
        <v>120</v>
      </c>
    </row>
    <row r="23" spans="1:5" x14ac:dyDescent="0.2">
      <c r="A23">
        <v>24</v>
      </c>
      <c r="B23" s="9">
        <v>2.5</v>
      </c>
      <c r="C23" s="7">
        <f t="shared" ref="C23:C25" si="6">A23/B23</f>
        <v>9.6</v>
      </c>
      <c r="D23" s="7">
        <f t="shared" ref="D23:D25" si="7">B23*B23*C23</f>
        <v>60</v>
      </c>
    </row>
    <row r="24" spans="1:5" x14ac:dyDescent="0.2">
      <c r="A24">
        <v>12</v>
      </c>
      <c r="B24" s="9">
        <v>5</v>
      </c>
      <c r="C24" s="7">
        <f t="shared" si="6"/>
        <v>2.4</v>
      </c>
      <c r="D24" s="7">
        <f t="shared" si="7"/>
        <v>60</v>
      </c>
    </row>
    <row r="25" spans="1:5" x14ac:dyDescent="0.2">
      <c r="A25">
        <v>12</v>
      </c>
      <c r="B25" s="9">
        <v>2.5</v>
      </c>
      <c r="C25" s="7">
        <f t="shared" si="6"/>
        <v>4.8</v>
      </c>
      <c r="D25" s="7">
        <f t="shared" si="7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9923-1E02-7E4A-ACC3-0C796E3980E5}">
  <dimension ref="A1:E10"/>
  <sheetViews>
    <sheetView workbookViewId="0">
      <selection activeCell="E7" sqref="E7"/>
    </sheetView>
  </sheetViews>
  <sheetFormatPr baseColWidth="10" defaultRowHeight="16" x14ac:dyDescent="0.2"/>
  <sheetData>
    <row r="1" spans="1:5" x14ac:dyDescent="0.2">
      <c r="A1" s="4" t="s">
        <v>54</v>
      </c>
    </row>
    <row r="3" spans="1:5" x14ac:dyDescent="0.2">
      <c r="A3" t="s">
        <v>21</v>
      </c>
      <c r="B3">
        <v>0</v>
      </c>
      <c r="C3" t="s">
        <v>6</v>
      </c>
    </row>
    <row r="4" spans="1:5" x14ac:dyDescent="0.2">
      <c r="A4" t="s">
        <v>22</v>
      </c>
      <c r="B4">
        <v>10</v>
      </c>
      <c r="C4" t="s">
        <v>6</v>
      </c>
    </row>
    <row r="6" spans="1:5" x14ac:dyDescent="0.2">
      <c r="B6" s="9" t="s">
        <v>51</v>
      </c>
      <c r="C6" t="s">
        <v>52</v>
      </c>
      <c r="D6" t="s">
        <v>53</v>
      </c>
    </row>
    <row r="7" spans="1:5" x14ac:dyDescent="0.2">
      <c r="A7" s="11" t="s">
        <v>47</v>
      </c>
      <c r="B7" s="11">
        <v>0.2</v>
      </c>
      <c r="C7" s="11">
        <f>$B$3*B7</f>
        <v>0</v>
      </c>
      <c r="D7" s="11">
        <f>$B$4*B7</f>
        <v>2</v>
      </c>
      <c r="E7" s="3" t="s">
        <v>55</v>
      </c>
    </row>
    <row r="8" spans="1:5" x14ac:dyDescent="0.2">
      <c r="A8" t="s">
        <v>48</v>
      </c>
      <c r="B8">
        <v>0.5</v>
      </c>
      <c r="C8">
        <f>$B$3*B8</f>
        <v>0</v>
      </c>
      <c r="D8">
        <f>$B$4*B8</f>
        <v>5</v>
      </c>
    </row>
    <row r="9" spans="1:5" x14ac:dyDescent="0.2">
      <c r="A9" t="s">
        <v>49</v>
      </c>
      <c r="B9">
        <v>0.8</v>
      </c>
      <c r="C9">
        <f>$B$3*B9</f>
        <v>0</v>
      </c>
      <c r="D9">
        <f>$B$4*B9</f>
        <v>8</v>
      </c>
    </row>
    <row r="10" spans="1:5" x14ac:dyDescent="0.2">
      <c r="A10" t="s">
        <v>50</v>
      </c>
      <c r="B10" s="7">
        <v>2</v>
      </c>
      <c r="C10">
        <f>$B$3*B10</f>
        <v>0</v>
      </c>
      <c r="D10">
        <f>$B$4*B10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5038-4FFE-734F-BC34-171E1434C818}">
  <dimension ref="A1:G16"/>
  <sheetViews>
    <sheetView tabSelected="1" zoomScale="150" zoomScaleNormal="150" workbookViewId="0"/>
  </sheetViews>
  <sheetFormatPr baseColWidth="10" defaultRowHeight="16" x14ac:dyDescent="0.2"/>
  <cols>
    <col min="1" max="1" width="11.6640625" customWidth="1"/>
    <col min="2" max="2" width="12.1640625" bestFit="1" customWidth="1"/>
    <col min="4" max="4" width="1.6640625" customWidth="1"/>
  </cols>
  <sheetData>
    <row r="1" spans="1:7" x14ac:dyDescent="0.2">
      <c r="A1" t="s">
        <v>1</v>
      </c>
      <c r="B1">
        <v>8300</v>
      </c>
    </row>
    <row r="2" spans="1:7" x14ac:dyDescent="0.2">
      <c r="A2" t="s">
        <v>2</v>
      </c>
      <c r="B2">
        <v>10000</v>
      </c>
    </row>
    <row r="3" spans="1:7" x14ac:dyDescent="0.2">
      <c r="A3" t="s">
        <v>0</v>
      </c>
      <c r="B3" s="2">
        <f>((B1+B2)/B2)*0.6</f>
        <v>1.0980000000000001</v>
      </c>
    </row>
    <row r="4" spans="1:7" ht="17" thickBot="1" x14ac:dyDescent="0.25">
      <c r="A4" s="5"/>
      <c r="B4" s="6"/>
      <c r="C4" s="5"/>
      <c r="D4" s="5"/>
      <c r="E4" s="5"/>
      <c r="F4" s="5"/>
      <c r="G4" s="5"/>
    </row>
    <row r="6" spans="1:7" x14ac:dyDescent="0.2">
      <c r="A6" t="s">
        <v>3</v>
      </c>
      <c r="B6">
        <v>3.3E-4</v>
      </c>
      <c r="C6" t="s">
        <v>4</v>
      </c>
      <c r="D6" s="3" t="s">
        <v>9</v>
      </c>
      <c r="E6">
        <f>B6*1000000</f>
        <v>330</v>
      </c>
      <c r="F6" t="s">
        <v>12</v>
      </c>
    </row>
    <row r="7" spans="1:7" x14ac:dyDescent="0.2">
      <c r="A7" t="s">
        <v>5</v>
      </c>
      <c r="B7">
        <f>0.000002</f>
        <v>1.9999999999999999E-6</v>
      </c>
      <c r="C7" t="s">
        <v>6</v>
      </c>
    </row>
    <row r="8" spans="1:7" x14ac:dyDescent="0.2">
      <c r="A8" t="s">
        <v>7</v>
      </c>
      <c r="B8">
        <f>(B6*B7)/0.6</f>
        <v>1.1000000000000001E-9</v>
      </c>
      <c r="C8" t="s">
        <v>8</v>
      </c>
      <c r="D8" s="3" t="s">
        <v>9</v>
      </c>
      <c r="E8">
        <f>B8*1000000</f>
        <v>1.1000000000000001E-3</v>
      </c>
      <c r="F8" t="s">
        <v>10</v>
      </c>
    </row>
    <row r="9" spans="1:7" x14ac:dyDescent="0.2">
      <c r="E9">
        <f>E8*1000</f>
        <v>1.1000000000000001</v>
      </c>
      <c r="F9" t="s">
        <v>11</v>
      </c>
    </row>
    <row r="10" spans="1:7" x14ac:dyDescent="0.2">
      <c r="A10" s="4" t="s">
        <v>13</v>
      </c>
    </row>
    <row r="11" spans="1:7" ht="17" thickBot="1" x14ac:dyDescent="0.25">
      <c r="A11" s="5"/>
      <c r="B11" s="5"/>
      <c r="C11" s="5"/>
      <c r="D11" s="5"/>
      <c r="E11" s="5"/>
      <c r="F11" s="5"/>
      <c r="G11" s="5"/>
    </row>
    <row r="13" spans="1:7" x14ac:dyDescent="0.2">
      <c r="A13" t="s">
        <v>14</v>
      </c>
    </row>
    <row r="15" spans="1:7" x14ac:dyDescent="0.2">
      <c r="A15" t="s">
        <v>15</v>
      </c>
      <c r="B15">
        <v>1163.4038032123865</v>
      </c>
      <c r="C15" t="s">
        <v>16</v>
      </c>
      <c r="E15" s="4" t="s">
        <v>19</v>
      </c>
    </row>
    <row r="16" spans="1:7" x14ac:dyDescent="0.2">
      <c r="A16" t="s">
        <v>17</v>
      </c>
      <c r="B16" s="8">
        <f>54680/B15</f>
        <v>47.000018264524989</v>
      </c>
      <c r="C1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ECP5 Ramp Rates</vt:lpstr>
      <vt:lpstr>Test Loads</vt:lpstr>
      <vt:lpstr>INA250</vt:lpstr>
      <vt:lpstr>LM21212-2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2024-09-05T06:53:54Z</dcterms:created>
  <dcterms:modified xsi:type="dcterms:W3CDTF">2024-09-08T06:20:44Z</dcterms:modified>
</cp:coreProperties>
</file>