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https://catoinst-my.sharepoint.com/personal/mhoward_cato_org/Documents/Mike/language SIR/"/>
    </mc:Choice>
  </mc:AlternateContent>
  <xr:revisionPtr revIDLastSave="1406" documentId="11_F25DC773A252ABDACC1048E2F1DD49D45ADE58E8" xr6:coauthVersionLast="46" xr6:coauthVersionMax="46" xr10:uidLastSave="{EDE2FB47-22BE-4E4B-9DCE-246E2C2783E1}"/>
  <bookViews>
    <workbookView xWindow="-110" yWindow="-110" windowWidth="19420" windowHeight="10560" activeTab="2" xr2:uid="{00000000-000D-0000-FFFF-FFFF00000000}"/>
  </bookViews>
  <sheets>
    <sheet name="model" sheetId="1" r:id="rId1"/>
    <sheet name="increasing migration" sheetId="2" r:id="rId2"/>
    <sheet name="Sheet2" sheetId="14" r:id="rId3"/>
    <sheet name="TX 1" sheetId="9" r:id="rId4"/>
    <sheet name="Sheet1" sheetId="13" r:id="rId5"/>
    <sheet name="x Est" sheetId="11" r:id="rId6"/>
    <sheet name="ACS Texas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4" i="9" l="1"/>
  <c r="O23" i="9"/>
  <c r="N23" i="9"/>
  <c r="K23" i="9"/>
  <c r="K28" i="9"/>
  <c r="T26" i="9"/>
  <c r="M3" i="9"/>
  <c r="M23" i="9"/>
  <c r="L7" i="1"/>
  <c r="J7" i="1"/>
  <c r="G6" i="1"/>
  <c r="S6" i="1"/>
  <c r="L9" i="1"/>
  <c r="O6" i="2"/>
  <c r="L3" i="9"/>
  <c r="C2" i="12"/>
  <c r="D2" i="12"/>
  <c r="E2" i="12"/>
  <c r="F2" i="12"/>
  <c r="G2" i="12"/>
  <c r="H2" i="12"/>
  <c r="I2" i="12"/>
  <c r="J2" i="12"/>
  <c r="K2" i="12"/>
  <c r="B2" i="12"/>
  <c r="T4" i="9"/>
  <c r="T5" i="9"/>
  <c r="T6" i="9"/>
  <c r="T7" i="9"/>
  <c r="T8" i="9"/>
  <c r="T9" i="9"/>
  <c r="T10" i="9"/>
  <c r="T11" i="9"/>
  <c r="T12" i="9"/>
  <c r="T13" i="9"/>
  <c r="T14" i="9"/>
  <c r="T15" i="9"/>
  <c r="T16" i="9"/>
  <c r="T17" i="9"/>
  <c r="T3" i="9"/>
  <c r="M4" i="9"/>
  <c r="L4" i="9" s="1"/>
  <c r="M5" i="9"/>
  <c r="L5" i="9" s="1"/>
  <c r="M6" i="9"/>
  <c r="L6" i="9" s="1"/>
  <c r="M7" i="9"/>
  <c r="L7" i="9" s="1"/>
  <c r="M8" i="9"/>
  <c r="L8" i="9" s="1"/>
  <c r="M9" i="9"/>
  <c r="L9" i="9" s="1"/>
  <c r="M10" i="9"/>
  <c r="L10" i="9" s="1"/>
  <c r="M11" i="9"/>
  <c r="L11" i="9" s="1"/>
  <c r="M12" i="9"/>
  <c r="L12" i="9" s="1"/>
  <c r="M13" i="9"/>
  <c r="L13" i="9" s="1"/>
  <c r="M14" i="9"/>
  <c r="L14" i="9" s="1"/>
  <c r="M15" i="9"/>
  <c r="L15" i="9" s="1"/>
  <c r="M16" i="9"/>
  <c r="L16" i="9" s="1"/>
  <c r="M17" i="9"/>
  <c r="L17" i="9" s="1"/>
  <c r="R3" i="9"/>
  <c r="C14" i="9"/>
  <c r="J23" i="9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J84" i="9" s="1"/>
  <c r="J85" i="9" s="1"/>
  <c r="I23" i="9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  <c r="I55" i="9" s="1"/>
  <c r="I56" i="9" s="1"/>
  <c r="I57" i="9" s="1"/>
  <c r="I58" i="9" s="1"/>
  <c r="I59" i="9" s="1"/>
  <c r="I60" i="9" s="1"/>
  <c r="I61" i="9" s="1"/>
  <c r="I62" i="9" s="1"/>
  <c r="I63" i="9" s="1"/>
  <c r="I64" i="9" s="1"/>
  <c r="I65" i="9" s="1"/>
  <c r="I66" i="9" s="1"/>
  <c r="I67" i="9" s="1"/>
  <c r="I68" i="9" s="1"/>
  <c r="I69" i="9" s="1"/>
  <c r="I70" i="9" s="1"/>
  <c r="I71" i="9" s="1"/>
  <c r="I72" i="9" s="1"/>
  <c r="I73" i="9" s="1"/>
  <c r="I74" i="9" s="1"/>
  <c r="I75" i="9" s="1"/>
  <c r="I76" i="9" s="1"/>
  <c r="I77" i="9" s="1"/>
  <c r="I78" i="9" s="1"/>
  <c r="I79" i="9" s="1"/>
  <c r="I80" i="9" s="1"/>
  <c r="I81" i="9" s="1"/>
  <c r="I82" i="9" s="1"/>
  <c r="I83" i="9" s="1"/>
  <c r="I84" i="9" s="1"/>
  <c r="I85" i="9" s="1"/>
  <c r="H23" i="9"/>
  <c r="C4" i="9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4" i="1"/>
  <c r="J4" i="2"/>
  <c r="J5" i="2" s="1"/>
  <c r="J6" i="2" s="1"/>
  <c r="J7" i="2" s="1"/>
  <c r="J8" i="2" s="1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C14" i="2"/>
  <c r="M4" i="2"/>
  <c r="I4" i="2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I90" i="2" s="1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H4" i="2"/>
  <c r="O4" i="2" s="1"/>
  <c r="G4" i="2"/>
  <c r="G5" i="2" s="1"/>
  <c r="C4" i="2"/>
  <c r="C13" i="1"/>
  <c r="I5" i="1"/>
  <c r="L4" i="1"/>
  <c r="C4" i="1"/>
  <c r="G4" i="1" s="1"/>
  <c r="G5" i="1" s="1"/>
  <c r="I4" i="1"/>
  <c r="H4" i="1"/>
  <c r="H5" i="1" s="1"/>
  <c r="S23" i="9" l="1"/>
  <c r="H25" i="9"/>
  <c r="H26" i="9" s="1"/>
  <c r="G23" i="9"/>
  <c r="G24" i="9" s="1"/>
  <c r="G25" i="9" s="1"/>
  <c r="L23" i="9"/>
  <c r="O24" i="9"/>
  <c r="G6" i="2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H5" i="2"/>
  <c r="L4" i="2"/>
  <c r="K4" i="2"/>
  <c r="N4" i="1"/>
  <c r="J4" i="1"/>
  <c r="K4" i="1"/>
  <c r="Q4" i="1" s="1"/>
  <c r="R23" i="9" l="1"/>
  <c r="O25" i="9"/>
  <c r="T23" i="9"/>
  <c r="G26" i="9"/>
  <c r="H27" i="9"/>
  <c r="O26" i="9"/>
  <c r="S4" i="2"/>
  <c r="O5" i="2"/>
  <c r="H6" i="2"/>
  <c r="R4" i="2"/>
  <c r="N4" i="2"/>
  <c r="P4" i="2" s="1"/>
  <c r="L5" i="2" s="1"/>
  <c r="H6" i="1"/>
  <c r="N5" i="1"/>
  <c r="M4" i="1"/>
  <c r="S4" i="1"/>
  <c r="I6" i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Q23" i="9" l="1"/>
  <c r="P23" i="9"/>
  <c r="L24" i="9" s="1"/>
  <c r="R24" i="9" s="1"/>
  <c r="R4" i="9"/>
  <c r="S24" i="9" s="1"/>
  <c r="H28" i="9"/>
  <c r="O27" i="9"/>
  <c r="G27" i="9"/>
  <c r="H7" i="2"/>
  <c r="R5" i="2"/>
  <c r="Q4" i="2"/>
  <c r="H7" i="1"/>
  <c r="N6" i="1"/>
  <c r="P4" i="1"/>
  <c r="J5" i="1" s="1"/>
  <c r="O4" i="1"/>
  <c r="K5" i="1" s="1"/>
  <c r="G7" i="1"/>
  <c r="M24" i="9" l="1"/>
  <c r="K24" i="9"/>
  <c r="P24" i="9" s="1"/>
  <c r="N24" i="9"/>
  <c r="T24" i="9"/>
  <c r="G28" i="9"/>
  <c r="H29" i="9"/>
  <c r="O28" i="9"/>
  <c r="M5" i="2"/>
  <c r="K5" i="2"/>
  <c r="H8" i="2"/>
  <c r="O7" i="2"/>
  <c r="H8" i="1"/>
  <c r="N7" i="1"/>
  <c r="G8" i="1"/>
  <c r="Q5" i="1"/>
  <c r="L5" i="1"/>
  <c r="Q24" i="9" l="1"/>
  <c r="M25" i="9" s="1"/>
  <c r="L25" i="9"/>
  <c r="N25" i="9" s="1"/>
  <c r="K25" i="9"/>
  <c r="T25" i="9" s="1"/>
  <c r="R5" i="9"/>
  <c r="S25" i="9" s="1"/>
  <c r="H30" i="9"/>
  <c r="O29" i="9"/>
  <c r="G29" i="9"/>
  <c r="O8" i="2"/>
  <c r="H9" i="2"/>
  <c r="S5" i="2"/>
  <c r="N5" i="2"/>
  <c r="P5" i="2" s="1"/>
  <c r="H9" i="1"/>
  <c r="N8" i="1"/>
  <c r="S5" i="1"/>
  <c r="M5" i="1"/>
  <c r="G9" i="1"/>
  <c r="Q25" i="9" l="1"/>
  <c r="K26" i="9" s="1"/>
  <c r="R25" i="9"/>
  <c r="G30" i="9"/>
  <c r="P25" i="9"/>
  <c r="L26" i="9" s="1"/>
  <c r="H31" i="9"/>
  <c r="O30" i="9"/>
  <c r="L6" i="2"/>
  <c r="Q5" i="2"/>
  <c r="H10" i="2"/>
  <c r="O9" i="2"/>
  <c r="R6" i="2"/>
  <c r="O5" i="1"/>
  <c r="K6" i="1" s="1"/>
  <c r="Q6" i="1" s="1"/>
  <c r="H10" i="1"/>
  <c r="N9" i="1"/>
  <c r="G10" i="1"/>
  <c r="P5" i="1"/>
  <c r="M26" i="9" l="1"/>
  <c r="N26" i="9" s="1"/>
  <c r="Q26" i="9" s="1"/>
  <c r="R6" i="9"/>
  <c r="S26" i="9" s="1"/>
  <c r="H32" i="9"/>
  <c r="O31" i="9"/>
  <c r="R26" i="9"/>
  <c r="G31" i="9"/>
  <c r="H11" i="2"/>
  <c r="O10" i="2"/>
  <c r="K6" i="2"/>
  <c r="M6" i="2"/>
  <c r="H11" i="1"/>
  <c r="N10" i="1"/>
  <c r="J6" i="1"/>
  <c r="L6" i="1"/>
  <c r="G11" i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M27" i="9" l="1"/>
  <c r="K27" i="9"/>
  <c r="G32" i="9"/>
  <c r="P26" i="9"/>
  <c r="L27" i="9" s="1"/>
  <c r="O32" i="9"/>
  <c r="H33" i="9"/>
  <c r="H12" i="2"/>
  <c r="O11" i="2"/>
  <c r="N6" i="2"/>
  <c r="P6" i="2" s="1"/>
  <c r="L7" i="2" s="1"/>
  <c r="S6" i="2"/>
  <c r="H12" i="1"/>
  <c r="N11" i="1"/>
  <c r="M6" i="1"/>
  <c r="P6" i="1" s="1"/>
  <c r="G35" i="1"/>
  <c r="R7" i="9" l="1"/>
  <c r="S27" i="9" s="1"/>
  <c r="T27" i="9"/>
  <c r="H34" i="9"/>
  <c r="O33" i="9"/>
  <c r="R27" i="9"/>
  <c r="G33" i="9"/>
  <c r="N27" i="9"/>
  <c r="Q27" i="9" s="1"/>
  <c r="H13" i="2"/>
  <c r="O12" i="2"/>
  <c r="Q6" i="2"/>
  <c r="M7" i="2" s="1"/>
  <c r="R7" i="2"/>
  <c r="N7" i="2"/>
  <c r="O6" i="1"/>
  <c r="K7" i="1" s="1"/>
  <c r="Q7" i="1" s="1"/>
  <c r="H13" i="1"/>
  <c r="N12" i="1"/>
  <c r="G36" i="1"/>
  <c r="R8" i="9" l="1"/>
  <c r="S28" i="9" s="1"/>
  <c r="M28" i="9"/>
  <c r="P27" i="9"/>
  <c r="L28" i="9" s="1"/>
  <c r="G34" i="9"/>
  <c r="H35" i="9"/>
  <c r="O34" i="9"/>
  <c r="H14" i="2"/>
  <c r="O13" i="2"/>
  <c r="K7" i="2"/>
  <c r="Q7" i="2" s="1"/>
  <c r="M8" i="2" s="1"/>
  <c r="M7" i="1"/>
  <c r="O7" i="1" s="1"/>
  <c r="K8" i="1" s="1"/>
  <c r="Q8" i="1" s="1"/>
  <c r="S7" i="1"/>
  <c r="P7" i="1"/>
  <c r="L8" i="1" s="1"/>
  <c r="H14" i="1"/>
  <c r="N13" i="1"/>
  <c r="G37" i="1"/>
  <c r="H36" i="9" l="1"/>
  <c r="O35" i="9"/>
  <c r="N28" i="9"/>
  <c r="Q28" i="9" s="1"/>
  <c r="G35" i="9"/>
  <c r="R28" i="9"/>
  <c r="T28" i="9"/>
  <c r="H15" i="2"/>
  <c r="O14" i="2"/>
  <c r="P7" i="2"/>
  <c r="L8" i="2" s="1"/>
  <c r="R8" i="2" s="1"/>
  <c r="S7" i="2"/>
  <c r="K8" i="2"/>
  <c r="S8" i="2" s="1"/>
  <c r="M8" i="1"/>
  <c r="J8" i="1"/>
  <c r="S8" i="1" s="1"/>
  <c r="H15" i="1"/>
  <c r="N14" i="1"/>
  <c r="G38" i="1"/>
  <c r="M29" i="9" l="1"/>
  <c r="K29" i="9"/>
  <c r="P28" i="9"/>
  <c r="L29" i="9" s="1"/>
  <c r="G36" i="9"/>
  <c r="H37" i="9"/>
  <c r="O36" i="9"/>
  <c r="H16" i="2"/>
  <c r="O15" i="2"/>
  <c r="N8" i="2"/>
  <c r="P8" i="2" s="1"/>
  <c r="L9" i="2" s="1"/>
  <c r="R9" i="2" s="1"/>
  <c r="P8" i="1"/>
  <c r="O8" i="1"/>
  <c r="K9" i="1" s="1"/>
  <c r="Q9" i="1" s="1"/>
  <c r="H16" i="1"/>
  <c r="N15" i="1"/>
  <c r="G39" i="1"/>
  <c r="R9" i="9" l="1"/>
  <c r="S29" i="9" s="1"/>
  <c r="H38" i="9"/>
  <c r="O37" i="9"/>
  <c r="T29" i="9"/>
  <c r="G37" i="9"/>
  <c r="R29" i="9"/>
  <c r="N29" i="9"/>
  <c r="Q29" i="9" s="1"/>
  <c r="Q8" i="2"/>
  <c r="M9" i="2" s="1"/>
  <c r="N9" i="2" s="1"/>
  <c r="H17" i="2"/>
  <c r="O16" i="2"/>
  <c r="M9" i="1"/>
  <c r="J9" i="1"/>
  <c r="S9" i="1" s="1"/>
  <c r="H17" i="1"/>
  <c r="N16" i="1"/>
  <c r="G40" i="1"/>
  <c r="K30" i="9" l="1"/>
  <c r="M30" i="9"/>
  <c r="P29" i="9"/>
  <c r="L30" i="9" s="1"/>
  <c r="G38" i="9"/>
  <c r="H39" i="9"/>
  <c r="O38" i="9"/>
  <c r="K9" i="2"/>
  <c r="H18" i="2"/>
  <c r="O17" i="2"/>
  <c r="P9" i="2"/>
  <c r="L10" i="2" s="1"/>
  <c r="R10" i="2" s="1"/>
  <c r="Q9" i="2"/>
  <c r="M10" i="2" s="1"/>
  <c r="S9" i="2"/>
  <c r="K10" i="2"/>
  <c r="O9" i="1"/>
  <c r="K10" i="1" s="1"/>
  <c r="Q10" i="1" s="1"/>
  <c r="P9" i="1"/>
  <c r="H18" i="1"/>
  <c r="N17" i="1"/>
  <c r="G41" i="1"/>
  <c r="H40" i="9" l="1"/>
  <c r="O39" i="9"/>
  <c r="N30" i="9"/>
  <c r="Q30" i="9" s="1"/>
  <c r="G39" i="9"/>
  <c r="R30" i="9"/>
  <c r="T30" i="9"/>
  <c r="N10" i="2"/>
  <c r="Q10" i="2" s="1"/>
  <c r="M11" i="2" s="1"/>
  <c r="H19" i="2"/>
  <c r="O18" i="2"/>
  <c r="S10" i="2"/>
  <c r="J10" i="1"/>
  <c r="L10" i="1"/>
  <c r="M10" i="1" s="1"/>
  <c r="H19" i="1"/>
  <c r="N18" i="1"/>
  <c r="G42" i="1"/>
  <c r="R10" i="9" l="1"/>
  <c r="S30" i="9" s="1"/>
  <c r="M31" i="9"/>
  <c r="K31" i="9"/>
  <c r="P30" i="9"/>
  <c r="L31" i="9" s="1"/>
  <c r="G40" i="9"/>
  <c r="H41" i="9"/>
  <c r="O40" i="9"/>
  <c r="P10" i="2"/>
  <c r="L11" i="2" s="1"/>
  <c r="H20" i="2"/>
  <c r="O19" i="2"/>
  <c r="K11" i="2"/>
  <c r="S11" i="2" s="1"/>
  <c r="R11" i="2"/>
  <c r="N11" i="2"/>
  <c r="S10" i="1"/>
  <c r="O10" i="1"/>
  <c r="K11" i="1" s="1"/>
  <c r="Q11" i="1" s="1"/>
  <c r="P10" i="1"/>
  <c r="J11" i="1" s="1"/>
  <c r="H20" i="1"/>
  <c r="N19" i="1"/>
  <c r="G43" i="1"/>
  <c r="H42" i="9" l="1"/>
  <c r="O41" i="9"/>
  <c r="T31" i="9"/>
  <c r="G41" i="9"/>
  <c r="R31" i="9"/>
  <c r="N31" i="9"/>
  <c r="Q31" i="9" s="1"/>
  <c r="H21" i="2"/>
  <c r="O20" i="2"/>
  <c r="P11" i="2"/>
  <c r="L12" i="2" s="1"/>
  <c r="R12" i="2" s="1"/>
  <c r="Q11" i="2"/>
  <c r="S11" i="1"/>
  <c r="L11" i="1"/>
  <c r="M11" i="1" s="1"/>
  <c r="P11" i="1" s="1"/>
  <c r="H21" i="1"/>
  <c r="N20" i="1"/>
  <c r="G44" i="1"/>
  <c r="R11" i="9" l="1"/>
  <c r="S31" i="9" s="1"/>
  <c r="K32" i="9"/>
  <c r="M32" i="9"/>
  <c r="P31" i="9"/>
  <c r="L32" i="9" s="1"/>
  <c r="G42" i="9"/>
  <c r="O42" i="9"/>
  <c r="H43" i="9"/>
  <c r="H22" i="2"/>
  <c r="O21" i="2"/>
  <c r="K12" i="2"/>
  <c r="M12" i="2"/>
  <c r="L12" i="1"/>
  <c r="J12" i="1"/>
  <c r="O11" i="1"/>
  <c r="K12" i="1" s="1"/>
  <c r="Q12" i="1" s="1"/>
  <c r="H22" i="1"/>
  <c r="N21" i="1"/>
  <c r="G45" i="1"/>
  <c r="N32" i="9" l="1"/>
  <c r="P32" i="9" s="1"/>
  <c r="L33" i="9" s="1"/>
  <c r="H44" i="9"/>
  <c r="O43" i="9"/>
  <c r="G43" i="9"/>
  <c r="R32" i="9"/>
  <c r="T32" i="9"/>
  <c r="H23" i="2"/>
  <c r="O22" i="2"/>
  <c r="N12" i="2"/>
  <c r="Q12" i="2" s="1"/>
  <c r="S12" i="2"/>
  <c r="S12" i="1"/>
  <c r="M12" i="1"/>
  <c r="H23" i="1"/>
  <c r="N22" i="1"/>
  <c r="G46" i="1"/>
  <c r="R12" i="9" l="1"/>
  <c r="S32" i="9" s="1"/>
  <c r="Q32" i="9"/>
  <c r="M33" i="9" s="1"/>
  <c r="N33" i="9" s="1"/>
  <c r="R33" i="9"/>
  <c r="G44" i="9"/>
  <c r="H45" i="9"/>
  <c r="O44" i="9"/>
  <c r="H24" i="2"/>
  <c r="O23" i="2"/>
  <c r="M13" i="2"/>
  <c r="K13" i="2"/>
  <c r="P12" i="2"/>
  <c r="L13" i="2" s="1"/>
  <c r="P12" i="1"/>
  <c r="O12" i="1"/>
  <c r="K13" i="1" s="1"/>
  <c r="Q13" i="1" s="1"/>
  <c r="H24" i="1"/>
  <c r="N23" i="1"/>
  <c r="G47" i="1"/>
  <c r="K33" i="9" l="1"/>
  <c r="P33" i="9" s="1"/>
  <c r="L34" i="9" s="1"/>
  <c r="H46" i="9"/>
  <c r="O45" i="9"/>
  <c r="G45" i="9"/>
  <c r="H25" i="2"/>
  <c r="O24" i="2"/>
  <c r="S13" i="2"/>
  <c r="R13" i="2"/>
  <c r="N13" i="2"/>
  <c r="P13" i="2" s="1"/>
  <c r="L14" i="2" s="1"/>
  <c r="L13" i="1"/>
  <c r="M13" i="1" s="1"/>
  <c r="J13" i="1"/>
  <c r="H25" i="1"/>
  <c r="N24" i="1"/>
  <c r="G48" i="1"/>
  <c r="Q33" i="9" l="1"/>
  <c r="M34" i="9" s="1"/>
  <c r="N34" i="9" s="1"/>
  <c r="T33" i="9"/>
  <c r="R13" i="9"/>
  <c r="S33" i="9" s="1"/>
  <c r="R34" i="9"/>
  <c r="G46" i="9"/>
  <c r="O46" i="9"/>
  <c r="H47" i="9"/>
  <c r="H26" i="2"/>
  <c r="O25" i="2"/>
  <c r="Q13" i="2"/>
  <c r="R14" i="2"/>
  <c r="P13" i="1"/>
  <c r="L14" i="1" s="1"/>
  <c r="S13" i="1"/>
  <c r="O13" i="1"/>
  <c r="K14" i="1" s="1"/>
  <c r="Q14" i="1" s="1"/>
  <c r="H26" i="1"/>
  <c r="N25" i="1"/>
  <c r="G49" i="1"/>
  <c r="K34" i="9" l="1"/>
  <c r="T34" i="9" s="1"/>
  <c r="H48" i="9"/>
  <c r="O47" i="9"/>
  <c r="G47" i="9"/>
  <c r="H27" i="2"/>
  <c r="O26" i="2"/>
  <c r="K14" i="2"/>
  <c r="S14" i="2" s="1"/>
  <c r="M14" i="2"/>
  <c r="N14" i="2" s="1"/>
  <c r="M14" i="1"/>
  <c r="J14" i="1"/>
  <c r="H27" i="1"/>
  <c r="N26" i="1"/>
  <c r="G50" i="1"/>
  <c r="P34" i="9" l="1"/>
  <c r="L35" i="9" s="1"/>
  <c r="R35" i="9" s="1"/>
  <c r="Q34" i="9"/>
  <c r="K35" i="9" s="1"/>
  <c r="R14" i="9"/>
  <c r="S34" i="9" s="1"/>
  <c r="G48" i="9"/>
  <c r="H49" i="9"/>
  <c r="O48" i="9"/>
  <c r="H28" i="2"/>
  <c r="O27" i="2"/>
  <c r="Q14" i="2"/>
  <c r="K15" i="2" s="1"/>
  <c r="P14" i="2"/>
  <c r="L15" i="2" s="1"/>
  <c r="R15" i="2" s="1"/>
  <c r="S14" i="1"/>
  <c r="O14" i="1"/>
  <c r="K15" i="1" s="1"/>
  <c r="Q15" i="1" s="1"/>
  <c r="P14" i="1"/>
  <c r="L15" i="1" s="1"/>
  <c r="H28" i="1"/>
  <c r="N27" i="1"/>
  <c r="G51" i="1"/>
  <c r="T35" i="9" l="1"/>
  <c r="M35" i="9"/>
  <c r="N35" i="9" s="1"/>
  <c r="Q35" i="9" s="1"/>
  <c r="M36" i="9" s="1"/>
  <c r="R15" i="9"/>
  <c r="S35" i="9" s="1"/>
  <c r="G49" i="9"/>
  <c r="H50" i="9"/>
  <c r="O49" i="9"/>
  <c r="H29" i="2"/>
  <c r="O28" i="2"/>
  <c r="M15" i="2"/>
  <c r="N15" i="2" s="1"/>
  <c r="Q15" i="2" s="1"/>
  <c r="M16" i="2" s="1"/>
  <c r="S15" i="2"/>
  <c r="J15" i="1"/>
  <c r="S15" i="1" s="1"/>
  <c r="M15" i="1"/>
  <c r="H29" i="1"/>
  <c r="N28" i="1"/>
  <c r="G52" i="1"/>
  <c r="G53" i="1" s="1"/>
  <c r="K36" i="9" l="1"/>
  <c r="P35" i="9"/>
  <c r="L36" i="9" s="1"/>
  <c r="R36" i="9" s="1"/>
  <c r="H51" i="9"/>
  <c r="O50" i="9"/>
  <c r="G50" i="9"/>
  <c r="H30" i="2"/>
  <c r="O29" i="2"/>
  <c r="P15" i="2"/>
  <c r="L16" i="2" s="1"/>
  <c r="N16" i="2" s="1"/>
  <c r="K16" i="2"/>
  <c r="G54" i="1"/>
  <c r="P15" i="1"/>
  <c r="L16" i="1" s="1"/>
  <c r="O15" i="1"/>
  <c r="K16" i="1" s="1"/>
  <c r="Q16" i="1" s="1"/>
  <c r="H30" i="1"/>
  <c r="N29" i="1"/>
  <c r="N36" i="9" l="1"/>
  <c r="T36" i="9"/>
  <c r="G51" i="9"/>
  <c r="H52" i="9"/>
  <c r="O51" i="9"/>
  <c r="H31" i="2"/>
  <c r="O30" i="2"/>
  <c r="R16" i="2"/>
  <c r="P16" i="2"/>
  <c r="L17" i="2" s="1"/>
  <c r="Q16" i="2"/>
  <c r="M17" i="2" s="1"/>
  <c r="S16" i="2"/>
  <c r="G55" i="1"/>
  <c r="M16" i="1"/>
  <c r="J16" i="1"/>
  <c r="H31" i="1"/>
  <c r="N30" i="1"/>
  <c r="Q36" i="9" l="1"/>
  <c r="P36" i="9"/>
  <c r="L37" i="9" s="1"/>
  <c r="R37" i="9" s="1"/>
  <c r="R16" i="9"/>
  <c r="S36" i="9" s="1"/>
  <c r="H53" i="9"/>
  <c r="H54" i="9" s="1"/>
  <c r="O52" i="9"/>
  <c r="G52" i="9"/>
  <c r="H32" i="2"/>
  <c r="O31" i="2"/>
  <c r="R17" i="2"/>
  <c r="N17" i="2"/>
  <c r="K17" i="2"/>
  <c r="G56" i="1"/>
  <c r="P16" i="1"/>
  <c r="L17" i="1" s="1"/>
  <c r="S16" i="1"/>
  <c r="O16" i="1"/>
  <c r="K17" i="1" s="1"/>
  <c r="Q17" i="1" s="1"/>
  <c r="H32" i="1"/>
  <c r="N31" i="1"/>
  <c r="H55" i="9" l="1"/>
  <c r="O54" i="9"/>
  <c r="M37" i="9"/>
  <c r="N37" i="9" s="1"/>
  <c r="K37" i="9"/>
  <c r="G53" i="9"/>
  <c r="G54" i="9" s="1"/>
  <c r="G55" i="9" s="1"/>
  <c r="G56" i="9" s="1"/>
  <c r="G57" i="9" s="1"/>
  <c r="G58" i="9" s="1"/>
  <c r="G59" i="9" s="1"/>
  <c r="G60" i="9" s="1"/>
  <c r="G61" i="9" s="1"/>
  <c r="G62" i="9" s="1"/>
  <c r="G63" i="9" s="1"/>
  <c r="G64" i="9" s="1"/>
  <c r="G65" i="9" s="1"/>
  <c r="G66" i="9" s="1"/>
  <c r="G67" i="9" s="1"/>
  <c r="G68" i="9" s="1"/>
  <c r="G69" i="9" s="1"/>
  <c r="G70" i="9" s="1"/>
  <c r="G71" i="9" s="1"/>
  <c r="G72" i="9" s="1"/>
  <c r="G73" i="9" s="1"/>
  <c r="G74" i="9" s="1"/>
  <c r="G75" i="9" s="1"/>
  <c r="G76" i="9" s="1"/>
  <c r="G77" i="9" s="1"/>
  <c r="G78" i="9" s="1"/>
  <c r="G79" i="9" s="1"/>
  <c r="G80" i="9" s="1"/>
  <c r="G81" i="9" s="1"/>
  <c r="G82" i="9" s="1"/>
  <c r="G83" i="9" s="1"/>
  <c r="G84" i="9" s="1"/>
  <c r="G85" i="9" s="1"/>
  <c r="O53" i="9"/>
  <c r="H33" i="2"/>
  <c r="O32" i="2"/>
  <c r="P17" i="2"/>
  <c r="L18" i="2" s="1"/>
  <c r="Q17" i="2"/>
  <c r="M18" i="2" s="1"/>
  <c r="S17" i="2"/>
  <c r="G57" i="1"/>
  <c r="J17" i="1"/>
  <c r="S17" i="1" s="1"/>
  <c r="M17" i="1"/>
  <c r="H33" i="1"/>
  <c r="N32" i="1"/>
  <c r="O55" i="9" l="1"/>
  <c r="H56" i="9"/>
  <c r="P37" i="9"/>
  <c r="L38" i="9" s="1"/>
  <c r="R38" i="9" s="1"/>
  <c r="Q37" i="9"/>
  <c r="M38" i="9" s="1"/>
  <c r="T37" i="9"/>
  <c r="R17" i="9"/>
  <c r="S37" i="9" s="1"/>
  <c r="H34" i="2"/>
  <c r="O33" i="2"/>
  <c r="R18" i="2"/>
  <c r="K18" i="2"/>
  <c r="N18" i="2"/>
  <c r="G58" i="1"/>
  <c r="O17" i="1"/>
  <c r="K18" i="1" s="1"/>
  <c r="Q18" i="1" s="1"/>
  <c r="P17" i="1"/>
  <c r="J18" i="1" s="1"/>
  <c r="N33" i="1"/>
  <c r="H34" i="1"/>
  <c r="K38" i="9" l="1"/>
  <c r="T38" i="9" s="1"/>
  <c r="O56" i="9"/>
  <c r="H57" i="9"/>
  <c r="N38" i="9"/>
  <c r="H35" i="2"/>
  <c r="O34" i="2"/>
  <c r="P18" i="2"/>
  <c r="L19" i="2" s="1"/>
  <c r="Q18" i="2"/>
  <c r="M19" i="2" s="1"/>
  <c r="S18" i="2"/>
  <c r="S18" i="1"/>
  <c r="G59" i="1"/>
  <c r="L18" i="1"/>
  <c r="M18" i="1" s="1"/>
  <c r="O18" i="1" s="1"/>
  <c r="K19" i="1" s="1"/>
  <c r="Q19" i="1" s="1"/>
  <c r="N34" i="1"/>
  <c r="H35" i="1"/>
  <c r="O57" i="9" l="1"/>
  <c r="H58" i="9"/>
  <c r="Q38" i="9"/>
  <c r="P38" i="9"/>
  <c r="L39" i="9" s="1"/>
  <c r="R39" i="9" s="1"/>
  <c r="H36" i="2"/>
  <c r="O35" i="2"/>
  <c r="K19" i="2"/>
  <c r="N19" i="2"/>
  <c r="R19" i="2"/>
  <c r="G60" i="1"/>
  <c r="P18" i="1"/>
  <c r="L19" i="1" s="1"/>
  <c r="M19" i="1" s="1"/>
  <c r="N35" i="1"/>
  <c r="H36" i="1"/>
  <c r="O58" i="9" l="1"/>
  <c r="H59" i="9"/>
  <c r="K39" i="9"/>
  <c r="M39" i="9"/>
  <c r="H37" i="2"/>
  <c r="O36" i="2"/>
  <c r="P19" i="2"/>
  <c r="L20" i="2" s="1"/>
  <c r="Q19" i="2"/>
  <c r="M20" i="2" s="1"/>
  <c r="S19" i="2"/>
  <c r="G61" i="1"/>
  <c r="J19" i="1"/>
  <c r="S19" i="1" s="1"/>
  <c r="N36" i="1"/>
  <c r="H37" i="1"/>
  <c r="O59" i="9" l="1"/>
  <c r="H60" i="9"/>
  <c r="N39" i="9"/>
  <c r="Q39" i="9" s="1"/>
  <c r="M40" i="9" s="1"/>
  <c r="T39" i="9"/>
  <c r="H38" i="2"/>
  <c r="O37" i="2"/>
  <c r="N20" i="2"/>
  <c r="K20" i="2"/>
  <c r="R20" i="2"/>
  <c r="G62" i="1"/>
  <c r="O19" i="1"/>
  <c r="K20" i="1" s="1"/>
  <c r="Q20" i="1" s="1"/>
  <c r="P19" i="1"/>
  <c r="L20" i="1" s="1"/>
  <c r="N37" i="1"/>
  <c r="H38" i="1"/>
  <c r="K40" i="9" l="1"/>
  <c r="O60" i="9"/>
  <c r="H61" i="9"/>
  <c r="P39" i="9"/>
  <c r="L40" i="9" s="1"/>
  <c r="R40" i="9" s="1"/>
  <c r="H39" i="2"/>
  <c r="O38" i="2"/>
  <c r="P20" i="2"/>
  <c r="L21" i="2" s="1"/>
  <c r="Q20" i="2"/>
  <c r="M21" i="2" s="1"/>
  <c r="S20" i="2"/>
  <c r="G63" i="1"/>
  <c r="M20" i="1"/>
  <c r="J20" i="1"/>
  <c r="S20" i="1" s="1"/>
  <c r="N38" i="1"/>
  <c r="H39" i="1"/>
  <c r="T40" i="9" l="1"/>
  <c r="N40" i="9"/>
  <c r="Q40" i="9" s="1"/>
  <c r="O61" i="9"/>
  <c r="H62" i="9"/>
  <c r="H40" i="2"/>
  <c r="O39" i="2"/>
  <c r="K21" i="2"/>
  <c r="S21" i="2" s="1"/>
  <c r="N21" i="2"/>
  <c r="R21" i="2"/>
  <c r="O20" i="1"/>
  <c r="K21" i="1" s="1"/>
  <c r="Q21" i="1" s="1"/>
  <c r="G64" i="1"/>
  <c r="P20" i="1"/>
  <c r="L21" i="1" s="1"/>
  <c r="N39" i="1"/>
  <c r="H40" i="1"/>
  <c r="P40" i="9" l="1"/>
  <c r="L41" i="9" s="1"/>
  <c r="R41" i="9" s="1"/>
  <c r="O62" i="9"/>
  <c r="H63" i="9"/>
  <c r="K41" i="9"/>
  <c r="M41" i="9"/>
  <c r="H41" i="2"/>
  <c r="O40" i="2"/>
  <c r="P21" i="2"/>
  <c r="L22" i="2" s="1"/>
  <c r="R22" i="2" s="1"/>
  <c r="Q21" i="2"/>
  <c r="M21" i="1"/>
  <c r="G65" i="1"/>
  <c r="J21" i="1"/>
  <c r="N40" i="1"/>
  <c r="H41" i="1"/>
  <c r="O63" i="9" l="1"/>
  <c r="H64" i="9"/>
  <c r="T41" i="9"/>
  <c r="N41" i="9"/>
  <c r="Q41" i="9" s="1"/>
  <c r="K42" i="9" s="1"/>
  <c r="H42" i="2"/>
  <c r="O41" i="2"/>
  <c r="K22" i="2"/>
  <c r="M22" i="2"/>
  <c r="P21" i="1"/>
  <c r="J22" i="1" s="1"/>
  <c r="S21" i="1"/>
  <c r="O21" i="1"/>
  <c r="K22" i="1" s="1"/>
  <c r="Q22" i="1" s="1"/>
  <c r="G66" i="1"/>
  <c r="L22" i="1"/>
  <c r="N41" i="1"/>
  <c r="H42" i="1"/>
  <c r="O64" i="9" l="1"/>
  <c r="H65" i="9"/>
  <c r="P41" i="9"/>
  <c r="L42" i="9" s="1"/>
  <c r="R42" i="9" s="1"/>
  <c r="M42" i="9"/>
  <c r="H43" i="2"/>
  <c r="O42" i="2"/>
  <c r="N22" i="2"/>
  <c r="Q22" i="2" s="1"/>
  <c r="K23" i="2" s="1"/>
  <c r="S22" i="2"/>
  <c r="M22" i="1"/>
  <c r="G67" i="1"/>
  <c r="O22" i="1"/>
  <c r="K23" i="1" s="1"/>
  <c r="Q23" i="1" s="1"/>
  <c r="S22" i="1"/>
  <c r="P22" i="1"/>
  <c r="L23" i="1" s="1"/>
  <c r="N42" i="1"/>
  <c r="H43" i="1"/>
  <c r="O65" i="9" l="1"/>
  <c r="H66" i="9"/>
  <c r="N42" i="9"/>
  <c r="T42" i="9"/>
  <c r="H44" i="2"/>
  <c r="O43" i="2"/>
  <c r="P22" i="2"/>
  <c r="L23" i="2" s="1"/>
  <c r="R23" i="2" s="1"/>
  <c r="M23" i="2"/>
  <c r="G68" i="1"/>
  <c r="M23" i="1"/>
  <c r="J23" i="1"/>
  <c r="S23" i="1" s="1"/>
  <c r="N43" i="1"/>
  <c r="H44" i="1"/>
  <c r="O66" i="9" l="1"/>
  <c r="H67" i="9"/>
  <c r="Q42" i="9"/>
  <c r="P42" i="9"/>
  <c r="L43" i="9" s="1"/>
  <c r="R43" i="9" s="1"/>
  <c r="H45" i="2"/>
  <c r="O44" i="2"/>
  <c r="S23" i="2"/>
  <c r="N23" i="2"/>
  <c r="P23" i="2" s="1"/>
  <c r="L24" i="2" s="1"/>
  <c r="R24" i="2" s="1"/>
  <c r="G69" i="1"/>
  <c r="O23" i="1"/>
  <c r="K24" i="1" s="1"/>
  <c r="Q24" i="1" s="1"/>
  <c r="P23" i="1"/>
  <c r="L24" i="1" s="1"/>
  <c r="N44" i="1"/>
  <c r="H45" i="1"/>
  <c r="O67" i="9" l="1"/>
  <c r="H68" i="9"/>
  <c r="K43" i="9"/>
  <c r="M43" i="9"/>
  <c r="H46" i="2"/>
  <c r="O45" i="2"/>
  <c r="Q23" i="2"/>
  <c r="M24" i="2" s="1"/>
  <c r="G70" i="1"/>
  <c r="M24" i="1"/>
  <c r="J24" i="1"/>
  <c r="S24" i="1" s="1"/>
  <c r="N45" i="1"/>
  <c r="H46" i="1"/>
  <c r="O68" i="9" l="1"/>
  <c r="H69" i="9"/>
  <c r="N43" i="9"/>
  <c r="Q43" i="9" s="1"/>
  <c r="M44" i="9" s="1"/>
  <c r="T43" i="9"/>
  <c r="H47" i="2"/>
  <c r="O46" i="2"/>
  <c r="K24" i="2"/>
  <c r="S24" i="2" s="1"/>
  <c r="N24" i="2"/>
  <c r="G71" i="1"/>
  <c r="O24" i="1"/>
  <c r="K25" i="1" s="1"/>
  <c r="Q25" i="1" s="1"/>
  <c r="P24" i="1"/>
  <c r="N46" i="1"/>
  <c r="H47" i="1"/>
  <c r="P43" i="9" l="1"/>
  <c r="L44" i="9" s="1"/>
  <c r="R44" i="9" s="1"/>
  <c r="O69" i="9"/>
  <c r="H70" i="9"/>
  <c r="K44" i="9"/>
  <c r="H48" i="2"/>
  <c r="O47" i="2"/>
  <c r="Q24" i="2"/>
  <c r="K25" i="2" s="1"/>
  <c r="P24" i="2"/>
  <c r="L25" i="2" s="1"/>
  <c r="M25" i="2"/>
  <c r="R25" i="2"/>
  <c r="G72" i="1"/>
  <c r="L25" i="1"/>
  <c r="M25" i="1" s="1"/>
  <c r="J25" i="1"/>
  <c r="S25" i="1" s="1"/>
  <c r="N47" i="1"/>
  <c r="H48" i="1"/>
  <c r="N44" i="9" l="1"/>
  <c r="Q44" i="9" s="1"/>
  <c r="M45" i="9" s="1"/>
  <c r="O70" i="9"/>
  <c r="H71" i="9"/>
  <c r="T44" i="9"/>
  <c r="N25" i="2"/>
  <c r="P25" i="2" s="1"/>
  <c r="L26" i="2" s="1"/>
  <c r="R26" i="2" s="1"/>
  <c r="S25" i="2"/>
  <c r="H49" i="2"/>
  <c r="O48" i="2"/>
  <c r="G73" i="1"/>
  <c r="P25" i="1"/>
  <c r="J26" i="1" s="1"/>
  <c r="O25" i="1"/>
  <c r="K26" i="1" s="1"/>
  <c r="Q26" i="1" s="1"/>
  <c r="N48" i="1"/>
  <c r="H49" i="1"/>
  <c r="P44" i="9" l="1"/>
  <c r="L45" i="9" s="1"/>
  <c r="R45" i="9" s="1"/>
  <c r="O71" i="9"/>
  <c r="H72" i="9"/>
  <c r="K45" i="9"/>
  <c r="Q25" i="2"/>
  <c r="K26" i="2" s="1"/>
  <c r="H50" i="2"/>
  <c r="O49" i="2"/>
  <c r="L26" i="1"/>
  <c r="M26" i="1" s="1"/>
  <c r="P26" i="1" s="1"/>
  <c r="L27" i="1" s="1"/>
  <c r="G74" i="1"/>
  <c r="S26" i="1"/>
  <c r="N49" i="1"/>
  <c r="H50" i="1"/>
  <c r="N45" i="9" l="1"/>
  <c r="Q45" i="9" s="1"/>
  <c r="M46" i="9" s="1"/>
  <c r="O72" i="9"/>
  <c r="H73" i="9"/>
  <c r="T45" i="9"/>
  <c r="M26" i="2"/>
  <c r="N26" i="2" s="1"/>
  <c r="P26" i="2" s="1"/>
  <c r="L27" i="2" s="1"/>
  <c r="H51" i="2"/>
  <c r="O50" i="2"/>
  <c r="S26" i="2"/>
  <c r="G75" i="1"/>
  <c r="O26" i="1"/>
  <c r="K27" i="1" s="1"/>
  <c r="Q27" i="1" s="1"/>
  <c r="J27" i="1"/>
  <c r="N50" i="1"/>
  <c r="H51" i="1"/>
  <c r="P45" i="9" l="1"/>
  <c r="L46" i="9" s="1"/>
  <c r="R46" i="9" s="1"/>
  <c r="K46" i="9"/>
  <c r="O73" i="9"/>
  <c r="H74" i="9"/>
  <c r="H52" i="2"/>
  <c r="O51" i="2"/>
  <c r="Q26" i="2"/>
  <c r="M27" i="2" s="1"/>
  <c r="N27" i="2" s="1"/>
  <c r="R27" i="2"/>
  <c r="M27" i="1"/>
  <c r="P27" i="1" s="1"/>
  <c r="L28" i="1" s="1"/>
  <c r="G76" i="1"/>
  <c r="S27" i="1"/>
  <c r="N51" i="1"/>
  <c r="H52" i="1"/>
  <c r="H53" i="1" s="1"/>
  <c r="N46" i="9" l="1"/>
  <c r="Q46" i="9" s="1"/>
  <c r="T46" i="9"/>
  <c r="O74" i="9"/>
  <c r="H75" i="9"/>
  <c r="K27" i="2"/>
  <c r="P27" i="2" s="1"/>
  <c r="L28" i="2" s="1"/>
  <c r="H53" i="2"/>
  <c r="O52" i="2"/>
  <c r="O27" i="1"/>
  <c r="K28" i="1" s="1"/>
  <c r="Q28" i="1" s="1"/>
  <c r="N53" i="1"/>
  <c r="H54" i="1"/>
  <c r="G77" i="1"/>
  <c r="J28" i="1"/>
  <c r="N52" i="1"/>
  <c r="P46" i="9" l="1"/>
  <c r="L47" i="9" s="1"/>
  <c r="R47" i="9" s="1"/>
  <c r="O75" i="9"/>
  <c r="H76" i="9"/>
  <c r="M47" i="9"/>
  <c r="K47" i="9"/>
  <c r="S27" i="2"/>
  <c r="Q27" i="2"/>
  <c r="M28" i="2" s="1"/>
  <c r="H54" i="2"/>
  <c r="O53" i="2"/>
  <c r="K28" i="2"/>
  <c r="S28" i="2" s="1"/>
  <c r="N28" i="2"/>
  <c r="R28" i="2"/>
  <c r="M28" i="1"/>
  <c r="P28" i="1" s="1"/>
  <c r="N54" i="1"/>
  <c r="H55" i="1"/>
  <c r="G78" i="1"/>
  <c r="S28" i="1"/>
  <c r="N47" i="9" l="1"/>
  <c r="Q47" i="9" s="1"/>
  <c r="M48" i="9" s="1"/>
  <c r="O76" i="9"/>
  <c r="H77" i="9"/>
  <c r="T47" i="9"/>
  <c r="H55" i="2"/>
  <c r="O54" i="2"/>
  <c r="P28" i="2"/>
  <c r="L29" i="2" s="1"/>
  <c r="R29" i="2" s="1"/>
  <c r="Q28" i="2"/>
  <c r="O28" i="1"/>
  <c r="K29" i="1" s="1"/>
  <c r="Q29" i="1" s="1"/>
  <c r="N55" i="1"/>
  <c r="H56" i="1"/>
  <c r="G79" i="1"/>
  <c r="J29" i="1"/>
  <c r="L29" i="1"/>
  <c r="P47" i="9" l="1"/>
  <c r="L48" i="9" s="1"/>
  <c r="R48" i="9" s="1"/>
  <c r="O77" i="9"/>
  <c r="H78" i="9"/>
  <c r="K48" i="9"/>
  <c r="N48" i="9"/>
  <c r="H56" i="2"/>
  <c r="O55" i="2"/>
  <c r="K29" i="2"/>
  <c r="M29" i="2"/>
  <c r="G80" i="1"/>
  <c r="N56" i="1"/>
  <c r="H57" i="1"/>
  <c r="M29" i="1"/>
  <c r="P29" i="1" s="1"/>
  <c r="L30" i="1" s="1"/>
  <c r="S29" i="1"/>
  <c r="T48" i="9" l="1"/>
  <c r="Q48" i="9"/>
  <c r="M49" i="9" s="1"/>
  <c r="O78" i="9"/>
  <c r="H79" i="9"/>
  <c r="P48" i="9"/>
  <c r="L49" i="9" s="1"/>
  <c r="R49" i="9" s="1"/>
  <c r="H57" i="2"/>
  <c r="O56" i="2"/>
  <c r="N29" i="2"/>
  <c r="P29" i="2" s="1"/>
  <c r="L30" i="2" s="1"/>
  <c r="S29" i="2"/>
  <c r="N57" i="1"/>
  <c r="H58" i="1"/>
  <c r="G81" i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O29" i="1"/>
  <c r="K30" i="1" s="1"/>
  <c r="Q30" i="1" s="1"/>
  <c r="J30" i="1"/>
  <c r="K49" i="9" l="1"/>
  <c r="T49" i="9" s="1"/>
  <c r="O79" i="9"/>
  <c r="H80" i="9"/>
  <c r="N49" i="9"/>
  <c r="H58" i="2"/>
  <c r="O57" i="2"/>
  <c r="Q29" i="2"/>
  <c r="M30" i="2" s="1"/>
  <c r="N30" i="2" s="1"/>
  <c r="R30" i="2"/>
  <c r="N58" i="1"/>
  <c r="H59" i="1"/>
  <c r="M30" i="1"/>
  <c r="O30" i="1" s="1"/>
  <c r="K31" i="1" s="1"/>
  <c r="Q31" i="1" s="1"/>
  <c r="S30" i="1"/>
  <c r="Q49" i="9" l="1"/>
  <c r="M50" i="9" s="1"/>
  <c r="O80" i="9"/>
  <c r="H81" i="9"/>
  <c r="P49" i="9"/>
  <c r="L50" i="9" s="1"/>
  <c r="R50" i="9" s="1"/>
  <c r="H59" i="2"/>
  <c r="O58" i="2"/>
  <c r="K30" i="2"/>
  <c r="S30" i="2" s="1"/>
  <c r="P30" i="1"/>
  <c r="J31" i="1" s="1"/>
  <c r="S31" i="1" s="1"/>
  <c r="N59" i="1"/>
  <c r="H60" i="1"/>
  <c r="K50" i="9" l="1"/>
  <c r="T50" i="9" s="1"/>
  <c r="O81" i="9"/>
  <c r="H82" i="9"/>
  <c r="N50" i="9"/>
  <c r="H60" i="2"/>
  <c r="O59" i="2"/>
  <c r="Q30" i="2"/>
  <c r="M31" i="2" s="1"/>
  <c r="P30" i="2"/>
  <c r="L31" i="2" s="1"/>
  <c r="R31" i="2" s="1"/>
  <c r="K31" i="2"/>
  <c r="L31" i="1"/>
  <c r="M31" i="1" s="1"/>
  <c r="O31" i="1" s="1"/>
  <c r="K32" i="1" s="1"/>
  <c r="Q32" i="1" s="1"/>
  <c r="N60" i="1"/>
  <c r="H61" i="1"/>
  <c r="Q50" i="9" l="1"/>
  <c r="M51" i="9" s="1"/>
  <c r="O82" i="9"/>
  <c r="H83" i="9"/>
  <c r="P50" i="9"/>
  <c r="L51" i="9" s="1"/>
  <c r="R51" i="9" s="1"/>
  <c r="H61" i="2"/>
  <c r="O60" i="2"/>
  <c r="N31" i="2"/>
  <c r="P31" i="2" s="1"/>
  <c r="L32" i="2" s="1"/>
  <c r="S31" i="2"/>
  <c r="P31" i="1"/>
  <c r="L32" i="1" s="1"/>
  <c r="M32" i="1" s="1"/>
  <c r="N61" i="1"/>
  <c r="H62" i="1"/>
  <c r="K51" i="9" l="1"/>
  <c r="T51" i="9" s="1"/>
  <c r="O83" i="9"/>
  <c r="H84" i="9"/>
  <c r="N51" i="9"/>
  <c r="H62" i="2"/>
  <c r="O61" i="2"/>
  <c r="Q31" i="2"/>
  <c r="M32" i="2" s="1"/>
  <c r="N32" i="2" s="1"/>
  <c r="R32" i="2"/>
  <c r="J32" i="1"/>
  <c r="S32" i="1" s="1"/>
  <c r="N62" i="1"/>
  <c r="H63" i="1"/>
  <c r="P51" i="9" l="1"/>
  <c r="L52" i="9" s="1"/>
  <c r="R52" i="9" s="1"/>
  <c r="O84" i="9"/>
  <c r="H85" i="9"/>
  <c r="O85" i="9" s="1"/>
  <c r="Q51" i="9"/>
  <c r="H63" i="2"/>
  <c r="O62" i="2"/>
  <c r="K32" i="2"/>
  <c r="S32" i="2" s="1"/>
  <c r="P32" i="1"/>
  <c r="J33" i="1" s="1"/>
  <c r="O32" i="1"/>
  <c r="K33" i="1" s="1"/>
  <c r="Q33" i="1" s="1"/>
  <c r="N63" i="1"/>
  <c r="H64" i="1"/>
  <c r="L33" i="1"/>
  <c r="M52" i="9" l="1"/>
  <c r="K52" i="9"/>
  <c r="H64" i="2"/>
  <c r="O63" i="2"/>
  <c r="Q32" i="2"/>
  <c r="M33" i="2" s="1"/>
  <c r="P32" i="2"/>
  <c r="L33" i="2" s="1"/>
  <c r="R33" i="2" s="1"/>
  <c r="K33" i="2"/>
  <c r="M33" i="1"/>
  <c r="P33" i="1" s="1"/>
  <c r="J34" i="1" s="1"/>
  <c r="S33" i="1"/>
  <c r="N64" i="1"/>
  <c r="H65" i="1"/>
  <c r="O33" i="1"/>
  <c r="K34" i="1" s="1"/>
  <c r="Q34" i="1" s="1"/>
  <c r="T52" i="9" l="1"/>
  <c r="N52" i="9"/>
  <c r="Q52" i="9" s="1"/>
  <c r="H65" i="2"/>
  <c r="O64" i="2"/>
  <c r="N33" i="2"/>
  <c r="Q33" i="2" s="1"/>
  <c r="M34" i="2" s="1"/>
  <c r="S33" i="2"/>
  <c r="L34" i="1"/>
  <c r="M34" i="1"/>
  <c r="P34" i="1" s="1"/>
  <c r="J35" i="1" s="1"/>
  <c r="N65" i="1"/>
  <c r="H66" i="1"/>
  <c r="S34" i="1"/>
  <c r="K53" i="9" l="1"/>
  <c r="M53" i="9"/>
  <c r="P52" i="9"/>
  <c r="L53" i="9" s="1"/>
  <c r="H66" i="2"/>
  <c r="O65" i="2"/>
  <c r="P33" i="2"/>
  <c r="L34" i="2" s="1"/>
  <c r="R34" i="2" s="1"/>
  <c r="K34" i="2"/>
  <c r="L35" i="1"/>
  <c r="O34" i="1"/>
  <c r="K35" i="1" s="1"/>
  <c r="Q35" i="1" s="1"/>
  <c r="N66" i="1"/>
  <c r="H67" i="1"/>
  <c r="R53" i="9" l="1"/>
  <c r="N53" i="9"/>
  <c r="P53" i="9" s="1"/>
  <c r="L54" i="9" s="1"/>
  <c r="R54" i="9" s="1"/>
  <c r="T53" i="9"/>
  <c r="N34" i="2"/>
  <c r="H67" i="2"/>
  <c r="O66" i="2"/>
  <c r="S34" i="2"/>
  <c r="P34" i="2"/>
  <c r="L35" i="2" s="1"/>
  <c r="R35" i="2" s="1"/>
  <c r="Q34" i="2"/>
  <c r="M35" i="1"/>
  <c r="P35" i="1" s="1"/>
  <c r="S35" i="1"/>
  <c r="N67" i="1"/>
  <c r="H68" i="1"/>
  <c r="Q53" i="9" l="1"/>
  <c r="K54" i="9" s="1"/>
  <c r="H68" i="2"/>
  <c r="O67" i="2"/>
  <c r="K35" i="2"/>
  <c r="M35" i="2"/>
  <c r="O35" i="1"/>
  <c r="K36" i="1" s="1"/>
  <c r="Q36" i="1" s="1"/>
  <c r="N68" i="1"/>
  <c r="H69" i="1"/>
  <c r="L36" i="1"/>
  <c r="J36" i="1"/>
  <c r="M54" i="9" l="1"/>
  <c r="N54" i="9" s="1"/>
  <c r="H69" i="2"/>
  <c r="O68" i="2"/>
  <c r="N35" i="2"/>
  <c r="P35" i="2" s="1"/>
  <c r="L36" i="2" s="1"/>
  <c r="S35" i="2"/>
  <c r="M36" i="1"/>
  <c r="O36" i="1" s="1"/>
  <c r="K37" i="1" s="1"/>
  <c r="Q37" i="1" s="1"/>
  <c r="N69" i="1"/>
  <c r="H70" i="1"/>
  <c r="S36" i="1"/>
  <c r="Q54" i="9" l="1"/>
  <c r="P54" i="9"/>
  <c r="L55" i="9" s="1"/>
  <c r="R55" i="9" s="1"/>
  <c r="H70" i="2"/>
  <c r="O69" i="2"/>
  <c r="Q35" i="2"/>
  <c r="R36" i="2"/>
  <c r="P36" i="1"/>
  <c r="L37" i="1" s="1"/>
  <c r="M37" i="1" s="1"/>
  <c r="N70" i="1"/>
  <c r="H71" i="1"/>
  <c r="K55" i="9" l="1"/>
  <c r="M55" i="9"/>
  <c r="H71" i="2"/>
  <c r="O70" i="2"/>
  <c r="M36" i="2"/>
  <c r="N36" i="2" s="1"/>
  <c r="K36" i="2"/>
  <c r="S36" i="2" s="1"/>
  <c r="J37" i="1"/>
  <c r="S37" i="1" s="1"/>
  <c r="N71" i="1"/>
  <c r="H72" i="1"/>
  <c r="N55" i="9" l="1"/>
  <c r="Q55" i="9" s="1"/>
  <c r="M56" i="9" s="1"/>
  <c r="H72" i="2"/>
  <c r="O71" i="2"/>
  <c r="Q36" i="2"/>
  <c r="M37" i="2" s="1"/>
  <c r="P36" i="2"/>
  <c r="L37" i="2" s="1"/>
  <c r="R37" i="2" s="1"/>
  <c r="P37" i="1"/>
  <c r="J38" i="1" s="1"/>
  <c r="O37" i="1"/>
  <c r="K38" i="1" s="1"/>
  <c r="Q38" i="1" s="1"/>
  <c r="N72" i="1"/>
  <c r="H73" i="1"/>
  <c r="L38" i="1"/>
  <c r="K56" i="9" l="1"/>
  <c r="P55" i="9"/>
  <c r="L56" i="9" s="1"/>
  <c r="R56" i="9" s="1"/>
  <c r="H73" i="2"/>
  <c r="O72" i="2"/>
  <c r="K37" i="2"/>
  <c r="S37" i="2" s="1"/>
  <c r="N37" i="2"/>
  <c r="M38" i="1"/>
  <c r="P38" i="1" s="1"/>
  <c r="N73" i="1"/>
  <c r="H74" i="1"/>
  <c r="S38" i="1"/>
  <c r="N56" i="9" l="1"/>
  <c r="Q56" i="9" s="1"/>
  <c r="H74" i="2"/>
  <c r="O73" i="2"/>
  <c r="P37" i="2"/>
  <c r="L38" i="2" s="1"/>
  <c r="R38" i="2" s="1"/>
  <c r="Q37" i="2"/>
  <c r="O38" i="1"/>
  <c r="K39" i="1" s="1"/>
  <c r="Q39" i="1" s="1"/>
  <c r="H75" i="1"/>
  <c r="N74" i="1"/>
  <c r="L39" i="1"/>
  <c r="J39" i="1"/>
  <c r="P56" i="9" l="1"/>
  <c r="L57" i="9" s="1"/>
  <c r="R57" i="9" s="1"/>
  <c r="M57" i="9"/>
  <c r="K57" i="9"/>
  <c r="H75" i="2"/>
  <c r="O74" i="2"/>
  <c r="M38" i="2"/>
  <c r="N38" i="2" s="1"/>
  <c r="K38" i="2"/>
  <c r="S38" i="2" s="1"/>
  <c r="M39" i="1"/>
  <c r="P39" i="1" s="1"/>
  <c r="L40" i="1" s="1"/>
  <c r="N75" i="1"/>
  <c r="H76" i="1"/>
  <c r="S39" i="1"/>
  <c r="N57" i="9" l="1"/>
  <c r="Q57" i="9" s="1"/>
  <c r="H76" i="2"/>
  <c r="O75" i="2"/>
  <c r="Q38" i="2"/>
  <c r="M39" i="2" s="1"/>
  <c r="P38" i="2"/>
  <c r="L39" i="2" s="1"/>
  <c r="R39" i="2" s="1"/>
  <c r="O39" i="1"/>
  <c r="K40" i="1" s="1"/>
  <c r="Q40" i="1" s="1"/>
  <c r="H77" i="1"/>
  <c r="N76" i="1"/>
  <c r="J40" i="1"/>
  <c r="P57" i="9" l="1"/>
  <c r="L58" i="9" s="1"/>
  <c r="R58" i="9" s="1"/>
  <c r="M58" i="9"/>
  <c r="K58" i="9"/>
  <c r="H77" i="2"/>
  <c r="O76" i="2"/>
  <c r="K39" i="2"/>
  <c r="S39" i="2" s="1"/>
  <c r="N39" i="2"/>
  <c r="M40" i="1"/>
  <c r="P40" i="1" s="1"/>
  <c r="S40" i="1"/>
  <c r="N77" i="1"/>
  <c r="H78" i="1"/>
  <c r="N58" i="9" l="1"/>
  <c r="Q58" i="9" s="1"/>
  <c r="K59" i="9" s="1"/>
  <c r="H78" i="2"/>
  <c r="O77" i="2"/>
  <c r="P39" i="2"/>
  <c r="L40" i="2" s="1"/>
  <c r="R40" i="2" s="1"/>
  <c r="Q39" i="2"/>
  <c r="K40" i="2" s="1"/>
  <c r="O40" i="1"/>
  <c r="K41" i="1" s="1"/>
  <c r="Q41" i="1" s="1"/>
  <c r="H79" i="1"/>
  <c r="N78" i="1"/>
  <c r="L41" i="1"/>
  <c r="J41" i="1"/>
  <c r="M59" i="9" l="1"/>
  <c r="P58" i="9"/>
  <c r="L59" i="9" s="1"/>
  <c r="R59" i="9" s="1"/>
  <c r="H79" i="2"/>
  <c r="O78" i="2"/>
  <c r="S40" i="2"/>
  <c r="M40" i="2"/>
  <c r="N40" i="2" s="1"/>
  <c r="P40" i="2" s="1"/>
  <c r="L41" i="2" s="1"/>
  <c r="R41" i="2" s="1"/>
  <c r="M41" i="1"/>
  <c r="P41" i="1" s="1"/>
  <c r="H80" i="1"/>
  <c r="N79" i="1"/>
  <c r="S41" i="1"/>
  <c r="O41" i="1"/>
  <c r="K42" i="1" s="1"/>
  <c r="Q42" i="1" s="1"/>
  <c r="N59" i="9" l="1"/>
  <c r="H80" i="2"/>
  <c r="O79" i="2"/>
  <c r="Q40" i="2"/>
  <c r="K41" i="2" s="1"/>
  <c r="H81" i="1"/>
  <c r="N80" i="1"/>
  <c r="J42" i="1"/>
  <c r="L42" i="1"/>
  <c r="M42" i="1" s="1"/>
  <c r="Q59" i="9" l="1"/>
  <c r="P59" i="9"/>
  <c r="L60" i="9" s="1"/>
  <c r="R60" i="9" s="1"/>
  <c r="H81" i="2"/>
  <c r="O80" i="2"/>
  <c r="M41" i="2"/>
  <c r="N41" i="2" s="1"/>
  <c r="P41" i="2" s="1"/>
  <c r="L42" i="2" s="1"/>
  <c r="S41" i="2"/>
  <c r="H82" i="1"/>
  <c r="N81" i="1"/>
  <c r="S42" i="1"/>
  <c r="O42" i="1"/>
  <c r="K43" i="1" s="1"/>
  <c r="Q43" i="1" s="1"/>
  <c r="P42" i="1"/>
  <c r="K60" i="9" l="1"/>
  <c r="M60" i="9"/>
  <c r="H82" i="2"/>
  <c r="O81" i="2"/>
  <c r="Q41" i="2"/>
  <c r="M42" i="2" s="1"/>
  <c r="N42" i="2" s="1"/>
  <c r="R42" i="2"/>
  <c r="N82" i="1"/>
  <c r="H83" i="1"/>
  <c r="J43" i="1"/>
  <c r="L43" i="1"/>
  <c r="M43" i="1" s="1"/>
  <c r="N60" i="9" l="1"/>
  <c r="Q60" i="9" s="1"/>
  <c r="M61" i="9" s="1"/>
  <c r="H83" i="2"/>
  <c r="O82" i="2"/>
  <c r="K42" i="2"/>
  <c r="P42" i="2" s="1"/>
  <c r="L43" i="2" s="1"/>
  <c r="N83" i="1"/>
  <c r="H84" i="1"/>
  <c r="P43" i="1"/>
  <c r="L44" i="1" s="1"/>
  <c r="S43" i="1"/>
  <c r="O43" i="1"/>
  <c r="K44" i="1" s="1"/>
  <c r="P60" i="9" l="1"/>
  <c r="L61" i="9" s="1"/>
  <c r="R61" i="9" s="1"/>
  <c r="K61" i="9"/>
  <c r="H84" i="2"/>
  <c r="O83" i="2"/>
  <c r="Q42" i="2"/>
  <c r="M43" i="2" s="1"/>
  <c r="N43" i="2" s="1"/>
  <c r="S42" i="2"/>
  <c r="K43" i="2"/>
  <c r="S43" i="2" s="1"/>
  <c r="R43" i="2"/>
  <c r="N84" i="1"/>
  <c r="H85" i="1"/>
  <c r="J44" i="1"/>
  <c r="S44" i="1" s="1"/>
  <c r="Q44" i="1"/>
  <c r="M44" i="1"/>
  <c r="N61" i="9" l="1"/>
  <c r="Q61" i="9" s="1"/>
  <c r="M62" i="9" s="1"/>
  <c r="H85" i="2"/>
  <c r="O84" i="2"/>
  <c r="P43" i="2"/>
  <c r="L44" i="2" s="1"/>
  <c r="R44" i="2" s="1"/>
  <c r="Q43" i="2"/>
  <c r="H86" i="1"/>
  <c r="N85" i="1"/>
  <c r="O44" i="1"/>
  <c r="K45" i="1" s="1"/>
  <c r="Q45" i="1" s="1"/>
  <c r="P44" i="1"/>
  <c r="P61" i="9" l="1"/>
  <c r="L62" i="9" s="1"/>
  <c r="R62" i="9" s="1"/>
  <c r="K62" i="9"/>
  <c r="H86" i="2"/>
  <c r="O85" i="2"/>
  <c r="K44" i="2"/>
  <c r="M44" i="2"/>
  <c r="H87" i="1"/>
  <c r="N86" i="1"/>
  <c r="L45" i="1"/>
  <c r="M45" i="1" s="1"/>
  <c r="J45" i="1"/>
  <c r="N62" i="9" l="1"/>
  <c r="Q62" i="9" s="1"/>
  <c r="M63" i="9" s="1"/>
  <c r="H87" i="2"/>
  <c r="O86" i="2"/>
  <c r="N44" i="2"/>
  <c r="P44" i="2" s="1"/>
  <c r="L45" i="2" s="1"/>
  <c r="S44" i="2"/>
  <c r="H88" i="1"/>
  <c r="N87" i="1"/>
  <c r="S45" i="1"/>
  <c r="P45" i="1"/>
  <c r="L46" i="1" s="1"/>
  <c r="O45" i="1"/>
  <c r="K46" i="1" s="1"/>
  <c r="Q46" i="1" s="1"/>
  <c r="P62" i="9" l="1"/>
  <c r="L63" i="9" s="1"/>
  <c r="R63" i="9" s="1"/>
  <c r="K63" i="9"/>
  <c r="H88" i="2"/>
  <c r="O87" i="2"/>
  <c r="Q44" i="2"/>
  <c r="K45" i="2" s="1"/>
  <c r="S45" i="2" s="1"/>
  <c r="R45" i="2"/>
  <c r="N88" i="1"/>
  <c r="H89" i="1"/>
  <c r="M46" i="1"/>
  <c r="J46" i="1"/>
  <c r="N63" i="9" l="1"/>
  <c r="P63" i="9" s="1"/>
  <c r="L64" i="9" s="1"/>
  <c r="R64" i="9" s="1"/>
  <c r="H89" i="2"/>
  <c r="O88" i="2"/>
  <c r="M45" i="2"/>
  <c r="N45" i="2" s="1"/>
  <c r="P45" i="2" s="1"/>
  <c r="L46" i="2" s="1"/>
  <c r="R46" i="2" s="1"/>
  <c r="N89" i="1"/>
  <c r="H90" i="1"/>
  <c r="S46" i="1"/>
  <c r="O46" i="1"/>
  <c r="K47" i="1" s="1"/>
  <c r="Q47" i="1" s="1"/>
  <c r="P46" i="1"/>
  <c r="L47" i="1" s="1"/>
  <c r="Q63" i="9" l="1"/>
  <c r="K64" i="9" s="1"/>
  <c r="H90" i="2"/>
  <c r="O89" i="2"/>
  <c r="Q45" i="2"/>
  <c r="K46" i="2" s="1"/>
  <c r="H91" i="1"/>
  <c r="N90" i="1"/>
  <c r="J47" i="1"/>
  <c r="S47" i="1" s="1"/>
  <c r="M47" i="1"/>
  <c r="M64" i="9" l="1"/>
  <c r="N64" i="9" s="1"/>
  <c r="Q64" i="9" s="1"/>
  <c r="K65" i="9" s="1"/>
  <c r="M46" i="2"/>
  <c r="N46" i="2" s="1"/>
  <c r="P46" i="2" s="1"/>
  <c r="L47" i="2" s="1"/>
  <c r="H91" i="2"/>
  <c r="O90" i="2"/>
  <c r="S46" i="2"/>
  <c r="P47" i="1"/>
  <c r="J48" i="1" s="1"/>
  <c r="H92" i="1"/>
  <c r="N91" i="1"/>
  <c r="O47" i="1"/>
  <c r="K48" i="1" s="1"/>
  <c r="Q48" i="1" s="1"/>
  <c r="P64" i="9" l="1"/>
  <c r="L65" i="9" s="1"/>
  <c r="R65" i="9" s="1"/>
  <c r="M65" i="9"/>
  <c r="H92" i="2"/>
  <c r="O91" i="2"/>
  <c r="Q46" i="2"/>
  <c r="M47" i="2" s="1"/>
  <c r="N47" i="2" s="1"/>
  <c r="R47" i="2"/>
  <c r="L48" i="1"/>
  <c r="H93" i="1"/>
  <c r="N92" i="1"/>
  <c r="S48" i="1"/>
  <c r="M48" i="1"/>
  <c r="N65" i="9" l="1"/>
  <c r="Q65" i="9" s="1"/>
  <c r="K66" i="9" s="1"/>
  <c r="H93" i="2"/>
  <c r="O92" i="2"/>
  <c r="K47" i="2"/>
  <c r="S47" i="2" s="1"/>
  <c r="H94" i="1"/>
  <c r="N93" i="1"/>
  <c r="O48" i="1"/>
  <c r="K49" i="1" s="1"/>
  <c r="Q49" i="1" s="1"/>
  <c r="P48" i="1"/>
  <c r="M66" i="9" l="1"/>
  <c r="P65" i="9"/>
  <c r="L66" i="9" s="1"/>
  <c r="R66" i="9" s="1"/>
  <c r="H94" i="2"/>
  <c r="O93" i="2"/>
  <c r="Q47" i="2"/>
  <c r="K48" i="2" s="1"/>
  <c r="P47" i="2"/>
  <c r="L48" i="2" s="1"/>
  <c r="R48" i="2" s="1"/>
  <c r="N94" i="1"/>
  <c r="H95" i="1"/>
  <c r="J49" i="1"/>
  <c r="L49" i="1"/>
  <c r="M49" i="1" s="1"/>
  <c r="N66" i="9" l="1"/>
  <c r="Q66" i="9" s="1"/>
  <c r="M67" i="9" s="1"/>
  <c r="H95" i="2"/>
  <c r="O94" i="2"/>
  <c r="M48" i="2"/>
  <c r="N48" i="2" s="1"/>
  <c r="P48" i="2" s="1"/>
  <c r="L49" i="2" s="1"/>
  <c r="S48" i="2"/>
  <c r="H96" i="1"/>
  <c r="N95" i="1"/>
  <c r="S49" i="1"/>
  <c r="P49" i="1"/>
  <c r="L50" i="1" s="1"/>
  <c r="O49" i="1"/>
  <c r="K50" i="1" s="1"/>
  <c r="Q50" i="1" s="1"/>
  <c r="K67" i="9" l="1"/>
  <c r="P66" i="9"/>
  <c r="L67" i="9" s="1"/>
  <c r="R67" i="9" s="1"/>
  <c r="H96" i="2"/>
  <c r="O95" i="2"/>
  <c r="R49" i="2"/>
  <c r="Q48" i="2"/>
  <c r="J50" i="1"/>
  <c r="S50" i="1" s="1"/>
  <c r="H97" i="1"/>
  <c r="N96" i="1"/>
  <c r="M50" i="1"/>
  <c r="N67" i="9" l="1"/>
  <c r="P67" i="9" s="1"/>
  <c r="L68" i="9" s="1"/>
  <c r="R68" i="9" s="1"/>
  <c r="H97" i="2"/>
  <c r="O96" i="2"/>
  <c r="M49" i="2"/>
  <c r="K49" i="2"/>
  <c r="O50" i="1"/>
  <c r="K51" i="1" s="1"/>
  <c r="Q51" i="1" s="1"/>
  <c r="P50" i="1"/>
  <c r="J51" i="1" s="1"/>
  <c r="H98" i="1"/>
  <c r="N97" i="1"/>
  <c r="Q67" i="9" l="1"/>
  <c r="K68" i="9" s="1"/>
  <c r="H98" i="2"/>
  <c r="O97" i="2"/>
  <c r="S49" i="2"/>
  <c r="N49" i="2"/>
  <c r="Q49" i="2" s="1"/>
  <c r="S51" i="1"/>
  <c r="L51" i="1"/>
  <c r="M51" i="1" s="1"/>
  <c r="O51" i="1" s="1"/>
  <c r="K52" i="1" s="1"/>
  <c r="N98" i="1"/>
  <c r="H99" i="1"/>
  <c r="M68" i="9" l="1"/>
  <c r="N68" i="9" s="1"/>
  <c r="P68" i="9" s="1"/>
  <c r="L69" i="9" s="1"/>
  <c r="R69" i="9" s="1"/>
  <c r="H99" i="2"/>
  <c r="O98" i="2"/>
  <c r="P49" i="2"/>
  <c r="L50" i="2" s="1"/>
  <c r="R50" i="2" s="1"/>
  <c r="K50" i="2"/>
  <c r="M50" i="2"/>
  <c r="P51" i="1"/>
  <c r="J52" i="1" s="1"/>
  <c r="Q52" i="1"/>
  <c r="H100" i="1"/>
  <c r="N99" i="1"/>
  <c r="L52" i="1"/>
  <c r="Q68" i="9" l="1"/>
  <c r="M69" i="9" s="1"/>
  <c r="N69" i="9" s="1"/>
  <c r="H100" i="2"/>
  <c r="O99" i="2"/>
  <c r="N50" i="2"/>
  <c r="P50" i="2" s="1"/>
  <c r="L51" i="2" s="1"/>
  <c r="S50" i="2"/>
  <c r="M52" i="1"/>
  <c r="P52" i="1" s="1"/>
  <c r="H101" i="1"/>
  <c r="N100" i="1"/>
  <c r="S52" i="1"/>
  <c r="K69" i="9" l="1"/>
  <c r="P69" i="9" s="1"/>
  <c r="L70" i="9" s="1"/>
  <c r="R70" i="9" s="1"/>
  <c r="H101" i="2"/>
  <c r="O100" i="2"/>
  <c r="Q50" i="2"/>
  <c r="M51" i="2" s="1"/>
  <c r="N51" i="2" s="1"/>
  <c r="R51" i="2"/>
  <c r="O52" i="1"/>
  <c r="K53" i="1" s="1"/>
  <c r="Q53" i="1" s="1"/>
  <c r="J53" i="1"/>
  <c r="L53" i="1"/>
  <c r="N101" i="1"/>
  <c r="H102" i="1"/>
  <c r="Q69" i="9" l="1"/>
  <c r="M70" i="9" s="1"/>
  <c r="N70" i="9" s="1"/>
  <c r="H102" i="2"/>
  <c r="O101" i="2"/>
  <c r="K51" i="2"/>
  <c r="Q51" i="2" s="1"/>
  <c r="M52" i="2" s="1"/>
  <c r="M53" i="1"/>
  <c r="O53" i="1" s="1"/>
  <c r="K54" i="1" s="1"/>
  <c r="Q54" i="1" s="1"/>
  <c r="S53" i="1"/>
  <c r="P53" i="1"/>
  <c r="J54" i="1" s="1"/>
  <c r="N102" i="1"/>
  <c r="H103" i="1"/>
  <c r="N103" i="1" s="1"/>
  <c r="K70" i="9" l="1"/>
  <c r="Q70" i="9" s="1"/>
  <c r="M71" i="9" s="1"/>
  <c r="P51" i="2"/>
  <c r="L52" i="2" s="1"/>
  <c r="R52" i="2" s="1"/>
  <c r="S51" i="2"/>
  <c r="O102" i="2"/>
  <c r="H103" i="2"/>
  <c r="O103" i="2" s="1"/>
  <c r="N52" i="2"/>
  <c r="K52" i="2"/>
  <c r="L54" i="1"/>
  <c r="M54" i="1" s="1"/>
  <c r="S54" i="1"/>
  <c r="K71" i="9" l="1"/>
  <c r="P70" i="9"/>
  <c r="L71" i="9" s="1"/>
  <c r="R71" i="9" s="1"/>
  <c r="Q52" i="2"/>
  <c r="M53" i="2" s="1"/>
  <c r="P52" i="2"/>
  <c r="L53" i="2" s="1"/>
  <c r="S52" i="2"/>
  <c r="P54" i="1"/>
  <c r="O54" i="1"/>
  <c r="K55" i="1" s="1"/>
  <c r="Q55" i="1" s="1"/>
  <c r="N71" i="9" l="1"/>
  <c r="Q71" i="9" s="1"/>
  <c r="K72" i="9" s="1"/>
  <c r="N53" i="2"/>
  <c r="R53" i="2"/>
  <c r="K53" i="2"/>
  <c r="J55" i="1"/>
  <c r="S55" i="1" s="1"/>
  <c r="L55" i="1"/>
  <c r="M55" i="1" s="1"/>
  <c r="P55" i="1" s="1"/>
  <c r="L56" i="1" s="1"/>
  <c r="M72" i="9" l="1"/>
  <c r="P71" i="9"/>
  <c r="L72" i="9" s="1"/>
  <c r="R72" i="9" s="1"/>
  <c r="Q53" i="2"/>
  <c r="M54" i="2" s="1"/>
  <c r="P53" i="2"/>
  <c r="L54" i="2" s="1"/>
  <c r="S53" i="2"/>
  <c r="J56" i="1"/>
  <c r="O55" i="1"/>
  <c r="K56" i="1" s="1"/>
  <c r="Q56" i="1" s="1"/>
  <c r="N72" i="9" l="1"/>
  <c r="N54" i="2"/>
  <c r="R54" i="2"/>
  <c r="K54" i="2"/>
  <c r="S56" i="1"/>
  <c r="M56" i="1"/>
  <c r="P56" i="1" s="1"/>
  <c r="L57" i="1" s="1"/>
  <c r="P72" i="9" l="1"/>
  <c r="L73" i="9" s="1"/>
  <c r="R73" i="9" s="1"/>
  <c r="Q72" i="9"/>
  <c r="Q54" i="2"/>
  <c r="M55" i="2" s="1"/>
  <c r="P54" i="2"/>
  <c r="L55" i="2" s="1"/>
  <c r="S54" i="2"/>
  <c r="J57" i="1"/>
  <c r="O56" i="1"/>
  <c r="K57" i="1" s="1"/>
  <c r="M73" i="9" l="1"/>
  <c r="N73" i="9" s="1"/>
  <c r="K73" i="9"/>
  <c r="N55" i="2"/>
  <c r="R55" i="2"/>
  <c r="K55" i="2"/>
  <c r="S57" i="1"/>
  <c r="M57" i="1"/>
  <c r="Q57" i="1"/>
  <c r="Q73" i="9" l="1"/>
  <c r="M74" i="9" s="1"/>
  <c r="P73" i="9"/>
  <c r="L74" i="9" s="1"/>
  <c r="R74" i="9" s="1"/>
  <c r="K74" i="9"/>
  <c r="Q55" i="2"/>
  <c r="M56" i="2" s="1"/>
  <c r="P55" i="2"/>
  <c r="L56" i="2" s="1"/>
  <c r="S55" i="2"/>
  <c r="P57" i="1"/>
  <c r="O57" i="1"/>
  <c r="K58" i="1" s="1"/>
  <c r="Q58" i="1" s="1"/>
  <c r="N74" i="9" l="1"/>
  <c r="N56" i="2"/>
  <c r="R56" i="2"/>
  <c r="K56" i="2"/>
  <c r="L58" i="1"/>
  <c r="M58" i="1" s="1"/>
  <c r="J58" i="1"/>
  <c r="P74" i="9" l="1"/>
  <c r="L75" i="9" s="1"/>
  <c r="R75" i="9" s="1"/>
  <c r="Q74" i="9"/>
  <c r="Q56" i="2"/>
  <c r="M57" i="2" s="1"/>
  <c r="P56" i="2"/>
  <c r="L57" i="2" s="1"/>
  <c r="S56" i="2"/>
  <c r="O58" i="1"/>
  <c r="K59" i="1" s="1"/>
  <c r="Q59" i="1" s="1"/>
  <c r="S58" i="1"/>
  <c r="P58" i="1"/>
  <c r="M75" i="9" l="1"/>
  <c r="N75" i="9" s="1"/>
  <c r="K75" i="9"/>
  <c r="N57" i="2"/>
  <c r="R57" i="2"/>
  <c r="K57" i="2"/>
  <c r="J59" i="1"/>
  <c r="S59" i="1" s="1"/>
  <c r="L59" i="1"/>
  <c r="M59" i="1" s="1"/>
  <c r="P75" i="9" l="1"/>
  <c r="L76" i="9" s="1"/>
  <c r="R76" i="9" s="1"/>
  <c r="Q75" i="9"/>
  <c r="K76" i="9" s="1"/>
  <c r="Q57" i="2"/>
  <c r="M58" i="2" s="1"/>
  <c r="P57" i="2"/>
  <c r="L58" i="2" s="1"/>
  <c r="S57" i="2"/>
  <c r="O59" i="1"/>
  <c r="K60" i="1" s="1"/>
  <c r="Q60" i="1" s="1"/>
  <c r="P59" i="1"/>
  <c r="J60" i="1" s="1"/>
  <c r="M76" i="9" l="1"/>
  <c r="N76" i="9" s="1"/>
  <c r="Q76" i="9" s="1"/>
  <c r="N58" i="2"/>
  <c r="R58" i="2"/>
  <c r="K58" i="2"/>
  <c r="L60" i="1"/>
  <c r="M60" i="1" s="1"/>
  <c r="P60" i="1" s="1"/>
  <c r="S60" i="1"/>
  <c r="P76" i="9" l="1"/>
  <c r="L77" i="9" s="1"/>
  <c r="R77" i="9" s="1"/>
  <c r="K77" i="9"/>
  <c r="M77" i="9"/>
  <c r="N77" i="9" s="1"/>
  <c r="Q58" i="2"/>
  <c r="M59" i="2" s="1"/>
  <c r="P58" i="2"/>
  <c r="L59" i="2" s="1"/>
  <c r="S58" i="2"/>
  <c r="O60" i="1"/>
  <c r="K61" i="1" s="1"/>
  <c r="Q61" i="1" s="1"/>
  <c r="L61" i="1"/>
  <c r="M61" i="1" s="1"/>
  <c r="O61" i="1" s="1"/>
  <c r="K62" i="1" s="1"/>
  <c r="Q62" i="1" s="1"/>
  <c r="J61" i="1"/>
  <c r="S61" i="1" s="1"/>
  <c r="Q77" i="9" l="1"/>
  <c r="P77" i="9"/>
  <c r="L78" i="9" s="1"/>
  <c r="R78" i="9" s="1"/>
  <c r="N59" i="2"/>
  <c r="R59" i="2"/>
  <c r="K59" i="2"/>
  <c r="P61" i="1"/>
  <c r="L62" i="1" s="1"/>
  <c r="M62" i="1" s="1"/>
  <c r="M78" i="9" l="1"/>
  <c r="N78" i="9" s="1"/>
  <c r="K78" i="9"/>
  <c r="Q59" i="2"/>
  <c r="M60" i="2" s="1"/>
  <c r="P59" i="2"/>
  <c r="L60" i="2" s="1"/>
  <c r="S59" i="2"/>
  <c r="J62" i="1"/>
  <c r="O62" i="1" s="1"/>
  <c r="K63" i="1" s="1"/>
  <c r="Q63" i="1" s="1"/>
  <c r="Q78" i="9" l="1"/>
  <c r="K79" i="9" s="1"/>
  <c r="P78" i="9"/>
  <c r="L79" i="9" s="1"/>
  <c r="R79" i="9" s="1"/>
  <c r="N60" i="2"/>
  <c r="R60" i="2"/>
  <c r="K60" i="2"/>
  <c r="P62" i="1"/>
  <c r="L63" i="1" s="1"/>
  <c r="S62" i="1"/>
  <c r="M63" i="1"/>
  <c r="M79" i="9" l="1"/>
  <c r="N79" i="9" s="1"/>
  <c r="P79" i="9" s="1"/>
  <c r="L80" i="9" s="1"/>
  <c r="R80" i="9" s="1"/>
  <c r="Q60" i="2"/>
  <c r="M61" i="2" s="1"/>
  <c r="P60" i="2"/>
  <c r="L61" i="2" s="1"/>
  <c r="S60" i="2"/>
  <c r="J63" i="1"/>
  <c r="O63" i="1" s="1"/>
  <c r="K64" i="1" s="1"/>
  <c r="P63" i="1"/>
  <c r="L64" i="1" s="1"/>
  <c r="Q79" i="9" l="1"/>
  <c r="S63" i="1"/>
  <c r="N61" i="2"/>
  <c r="R61" i="2"/>
  <c r="K61" i="2"/>
  <c r="Q64" i="1"/>
  <c r="M64" i="1"/>
  <c r="J64" i="1"/>
  <c r="K80" i="9" l="1"/>
  <c r="M80" i="9"/>
  <c r="Q61" i="2"/>
  <c r="M62" i="2" s="1"/>
  <c r="P61" i="2"/>
  <c r="L62" i="2" s="1"/>
  <c r="S61" i="2"/>
  <c r="P64" i="1"/>
  <c r="L65" i="1" s="1"/>
  <c r="O64" i="1"/>
  <c r="K65" i="1" s="1"/>
  <c r="S64" i="1"/>
  <c r="N80" i="9" l="1"/>
  <c r="P80" i="9" s="1"/>
  <c r="L81" i="9" s="1"/>
  <c r="R81" i="9" s="1"/>
  <c r="N62" i="2"/>
  <c r="R62" i="2"/>
  <c r="K62" i="2"/>
  <c r="J65" i="1"/>
  <c r="S65" i="1" s="1"/>
  <c r="Q65" i="1"/>
  <c r="M65" i="1"/>
  <c r="Q80" i="9" l="1"/>
  <c r="K81" i="9" s="1"/>
  <c r="Q62" i="2"/>
  <c r="M63" i="2" s="1"/>
  <c r="P62" i="2"/>
  <c r="L63" i="2" s="1"/>
  <c r="S62" i="2"/>
  <c r="O65" i="1"/>
  <c r="K66" i="1" s="1"/>
  <c r="Q66" i="1" s="1"/>
  <c r="P65" i="1"/>
  <c r="M81" i="9" l="1"/>
  <c r="N81" i="9" s="1"/>
  <c r="N63" i="2"/>
  <c r="R63" i="2"/>
  <c r="K63" i="2"/>
  <c r="L66" i="1"/>
  <c r="M66" i="1" s="1"/>
  <c r="J66" i="1"/>
  <c r="P81" i="9" l="1"/>
  <c r="L82" i="9" s="1"/>
  <c r="R82" i="9" s="1"/>
  <c r="Q81" i="9"/>
  <c r="Q63" i="2"/>
  <c r="M64" i="2" s="1"/>
  <c r="P63" i="2"/>
  <c r="L64" i="2" s="1"/>
  <c r="S63" i="2"/>
  <c r="O66" i="1"/>
  <c r="K67" i="1" s="1"/>
  <c r="Q67" i="1" s="1"/>
  <c r="P66" i="1"/>
  <c r="L67" i="1" s="1"/>
  <c r="S66" i="1"/>
  <c r="K82" i="9" l="1"/>
  <c r="M82" i="9"/>
  <c r="K64" i="2"/>
  <c r="S64" i="2" s="1"/>
  <c r="R64" i="2"/>
  <c r="N64" i="2"/>
  <c r="J67" i="1"/>
  <c r="S67" i="1" s="1"/>
  <c r="M67" i="1"/>
  <c r="O67" i="1" s="1"/>
  <c r="K68" i="1" s="1"/>
  <c r="Q68" i="1" s="1"/>
  <c r="N82" i="9" l="1"/>
  <c r="P82" i="9" s="1"/>
  <c r="L83" i="9" s="1"/>
  <c r="R83" i="9" s="1"/>
  <c r="P64" i="2"/>
  <c r="L65" i="2" s="1"/>
  <c r="R65" i="2" s="1"/>
  <c r="Q64" i="2"/>
  <c r="P67" i="1"/>
  <c r="Q82" i="9" l="1"/>
  <c r="M83" i="9" s="1"/>
  <c r="N83" i="9" s="1"/>
  <c r="K65" i="2"/>
  <c r="M65" i="2"/>
  <c r="J68" i="1"/>
  <c r="L68" i="1"/>
  <c r="K83" i="9" l="1"/>
  <c r="P83" i="9" s="1"/>
  <c r="L84" i="9" s="1"/>
  <c r="R84" i="9" s="1"/>
  <c r="N65" i="2"/>
  <c r="P65" i="2" s="1"/>
  <c r="L66" i="2" s="1"/>
  <c r="R66" i="2" s="1"/>
  <c r="S65" i="2"/>
  <c r="M68" i="1"/>
  <c r="O68" i="1" s="1"/>
  <c r="K69" i="1" s="1"/>
  <c r="Q69" i="1" s="1"/>
  <c r="S68" i="1"/>
  <c r="Q83" i="9" l="1"/>
  <c r="K84" i="9" s="1"/>
  <c r="Q65" i="2"/>
  <c r="K66" i="2" s="1"/>
  <c r="S66" i="2" s="1"/>
  <c r="P68" i="1"/>
  <c r="L69" i="1" s="1"/>
  <c r="M69" i="1" s="1"/>
  <c r="M84" i="9" l="1"/>
  <c r="N84" i="9" s="1"/>
  <c r="P84" i="9" s="1"/>
  <c r="L85" i="9" s="1"/>
  <c r="R85" i="9" s="1"/>
  <c r="M66" i="2"/>
  <c r="N66" i="2" s="1"/>
  <c r="P66" i="2" s="1"/>
  <c r="L67" i="2" s="1"/>
  <c r="R67" i="2" s="1"/>
  <c r="J69" i="1"/>
  <c r="S69" i="1" s="1"/>
  <c r="Q84" i="9" l="1"/>
  <c r="K85" i="9" s="1"/>
  <c r="Q66" i="2"/>
  <c r="K67" i="2" s="1"/>
  <c r="P69" i="1"/>
  <c r="L70" i="1" s="1"/>
  <c r="O69" i="1"/>
  <c r="K70" i="1" s="1"/>
  <c r="Q70" i="1" s="1"/>
  <c r="J70" i="1"/>
  <c r="M85" i="9" l="1"/>
  <c r="N85" i="9" s="1"/>
  <c r="Q85" i="9" s="1"/>
  <c r="M67" i="2"/>
  <c r="N67" i="2" s="1"/>
  <c r="P67" i="2" s="1"/>
  <c r="L68" i="2" s="1"/>
  <c r="R68" i="2" s="1"/>
  <c r="S67" i="2"/>
  <c r="M70" i="1"/>
  <c r="O70" i="1" s="1"/>
  <c r="K71" i="1" s="1"/>
  <c r="Q71" i="1" s="1"/>
  <c r="S70" i="1"/>
  <c r="P85" i="9" l="1"/>
  <c r="Q67" i="2"/>
  <c r="K68" i="2" s="1"/>
  <c r="S68" i="2" s="1"/>
  <c r="P70" i="1"/>
  <c r="J71" i="1" s="1"/>
  <c r="S71" i="1" s="1"/>
  <c r="M68" i="2" l="1"/>
  <c r="N68" i="2" s="1"/>
  <c r="L71" i="1"/>
  <c r="M71" i="1" s="1"/>
  <c r="P68" i="2" l="1"/>
  <c r="L69" i="2" s="1"/>
  <c r="R69" i="2" s="1"/>
  <c r="Q68" i="2"/>
  <c r="P71" i="1"/>
  <c r="O71" i="1"/>
  <c r="K72" i="1" s="1"/>
  <c r="Q72" i="1" s="1"/>
  <c r="K69" i="2" l="1"/>
  <c r="M69" i="2"/>
  <c r="J72" i="1"/>
  <c r="L72" i="1"/>
  <c r="N69" i="2" l="1"/>
  <c r="P69" i="2" s="1"/>
  <c r="L70" i="2" s="1"/>
  <c r="R70" i="2" s="1"/>
  <c r="S69" i="2"/>
  <c r="M72" i="1"/>
  <c r="P72" i="1" s="1"/>
  <c r="S72" i="1"/>
  <c r="Q69" i="2" l="1"/>
  <c r="K70" i="2" s="1"/>
  <c r="S70" i="2" s="1"/>
  <c r="O72" i="1"/>
  <c r="K73" i="1" s="1"/>
  <c r="Q73" i="1" s="1"/>
  <c r="L73" i="1"/>
  <c r="J73" i="1"/>
  <c r="M70" i="2" l="1"/>
  <c r="N70" i="2" s="1"/>
  <c r="Q70" i="2" s="1"/>
  <c r="K71" i="2" s="1"/>
  <c r="S73" i="1"/>
  <c r="M73" i="1"/>
  <c r="P73" i="1" s="1"/>
  <c r="L74" i="1" s="1"/>
  <c r="P70" i="2" l="1"/>
  <c r="L71" i="2" s="1"/>
  <c r="R71" i="2" s="1"/>
  <c r="M71" i="2"/>
  <c r="S71" i="2"/>
  <c r="J74" i="1"/>
  <c r="O73" i="1"/>
  <c r="K74" i="1" s="1"/>
  <c r="Q74" i="1" s="1"/>
  <c r="N71" i="2" l="1"/>
  <c r="P71" i="2" s="1"/>
  <c r="L72" i="2" s="1"/>
  <c r="R72" i="2" s="1"/>
  <c r="S74" i="1"/>
  <c r="M74" i="1"/>
  <c r="O74" i="1" s="1"/>
  <c r="K75" i="1" s="1"/>
  <c r="Q71" i="2" l="1"/>
  <c r="K72" i="2" s="1"/>
  <c r="S72" i="2" s="1"/>
  <c r="Q75" i="1"/>
  <c r="P74" i="1"/>
  <c r="M72" i="2" l="1"/>
  <c r="N72" i="2" s="1"/>
  <c r="P72" i="2" s="1"/>
  <c r="L73" i="2" s="1"/>
  <c r="R73" i="2" s="1"/>
  <c r="L75" i="1"/>
  <c r="J75" i="1"/>
  <c r="Q72" i="2" l="1"/>
  <c r="M73" i="2" s="1"/>
  <c r="N73" i="2" s="1"/>
  <c r="S75" i="1"/>
  <c r="M75" i="1"/>
  <c r="O75" i="1" s="1"/>
  <c r="K76" i="1" s="1"/>
  <c r="Q76" i="1" s="1"/>
  <c r="K73" i="2" l="1"/>
  <c r="Q73" i="2" s="1"/>
  <c r="M74" i="2" s="1"/>
  <c r="P75" i="1"/>
  <c r="P73" i="2" l="1"/>
  <c r="L74" i="2" s="1"/>
  <c r="R74" i="2" s="1"/>
  <c r="S73" i="2"/>
  <c r="K74" i="2"/>
  <c r="S74" i="2" s="1"/>
  <c r="J76" i="1"/>
  <c r="L76" i="1"/>
  <c r="N74" i="2" l="1"/>
  <c r="P74" i="2" s="1"/>
  <c r="L75" i="2" s="1"/>
  <c r="R75" i="2" s="1"/>
  <c r="M76" i="1"/>
  <c r="O76" i="1" s="1"/>
  <c r="K77" i="1" s="1"/>
  <c r="Q77" i="1" s="1"/>
  <c r="S76" i="1"/>
  <c r="Q74" i="2" l="1"/>
  <c r="K75" i="2" s="1"/>
  <c r="P76" i="1"/>
  <c r="J77" i="1" s="1"/>
  <c r="S77" i="1" s="1"/>
  <c r="M75" i="2" l="1"/>
  <c r="N75" i="2" s="1"/>
  <c r="P75" i="2"/>
  <c r="L76" i="2" s="1"/>
  <c r="R76" i="2" s="1"/>
  <c r="S75" i="2"/>
  <c r="Q75" i="2"/>
  <c r="M76" i="2" s="1"/>
  <c r="L77" i="1"/>
  <c r="M77" i="1" s="1"/>
  <c r="O77" i="1" s="1"/>
  <c r="K78" i="1" s="1"/>
  <c r="Q78" i="1" s="1"/>
  <c r="N76" i="2" l="1"/>
  <c r="K76" i="2"/>
  <c r="P77" i="1"/>
  <c r="J78" i="1" s="1"/>
  <c r="L78" i="1" l="1"/>
  <c r="S76" i="2"/>
  <c r="Q76" i="2"/>
  <c r="P76" i="2"/>
  <c r="L77" i="2" s="1"/>
  <c r="R77" i="2" s="1"/>
  <c r="S78" i="1"/>
  <c r="M78" i="1"/>
  <c r="P78" i="1" s="1"/>
  <c r="K77" i="2" l="1"/>
  <c r="M77" i="2"/>
  <c r="N77" i="2" s="1"/>
  <c r="O78" i="1"/>
  <c r="K79" i="1" s="1"/>
  <c r="Q79" i="1" s="1"/>
  <c r="J79" i="1"/>
  <c r="L79" i="1"/>
  <c r="P77" i="2" l="1"/>
  <c r="L78" i="2" s="1"/>
  <c r="R78" i="2" s="1"/>
  <c r="S77" i="2"/>
  <c r="Q77" i="2"/>
  <c r="M78" i="2" s="1"/>
  <c r="M79" i="1"/>
  <c r="O79" i="1" s="1"/>
  <c r="K80" i="1" s="1"/>
  <c r="Q80" i="1" s="1"/>
  <c r="S79" i="1"/>
  <c r="K78" i="2" l="1"/>
  <c r="S78" i="2" s="1"/>
  <c r="N78" i="2"/>
  <c r="P79" i="1"/>
  <c r="J80" i="1" s="1"/>
  <c r="S80" i="1" s="1"/>
  <c r="P78" i="2" l="1"/>
  <c r="L79" i="2" s="1"/>
  <c r="R79" i="2" s="1"/>
  <c r="Q78" i="2"/>
  <c r="L80" i="1"/>
  <c r="M80" i="1" s="1"/>
  <c r="K79" i="2" l="1"/>
  <c r="M79" i="2"/>
  <c r="P80" i="1"/>
  <c r="O80" i="1"/>
  <c r="K81" i="1" s="1"/>
  <c r="Q81" i="1" s="1"/>
  <c r="N79" i="2" l="1"/>
  <c r="P79" i="2" s="1"/>
  <c r="L80" i="2" s="1"/>
  <c r="R80" i="2" s="1"/>
  <c r="S79" i="2"/>
  <c r="Q79" i="2"/>
  <c r="K80" i="2" s="1"/>
  <c r="J81" i="1"/>
  <c r="L81" i="1"/>
  <c r="S80" i="2" l="1"/>
  <c r="M80" i="2"/>
  <c r="N80" i="2" s="1"/>
  <c r="P80" i="2" s="1"/>
  <c r="L81" i="2" s="1"/>
  <c r="R81" i="2" s="1"/>
  <c r="M81" i="1"/>
  <c r="P81" i="1" s="1"/>
  <c r="L82" i="1" s="1"/>
  <c r="S81" i="1"/>
  <c r="O81" i="1"/>
  <c r="K82" i="1" s="1"/>
  <c r="Q82" i="1" s="1"/>
  <c r="Q80" i="2" l="1"/>
  <c r="J82" i="1"/>
  <c r="M82" i="1"/>
  <c r="S82" i="1"/>
  <c r="M81" i="2" l="1"/>
  <c r="N81" i="2" s="1"/>
  <c r="K81" i="2"/>
  <c r="P82" i="1"/>
  <c r="L83" i="1" s="1"/>
  <c r="O82" i="1"/>
  <c r="K83" i="1" s="1"/>
  <c r="Q83" i="1" s="1"/>
  <c r="Q81" i="2" l="1"/>
  <c r="M82" i="2" s="1"/>
  <c r="P81" i="2"/>
  <c r="L82" i="2" s="1"/>
  <c r="R82" i="2" s="1"/>
  <c r="S81" i="2"/>
  <c r="J83" i="1"/>
  <c r="S83" i="1" s="1"/>
  <c r="M83" i="1"/>
  <c r="K82" i="2" l="1"/>
  <c r="S82" i="2" s="1"/>
  <c r="N82" i="2"/>
  <c r="P83" i="1"/>
  <c r="L84" i="1" s="1"/>
  <c r="O83" i="1"/>
  <c r="K84" i="1" s="1"/>
  <c r="Q84" i="1" s="1"/>
  <c r="J84" i="1" l="1"/>
  <c r="Q82" i="2"/>
  <c r="M83" i="2" s="1"/>
  <c r="P82" i="2"/>
  <c r="L83" i="2" s="1"/>
  <c r="R83" i="2" s="1"/>
  <c r="K83" i="2"/>
  <c r="M84" i="1"/>
  <c r="P84" i="1" s="1"/>
  <c r="L85" i="1" s="1"/>
  <c r="S84" i="1"/>
  <c r="N83" i="2" l="1"/>
  <c r="P83" i="2" s="1"/>
  <c r="L84" i="2" s="1"/>
  <c r="R84" i="2" s="1"/>
  <c r="S83" i="2"/>
  <c r="O84" i="1"/>
  <c r="K85" i="1" s="1"/>
  <c r="Q85" i="1" s="1"/>
  <c r="J85" i="1"/>
  <c r="M85" i="1"/>
  <c r="Q83" i="2" l="1"/>
  <c r="K84" i="2" s="1"/>
  <c r="S84" i="2" s="1"/>
  <c r="S85" i="1"/>
  <c r="P85" i="1"/>
  <c r="L86" i="1" s="1"/>
  <c r="O85" i="1"/>
  <c r="K86" i="1" s="1"/>
  <c r="J86" i="1"/>
  <c r="M84" i="2" l="1"/>
  <c r="N84" i="2"/>
  <c r="M86" i="1"/>
  <c r="P86" i="1" s="1"/>
  <c r="Q86" i="1"/>
  <c r="S86" i="1"/>
  <c r="O86" i="1"/>
  <c r="K87" i="1" s="1"/>
  <c r="Q87" i="1" s="1"/>
  <c r="P84" i="2" l="1"/>
  <c r="L85" i="2" s="1"/>
  <c r="R85" i="2" s="1"/>
  <c r="Q84" i="2"/>
  <c r="L87" i="1"/>
  <c r="M87" i="1" s="1"/>
  <c r="J87" i="1"/>
  <c r="K85" i="2" l="1"/>
  <c r="M85" i="2"/>
  <c r="N85" i="2" s="1"/>
  <c r="S87" i="1"/>
  <c r="O87" i="1"/>
  <c r="K88" i="1" s="1"/>
  <c r="Q88" i="1" s="1"/>
  <c r="P87" i="1"/>
  <c r="L88" i="1" s="1"/>
  <c r="P85" i="2" l="1"/>
  <c r="L86" i="2" s="1"/>
  <c r="R86" i="2" s="1"/>
  <c r="S85" i="2"/>
  <c r="Q85" i="2"/>
  <c r="M86" i="2" s="1"/>
  <c r="M88" i="1"/>
  <c r="J88" i="1"/>
  <c r="K86" i="2" l="1"/>
  <c r="S86" i="2" s="1"/>
  <c r="N86" i="2"/>
  <c r="S88" i="1"/>
  <c r="P88" i="1"/>
  <c r="L89" i="1" s="1"/>
  <c r="O88" i="1"/>
  <c r="K89" i="1" s="1"/>
  <c r="Q89" i="1" s="1"/>
  <c r="J89" i="1"/>
  <c r="P86" i="2" l="1"/>
  <c r="L87" i="2" s="1"/>
  <c r="R87" i="2" s="1"/>
  <c r="Q86" i="2"/>
  <c r="M89" i="1"/>
  <c r="O89" i="1" s="1"/>
  <c r="K90" i="1" s="1"/>
  <c r="Q90" i="1" s="1"/>
  <c r="S89" i="1"/>
  <c r="P89" i="1"/>
  <c r="L90" i="1" s="1"/>
  <c r="K87" i="2" l="1"/>
  <c r="M87" i="2"/>
  <c r="N87" i="2" s="1"/>
  <c r="J90" i="1"/>
  <c r="S90" i="1" s="1"/>
  <c r="M90" i="1"/>
  <c r="O90" i="1" l="1"/>
  <c r="K91" i="1" s="1"/>
  <c r="Q91" i="1" s="1"/>
  <c r="Q87" i="2"/>
  <c r="M88" i="2" s="1"/>
  <c r="P87" i="2"/>
  <c r="L88" i="2" s="1"/>
  <c r="R88" i="2" s="1"/>
  <c r="S87" i="2"/>
  <c r="P90" i="1"/>
  <c r="L91" i="1" s="1"/>
  <c r="M91" i="1" s="1"/>
  <c r="J91" i="1" l="1"/>
  <c r="S91" i="1" s="1"/>
  <c r="N88" i="2"/>
  <c r="K88" i="2"/>
  <c r="O91" i="1"/>
  <c r="K92" i="1" s="1"/>
  <c r="Q92" i="1" s="1"/>
  <c r="P91" i="1"/>
  <c r="L92" i="1" s="1"/>
  <c r="S88" i="2" l="1"/>
  <c r="P88" i="2"/>
  <c r="L89" i="2" s="1"/>
  <c r="R89" i="2" s="1"/>
  <c r="Q88" i="2"/>
  <c r="M89" i="2" s="1"/>
  <c r="M92" i="1"/>
  <c r="J92" i="1"/>
  <c r="S92" i="1" s="1"/>
  <c r="K89" i="2" l="1"/>
  <c r="N89" i="2"/>
  <c r="O92" i="1"/>
  <c r="K93" i="1" s="1"/>
  <c r="Q93" i="1" s="1"/>
  <c r="P92" i="1"/>
  <c r="L93" i="1" s="1"/>
  <c r="Q89" i="2" l="1"/>
  <c r="M90" i="2" s="1"/>
  <c r="S89" i="2"/>
  <c r="P89" i="2"/>
  <c r="L90" i="2" s="1"/>
  <c r="R90" i="2" s="1"/>
  <c r="M93" i="1"/>
  <c r="J93" i="1"/>
  <c r="S93" i="1" s="1"/>
  <c r="K90" i="2" l="1"/>
  <c r="N90" i="2"/>
  <c r="O93" i="1"/>
  <c r="K94" i="1" s="1"/>
  <c r="Q94" i="1" s="1"/>
  <c r="P93" i="1"/>
  <c r="L94" i="1" s="1"/>
  <c r="P90" i="2" l="1"/>
  <c r="L91" i="2" s="1"/>
  <c r="R91" i="2" s="1"/>
  <c r="S90" i="2"/>
  <c r="Q90" i="2"/>
  <c r="M91" i="2" s="1"/>
  <c r="N91" i="2" s="1"/>
  <c r="M94" i="1"/>
  <c r="J94" i="1"/>
  <c r="S94" i="1" s="1"/>
  <c r="K91" i="2" l="1"/>
  <c r="P91" i="2" s="1"/>
  <c r="L92" i="2" s="1"/>
  <c r="R92" i="2" s="1"/>
  <c r="O94" i="1"/>
  <c r="K95" i="1" s="1"/>
  <c r="Q95" i="1" s="1"/>
  <c r="P94" i="1"/>
  <c r="Q91" i="2" l="1"/>
  <c r="M92" i="2" s="1"/>
  <c r="S91" i="2"/>
  <c r="N92" i="2"/>
  <c r="L95" i="1"/>
  <c r="M95" i="1" s="1"/>
  <c r="J95" i="1"/>
  <c r="S95" i="1" s="1"/>
  <c r="K92" i="2" l="1"/>
  <c r="S92" i="2" s="1"/>
  <c r="P95" i="1"/>
  <c r="J96" i="1" s="1"/>
  <c r="O95" i="1"/>
  <c r="K96" i="1" s="1"/>
  <c r="Q96" i="1" s="1"/>
  <c r="L96" i="1"/>
  <c r="Q92" i="2" l="1"/>
  <c r="M93" i="2" s="1"/>
  <c r="P92" i="2"/>
  <c r="L93" i="2" s="1"/>
  <c r="R93" i="2" s="1"/>
  <c r="K93" i="2"/>
  <c r="S96" i="1"/>
  <c r="M96" i="1"/>
  <c r="P96" i="1" s="1"/>
  <c r="J97" i="1" s="1"/>
  <c r="S93" i="2" l="1"/>
  <c r="N93" i="2"/>
  <c r="P93" i="2" s="1"/>
  <c r="L94" i="2" s="1"/>
  <c r="R94" i="2" s="1"/>
  <c r="L97" i="1"/>
  <c r="O96" i="1"/>
  <c r="K97" i="1" s="1"/>
  <c r="Q97" i="1" s="1"/>
  <c r="Q93" i="2" l="1"/>
  <c r="M97" i="1"/>
  <c r="P97" i="1" s="1"/>
  <c r="L98" i="1" s="1"/>
  <c r="S97" i="1"/>
  <c r="O97" i="1"/>
  <c r="K98" i="1" s="1"/>
  <c r="Q98" i="1" s="1"/>
  <c r="M94" i="2" l="1"/>
  <c r="N94" i="2" s="1"/>
  <c r="K94" i="2"/>
  <c r="S94" i="2" s="1"/>
  <c r="J98" i="1"/>
  <c r="S98" i="1" s="1"/>
  <c r="M98" i="1"/>
  <c r="P94" i="2" l="1"/>
  <c r="L95" i="2" s="1"/>
  <c r="R95" i="2" s="1"/>
  <c r="Q94" i="2"/>
  <c r="P98" i="1"/>
  <c r="J99" i="1" s="1"/>
  <c r="O98" i="1"/>
  <c r="K99" i="1" s="1"/>
  <c r="Q99" i="1" s="1"/>
  <c r="L99" i="1"/>
  <c r="M95" i="2" l="1"/>
  <c r="N95" i="2" s="1"/>
  <c r="K95" i="2"/>
  <c r="S95" i="2" s="1"/>
  <c r="S99" i="1"/>
  <c r="M99" i="1"/>
  <c r="P99" i="1" s="1"/>
  <c r="J100" i="1" s="1"/>
  <c r="P95" i="2" l="1"/>
  <c r="L96" i="2" s="1"/>
  <c r="Q95" i="2"/>
  <c r="M96" i="2" s="1"/>
  <c r="R96" i="2"/>
  <c r="N96" i="2"/>
  <c r="L100" i="1"/>
  <c r="O99" i="1"/>
  <c r="K100" i="1" s="1"/>
  <c r="Q100" i="1" s="1"/>
  <c r="K96" i="2" l="1"/>
  <c r="S96" i="2" s="1"/>
  <c r="P96" i="2"/>
  <c r="L97" i="2" s="1"/>
  <c r="R97" i="2" s="1"/>
  <c r="Q96" i="2"/>
  <c r="S100" i="1"/>
  <c r="M100" i="1"/>
  <c r="M97" i="2" l="1"/>
  <c r="N97" i="2" s="1"/>
  <c r="K97" i="2"/>
  <c r="S97" i="2" s="1"/>
  <c r="P100" i="1"/>
  <c r="O100" i="1"/>
  <c r="K101" i="1" s="1"/>
  <c r="Q101" i="1" s="1"/>
  <c r="Q97" i="2" l="1"/>
  <c r="K98" i="2" s="1"/>
  <c r="P97" i="2"/>
  <c r="L98" i="2" s="1"/>
  <c r="R98" i="2" s="1"/>
  <c r="M98" i="2"/>
  <c r="L101" i="1"/>
  <c r="M101" i="1" s="1"/>
  <c r="J101" i="1"/>
  <c r="S98" i="2" l="1"/>
  <c r="N98" i="2"/>
  <c r="P98" i="2" s="1"/>
  <c r="L99" i="2" s="1"/>
  <c r="S101" i="1"/>
  <c r="O101" i="1"/>
  <c r="K102" i="1" s="1"/>
  <c r="Q102" i="1" s="1"/>
  <c r="P101" i="1"/>
  <c r="R99" i="2" l="1"/>
  <c r="Q98" i="2"/>
  <c r="L102" i="1"/>
  <c r="M102" i="1" s="1"/>
  <c r="J102" i="1"/>
  <c r="S102" i="1" s="1"/>
  <c r="K99" i="2" l="1"/>
  <c r="M99" i="2"/>
  <c r="P102" i="1"/>
  <c r="O102" i="1"/>
  <c r="K103" i="1" s="1"/>
  <c r="Q103" i="1" s="1"/>
  <c r="N99" i="2" l="1"/>
  <c r="P99" i="2" s="1"/>
  <c r="L100" i="2" s="1"/>
  <c r="S99" i="2"/>
  <c r="J103" i="1"/>
  <c r="S103" i="1" s="1"/>
  <c r="L103" i="1"/>
  <c r="M103" i="1" s="1"/>
  <c r="R100" i="2" l="1"/>
  <c r="Q99" i="2"/>
  <c r="O103" i="1"/>
  <c r="P103" i="1"/>
  <c r="M100" i="2" l="1"/>
  <c r="K100" i="2"/>
  <c r="S100" i="2" l="1"/>
  <c r="N100" i="2"/>
  <c r="Q100" i="2" s="1"/>
  <c r="P100" i="2" l="1"/>
  <c r="L101" i="2" s="1"/>
  <c r="R101" i="2" s="1"/>
  <c r="K101" i="2"/>
  <c r="M101" i="2"/>
  <c r="N101" i="2" l="1"/>
  <c r="P101" i="2" s="1"/>
  <c r="L102" i="2" s="1"/>
  <c r="S101" i="2"/>
  <c r="Q101" i="2" l="1"/>
  <c r="M102" i="2" s="1"/>
  <c r="N102" i="2" s="1"/>
  <c r="R102" i="2"/>
  <c r="K102" i="2" l="1"/>
  <c r="S102" i="2" s="1"/>
  <c r="Q102" i="2" l="1"/>
  <c r="M103" i="2" s="1"/>
  <c r="P102" i="2"/>
  <c r="L103" i="2" s="1"/>
  <c r="R103" i="2" s="1"/>
  <c r="K103" i="2"/>
  <c r="N103" i="2" l="1"/>
  <c r="P103" i="2" s="1"/>
  <c r="S103" i="2"/>
  <c r="Q103" i="2" l="1"/>
</calcChain>
</file>

<file path=xl/sharedStrings.xml><?xml version="1.0" encoding="utf-8"?>
<sst xmlns="http://schemas.openxmlformats.org/spreadsheetml/2006/main" count="217" uniqueCount="76">
  <si>
    <t>Annual Migration</t>
  </si>
  <si>
    <t>Values</t>
  </si>
  <si>
    <t>Symbol</t>
  </si>
  <si>
    <t>n</t>
  </si>
  <si>
    <t>f</t>
  </si>
  <si>
    <t>N</t>
  </si>
  <si>
    <t>m</t>
  </si>
  <si>
    <t>B</t>
  </si>
  <si>
    <t>Yearly Birth rate</t>
  </si>
  <si>
    <t>Yearly Death Rate</t>
  </si>
  <si>
    <t>n1</t>
  </si>
  <si>
    <t>Native population at t=1</t>
  </si>
  <si>
    <t>Immigrant population at t=1</t>
  </si>
  <si>
    <t>Total population at t=1</t>
  </si>
  <si>
    <t>f1</t>
  </si>
  <si>
    <t>N1</t>
  </si>
  <si>
    <t>c</t>
  </si>
  <si>
    <t>Transmission Rate upon Contact</t>
  </si>
  <si>
    <t>Contact Rate btwn. natives and imms.</t>
  </si>
  <si>
    <t>Transmission Rate btwn. Natives and Imms.</t>
  </si>
  <si>
    <t>English Speakers at t</t>
  </si>
  <si>
    <t>Non-English Speakers at t</t>
  </si>
  <si>
    <t>New s's in t+1</t>
  </si>
  <si>
    <t>New i's in t+1</t>
  </si>
  <si>
    <t>Check</t>
  </si>
  <si>
    <t>English-speaking Immigrants at t=1</t>
  </si>
  <si>
    <t>cB</t>
  </si>
  <si>
    <t>Immigrant English Speakers at t</t>
  </si>
  <si>
    <t>W</t>
  </si>
  <si>
    <t>New x's in t+1</t>
  </si>
  <si>
    <t>SIR Model for Immigrant English Acquisition</t>
  </si>
  <si>
    <t>Prop. English Speaking</t>
  </si>
  <si>
    <t>Weighted Transmission Rate at t</t>
  </si>
  <si>
    <t>x1</t>
  </si>
  <si>
    <t>b</t>
  </si>
  <si>
    <t>d</t>
  </si>
  <si>
    <t>Wt</t>
  </si>
  <si>
    <t>st</t>
  </si>
  <si>
    <t>it</t>
  </si>
  <si>
    <t>xt</t>
  </si>
  <si>
    <t>s</t>
  </si>
  <si>
    <t>i</t>
  </si>
  <si>
    <t>x</t>
  </si>
  <si>
    <t>Changeable parameters</t>
  </si>
  <si>
    <t>Parameter</t>
  </si>
  <si>
    <t>t</t>
  </si>
  <si>
    <t>Growth Rate of Annual Migration m</t>
  </si>
  <si>
    <t>Annual migration at t = 1</t>
  </si>
  <si>
    <t>m1</t>
  </si>
  <si>
    <t>Total:</t>
  </si>
  <si>
    <t>Prop. Imm. English Speaking</t>
  </si>
  <si>
    <t>Speak only English</t>
  </si>
  <si>
    <t>https://www.census.gov/data/tables/2000/dec/phc-t-42.html</t>
  </si>
  <si>
    <t>Est. Prop Englishing-speaking imms.</t>
  </si>
  <si>
    <t>source</t>
  </si>
  <si>
    <t>Estimates of English Speaking Population of Foreign Born Residents (Texas)</t>
  </si>
  <si>
    <t>Speak English at leasy 'Very Well'</t>
  </si>
  <si>
    <t/>
  </si>
  <si>
    <t>Foregin Born who speak english</t>
  </si>
  <si>
    <t>Native:</t>
  </si>
  <si>
    <t>Speak Spanish:</t>
  </si>
  <si>
    <t>Speak English "very well"</t>
  </si>
  <si>
    <t>Speak English "well"</t>
  </si>
  <si>
    <t>Speak English "not well"</t>
  </si>
  <si>
    <t>Speak English "not at all"</t>
  </si>
  <si>
    <t>Speak other Indo-European languages:</t>
  </si>
  <si>
    <t>Speak Asian and Pacific Island languages:</t>
  </si>
  <si>
    <t>Speak other languages:</t>
  </si>
  <si>
    <t>Foreign born:</t>
  </si>
  <si>
    <t>https://data.census.gov/cedsci/table?q=ACSDT1Y2019.B16005&amp;g=0400000US48&amp;tid=ACSDT1Y2010.B16005&amp;hidePreview=true</t>
  </si>
  <si>
    <t>Estimated Proportion Eng. Speaking</t>
  </si>
  <si>
    <t>Real Proportion Eng. Speaking</t>
  </si>
  <si>
    <t>Texas</t>
  </si>
  <si>
    <t>https://github.com/epimath/param-estimation-SIR/tree/master/Python</t>
  </si>
  <si>
    <t>https://kingaa.github.io/clim-dis/parest/parest.html#the-sir-model</t>
  </si>
  <si>
    <t>https://www.dhs.gov/sites/default/files/publications/immigration-statistics/yearbook/2019/yearbook_immigration_statistics_2019.pdf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</si>
</sst>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64" fontId="0" fillId="0" borderId="0" xfId="1" applyNumberFormat="1" applyFont="1"/>
    <xf numFmtId="2" fontId="0" fillId="0" borderId="0" xfId="0" applyNumberFormat="1"/>
    <xf numFmtId="165" fontId="0" fillId="0" borderId="0" xfId="2" applyNumberFormat="1" applyFont="1"/>
    <xf numFmtId="166" fontId="0" fillId="0" borderId="0" xfId="2" applyNumberFormat="1" applyFont="1"/>
    <xf numFmtId="0" fontId="2" fillId="0" borderId="0" xfId="0" applyFont="1"/>
    <xf numFmtId="0" fontId="0" fillId="2" borderId="0" xfId="0" applyFill="1"/>
    <xf numFmtId="164" fontId="0" fillId="2" borderId="0" xfId="1" applyNumberFormat="1" applyFont="1" applyFill="1"/>
    <xf numFmtId="165" fontId="0" fillId="2" borderId="0" xfId="2" applyNumberFormat="1" applyFont="1" applyFill="1"/>
    <xf numFmtId="2" fontId="0" fillId="2" borderId="0" xfId="0" applyNumberFormat="1" applyFill="1"/>
    <xf numFmtId="166" fontId="0" fillId="2" borderId="0" xfId="2" applyNumberFormat="1" applyFont="1" applyFill="1"/>
    <xf numFmtId="164" fontId="0" fillId="3" borderId="0" xfId="1" applyNumberFormat="1" applyFont="1" applyFill="1"/>
    <xf numFmtId="166" fontId="0" fillId="3" borderId="0" xfId="2" applyNumberFormat="1" applyFont="1" applyFill="1"/>
    <xf numFmtId="0" fontId="0" fillId="3" borderId="0" xfId="0" applyFill="1"/>
    <xf numFmtId="43" fontId="0" fillId="3" borderId="0" xfId="1" applyNumberFormat="1" applyFont="1" applyFill="1"/>
    <xf numFmtId="9" fontId="0" fillId="0" borderId="0" xfId="2" applyFont="1"/>
    <xf numFmtId="166" fontId="0" fillId="0" borderId="0" xfId="0" applyNumberFormat="1"/>
    <xf numFmtId="0" fontId="0" fillId="4" borderId="0" xfId="0" applyFill="1"/>
    <xf numFmtId="164" fontId="0" fillId="4" borderId="0" xfId="1" applyNumberFormat="1" applyFont="1" applyFill="1"/>
    <xf numFmtId="165" fontId="0" fillId="4" borderId="0" xfId="2" applyNumberFormat="1" applyFont="1" applyFill="1"/>
    <xf numFmtId="0" fontId="0" fillId="5" borderId="0" xfId="0" applyFill="1"/>
    <xf numFmtId="164" fontId="0" fillId="5" borderId="0" xfId="1" applyNumberFormat="1" applyFont="1" applyFill="1"/>
    <xf numFmtId="165" fontId="0" fillId="5" borderId="0" xfId="2" applyNumberFormat="1" applyFont="1" applyFill="1"/>
    <xf numFmtId="166" fontId="0" fillId="5" borderId="0" xfId="2" applyNumberFormat="1" applyFont="1" applyFill="1"/>
    <xf numFmtId="0" fontId="4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0" fontId="5" fillId="0" borderId="1" xfId="0" applyFont="1" applyBorder="1" applyAlignment="1">
      <alignment horizontal="left" vertical="center" wrapText="1"/>
    </xf>
    <xf numFmtId="164" fontId="0" fillId="0" borderId="0" xfId="1" applyNumberFormat="1" applyFont="1" applyAlignment="1">
      <alignment wrapText="1"/>
    </xf>
    <xf numFmtId="0" fontId="0" fillId="0" borderId="0" xfId="0" applyNumberFormat="1" applyAlignment="1">
      <alignment wrapText="1"/>
    </xf>
    <xf numFmtId="166" fontId="4" fillId="0" borderId="1" xfId="2" applyNumberFormat="1" applyFont="1" applyBorder="1" applyAlignment="1">
      <alignment horizontal="left" vertical="center" wrapText="1"/>
    </xf>
    <xf numFmtId="2" fontId="0" fillId="0" borderId="0" xfId="1" applyNumberFormat="1" applyFont="1"/>
    <xf numFmtId="0" fontId="6" fillId="0" borderId="0" xfId="4"/>
  </cellXfs>
  <cellStyles count="5">
    <cellStyle name="Comma" xfId="1" builtinId="3"/>
    <cellStyle name="Hyperlink" xfId="4" builtinId="8"/>
    <cellStyle name="Normal" xfId="0" builtinId="0"/>
    <cellStyle name="Normal 2" xfId="3" xr:uid="{7AAC639A-A2CF-442F-91BE-7C2066714F07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081108268678992"/>
          <c:y val="3.0536994246060847E-2"/>
          <c:w val="0.8541146797039374"/>
          <c:h val="0.85137292970873568"/>
        </c:manualLayout>
      </c:layout>
      <c:lineChart>
        <c:grouping val="standard"/>
        <c:varyColors val="0"/>
        <c:ser>
          <c:idx val="0"/>
          <c:order val="0"/>
          <c:tx>
            <c:strRef>
              <c:f>model!$Q$3</c:f>
              <c:strCache>
                <c:ptCount val="1"/>
                <c:pt idx="0">
                  <c:v>Prop. English Speaking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model!$F$4:$F$103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model!$Q$4:$Q$103</c:f>
              <c:numCache>
                <c:formatCode>0.0%</c:formatCode>
                <c:ptCount val="100"/>
                <c:pt idx="0">
                  <c:v>0.96</c:v>
                </c:pt>
                <c:pt idx="1">
                  <c:v>0.91050751879699243</c:v>
                </c:pt>
                <c:pt idx="2">
                  <c:v>0.87276205631007731</c:v>
                </c:pt>
                <c:pt idx="3">
                  <c:v>0.84437106754844193</c:v>
                </c:pt>
                <c:pt idx="4">
                  <c:v>0.82356241543099762</c:v>
                </c:pt>
                <c:pt idx="5">
                  <c:v>0.80896759626446046</c:v>
                </c:pt>
                <c:pt idx="6">
                  <c:v>0.79948455189995837</c:v>
                </c:pt>
                <c:pt idx="7">
                  <c:v>0.79419204258703291</c:v>
                </c:pt>
                <c:pt idx="8">
                  <c:v>0.79229820524120376</c:v>
                </c:pt>
                <c:pt idx="9">
                  <c:v>0.79311165910147419</c:v>
                </c:pt>
                <c:pt idx="10">
                  <c:v>0.79602677900402574</c:v>
                </c:pt>
                <c:pt idx="11">
                  <c:v>0.80051691553151039</c:v>
                </c:pt>
                <c:pt idx="12">
                  <c:v>0.80613108457748184</c:v>
                </c:pt>
                <c:pt idx="13">
                  <c:v>0.81249120237471173</c:v>
                </c:pt>
                <c:pt idx="14">
                  <c:v>0.8192882855143202</c:v>
                </c:pt>
                <c:pt idx="15">
                  <c:v>0.82627707829906749</c:v>
                </c:pt>
                <c:pt idx="16">
                  <c:v>0.8332692594706691</c:v>
                </c:pt>
                <c:pt idx="17">
                  <c:v>0.84012573675580937</c:v>
                </c:pt>
                <c:pt idx="18">
                  <c:v>0.84674863579502013</c:v>
                </c:pt>
                <c:pt idx="19">
                  <c:v>0.85307352486268984</c:v>
                </c:pt>
                <c:pt idx="20">
                  <c:v>0.85906227400984281</c:v>
                </c:pt>
                <c:pt idx="21">
                  <c:v>0.86469678845357945</c:v>
                </c:pt>
                <c:pt idx="22">
                  <c:v>0.8699737168456354</c:v>
                </c:pt>
                <c:pt idx="23">
                  <c:v>0.87490013044732162</c:v>
                </c:pt>
                <c:pt idx="24">
                  <c:v>0.87949010083311763</c:v>
                </c:pt>
                <c:pt idx="25">
                  <c:v>0.88376206622609821</c:v>
                </c:pt>
                <c:pt idx="26">
                  <c:v>0.8877368621710815</c:v>
                </c:pt>
                <c:pt idx="27">
                  <c:v>0.8914362933479052</c:v>
                </c:pt>
                <c:pt idx="28">
                  <c:v>0.89488213361184232</c:v>
                </c:pt>
                <c:pt idx="29">
                  <c:v>0.89809545615939868</c:v>
                </c:pt>
                <c:pt idx="30">
                  <c:v>0.90109621191298095</c:v>
                </c:pt>
                <c:pt idx="31">
                  <c:v>0.90390298987033102</c:v>
                </c:pt>
                <c:pt idx="32">
                  <c:v>0.90653290723233881</c:v>
                </c:pt>
                <c:pt idx="33">
                  <c:v>0.90900158916001694</c:v>
                </c:pt>
                <c:pt idx="34">
                  <c:v>0.91132320794373967</c:v>
                </c:pt>
                <c:pt idx="35">
                  <c:v>0.91351055933169933</c:v>
                </c:pt>
                <c:pt idx="36">
                  <c:v>0.91557515999902572</c:v>
                </c:pt>
                <c:pt idx="37">
                  <c:v>0.91752735491809145</c:v>
                </c:pt>
                <c:pt idx="38">
                  <c:v>0.9193764269833804</c:v>
                </c:pt>
                <c:pt idx="39">
                  <c:v>0.92113070389457274</c:v>
                </c:pt>
                <c:pt idx="40">
                  <c:v>0.92279765921862655</c:v>
                </c:pt>
                <c:pt idx="41">
                  <c:v>0.924384005909067</c:v>
                </c:pt>
                <c:pt idx="42">
                  <c:v>0.92589578149819007</c:v>
                </c:pt>
                <c:pt idx="43">
                  <c:v>0.9273384248055635</c:v>
                </c:pt>
                <c:pt idx="44">
                  <c:v>0.92871684440917379</c:v>
                </c:pt>
                <c:pt idx="45">
                  <c:v>0.93003547936855979</c:v>
                </c:pt>
                <c:pt idx="46">
                  <c:v>0.93129835282070539</c:v>
                </c:pt>
                <c:pt idx="47">
                  <c:v>0.93250911912509749</c:v>
                </c:pt>
                <c:pt idx="48">
                  <c:v>0.93367110524009711</c:v>
                </c:pt>
                <c:pt idx="49">
                  <c:v>0.93478734698718136</c:v>
                </c:pt>
                <c:pt idx="50">
                  <c:v>0.93586062081569021</c:v>
                </c:pt>
                <c:pt idx="51">
                  <c:v>0.93689347162737402</c:v>
                </c:pt>
                <c:pt idx="52">
                  <c:v>0.93788823716327396</c:v>
                </c:pt>
                <c:pt idx="53">
                  <c:v>0.93884706939909934</c:v>
                </c:pt>
                <c:pt idx="54">
                  <c:v>0.93977195334167629</c:v>
                </c:pt>
                <c:pt idx="55">
                  <c:v>0.94066472356951281</c:v>
                </c:pt>
                <c:pt idx="56">
                  <c:v>0.94152707881572739</c:v>
                </c:pt>
                <c:pt idx="57">
                  <c:v>0.9423605948516306</c:v>
                </c:pt>
                <c:pt idx="58">
                  <c:v>0.94316673589404976</c:v>
                </c:pt>
                <c:pt idx="59">
                  <c:v>0.94394686472873801</c:v>
                </c:pt>
                <c:pt idx="60">
                  <c:v>0.94470225171550837</c:v>
                </c:pt>
                <c:pt idx="61">
                  <c:v>0.94543408281770169</c:v>
                </c:pt>
                <c:pt idx="62">
                  <c:v>0.94614346677875572</c:v>
                </c:pt>
                <c:pt idx="63">
                  <c:v>0.94683144155165089</c:v>
                </c:pt>
                <c:pt idx="64">
                  <c:v>0.94749898007243416</c:v>
                </c:pt>
                <c:pt idx="65">
                  <c:v>0.94814699545657255</c:v>
                </c:pt>
                <c:pt idx="66">
                  <c:v>0.94877634568623403</c:v>
                </c:pt>
                <c:pt idx="67">
                  <c:v>0.94938783784749992</c:v>
                </c:pt>
                <c:pt idx="68">
                  <c:v>0.94998223196871356</c:v>
                </c:pt>
                <c:pt idx="69">
                  <c:v>0.95056024450451959</c:v>
                </c:pt>
                <c:pt idx="70">
                  <c:v>0.95112255150442704</c:v>
                </c:pt>
                <c:pt idx="71">
                  <c:v>0.95166979149983522</c:v>
                </c:pt>
                <c:pt idx="72">
                  <c:v>0.95220256813924042</c:v>
                </c:pt>
                <c:pt idx="73">
                  <c:v>0.95272145259772023</c:v>
                </c:pt>
                <c:pt idx="74">
                  <c:v>0.95322698578365539</c:v>
                </c:pt>
                <c:pt idx="75">
                  <c:v>0.95371968036294086</c:v>
                </c:pt>
                <c:pt idx="76">
                  <c:v>0.95420002261859438</c:v>
                </c:pt>
                <c:pt idx="77">
                  <c:v>0.95466847416162726</c:v>
                </c:pt>
                <c:pt idx="78">
                  <c:v>0.95512547350726829</c:v>
                </c:pt>
                <c:pt idx="79">
                  <c:v>0.95557143752908025</c:v>
                </c:pt>
                <c:pt idx="80">
                  <c:v>0.95600676280215724</c:v>
                </c:pt>
                <c:pt idx="81">
                  <c:v>0.95643182684539629</c:v>
                </c:pt>
                <c:pt idx="82">
                  <c:v>0.95684698927179646</c:v>
                </c:pt>
                <c:pt idx="83">
                  <c:v>0.95725259285481612</c:v>
                </c:pt>
                <c:pt idx="84">
                  <c:v>0.95764896451800896</c:v>
                </c:pt>
                <c:pt idx="85">
                  <c:v>0.95803641625443703</c:v>
                </c:pt>
                <c:pt idx="86">
                  <c:v>0.95841524598172789</c:v>
                </c:pt>
                <c:pt idx="87">
                  <c:v>0.95878573833807035</c:v>
                </c:pt>
                <c:pt idx="88">
                  <c:v>0.95914816542394399</c:v>
                </c:pt>
                <c:pt idx="89">
                  <c:v>0.95950278749392992</c:v>
                </c:pt>
                <c:pt idx="90">
                  <c:v>0.95984985360254216</c:v>
                </c:pt>
                <c:pt idx="91">
                  <c:v>0.96018960220766825</c:v>
                </c:pt>
                <c:pt idx="92">
                  <c:v>0.9605222617348802</c:v>
                </c:pt>
                <c:pt idx="93">
                  <c:v>0.96084805110559002</c:v>
                </c:pt>
                <c:pt idx="94">
                  <c:v>0.96116718023176329</c:v>
                </c:pt>
                <c:pt idx="95">
                  <c:v>0.96147985047967033</c:v>
                </c:pt>
                <c:pt idx="96">
                  <c:v>0.96178625510494431</c:v>
                </c:pt>
                <c:pt idx="97">
                  <c:v>0.96208657966102307</c:v>
                </c:pt>
                <c:pt idx="98">
                  <c:v>0.96238100238287849</c:v>
                </c:pt>
                <c:pt idx="99">
                  <c:v>0.96266969454778362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BE-4874-B0F0-6EA581502075}"/>
            </c:ext>
          </c:extLst>
        </c:ser>
        <c:ser>
          <c:idx val="1"/>
          <c:order val="1"/>
          <c:tx>
            <c:strRef>
              <c:f>model!$R$3</c:f>
              <c:strCache>
                <c:ptCount val="1"/>
                <c:pt idx="0">
                  <c:v>Prop. Imm. English Speaking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model!$F$4:$F$103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model!$R$4:$R$103</c:f>
              <c:numCache>
                <c:formatCode>0.0%</c:formatCode>
                <c:ptCount val="100"/>
                <c:pt idx="0">
                  <c:v>0.5</c:v>
                </c:pt>
                <c:pt idx="1">
                  <c:v>0.32140820980615736</c:v>
                </c:pt>
                <c:pt idx="2">
                  <c:v>0.28536410463027007</c:v>
                </c:pt>
                <c:pt idx="3">
                  <c:v>0.29063756765975257</c:v>
                </c:pt>
                <c:pt idx="4">
                  <c:v>0.3125018559526973</c:v>
                </c:pt>
                <c:pt idx="5">
                  <c:v>0.34208595754548532</c:v>
                </c:pt>
                <c:pt idx="6">
                  <c:v>0.3754188492368894</c:v>
                </c:pt>
                <c:pt idx="7">
                  <c:v>0.41040863497460806</c:v>
                </c:pt>
                <c:pt idx="8">
                  <c:v>0.44579833347224762</c:v>
                </c:pt>
                <c:pt idx="9">
                  <c:v>0.48075383940334637</c:v>
                </c:pt>
                <c:pt idx="10">
                  <c:v>0.51468798410155536</c:v>
                </c:pt>
                <c:pt idx="11">
                  <c:v>0.54718085170215469</c:v>
                </c:pt>
                <c:pt idx="12">
                  <c:v>0.57794036656275671</c:v>
                </c:pt>
                <c:pt idx="13">
                  <c:v>0.60677909832701271</c:v>
                </c:pt>
                <c:pt idx="14">
                  <c:v>0.63359693259284255</c:v>
                </c:pt>
                <c:pt idx="15">
                  <c:v>0.65836557833052933</c:v>
                </c:pt>
                <c:pt idx="16">
                  <c:v>0.68111380589423498</c:v>
                </c:pt>
                <c:pt idx="17">
                  <c:v>0.70191352502132931</c:v>
                </c:pt>
                <c:pt idx="18">
                  <c:v>0.7208671625564973</c:v>
                </c:pt>
                <c:pt idx="19">
                  <c:v>0.7380967486859481</c:v>
                </c:pt>
                <c:pt idx="20">
                  <c:v>0.75373492707329215</c:v>
                </c:pt>
                <c:pt idx="21">
                  <c:v>0.76791790202516019</c:v>
                </c:pt>
                <c:pt idx="22">
                  <c:v>0.78078018148531203</c:v>
                </c:pt>
                <c:pt idx="23">
                  <c:v>0.79245088170086075</c:v>
                </c:pt>
                <c:pt idx="24">
                  <c:v>0.80305132030663751</c:v>
                </c:pt>
                <c:pt idx="25">
                  <c:v>0.8126936244911136</c:v>
                </c:pt>
                <c:pt idx="26">
                  <c:v>0.82148010487155576</c:v>
                </c:pt>
                <c:pt idx="27">
                  <c:v>0.82950318166687675</c:v>
                </c:pt>
                <c:pt idx="28">
                  <c:v>0.83684568928547798</c:v>
                </c:pt>
                <c:pt idx="29">
                  <c:v>0.8435814233361093</c:v>
                </c:pt>
                <c:pt idx="30">
                  <c:v>0.84977582756309666</c:v>
                </c:pt>
                <c:pt idx="31">
                  <c:v>0.85548674620812337</c:v>
                </c:pt>
                <c:pt idx="32">
                  <c:v>0.86076518973772165</c:v>
                </c:pt>
                <c:pt idx="33">
                  <c:v>0.86565607923563037</c:v>
                </c:pt>
                <c:pt idx="34">
                  <c:v>0.87019894777805951</c:v>
                </c:pt>
                <c:pt idx="35">
                  <c:v>0.87442858658324563</c:v>
                </c:pt>
                <c:pt idx="36">
                  <c:v>0.87837563040502387</c:v>
                </c:pt>
                <c:pt idx="37">
                  <c:v>0.8820670811791459</c:v>
                </c:pt>
                <c:pt idx="38">
                  <c:v>0.88552677187520934</c:v>
                </c:pt>
                <c:pt idx="39">
                  <c:v>0.88877577429208432</c:v>
                </c:pt>
                <c:pt idx="40">
                  <c:v>0.89183275549920105</c:v>
                </c:pt>
                <c:pt idx="41">
                  <c:v>0.89471428802673847</c:v>
                </c:pt>
                <c:pt idx="42">
                  <c:v>0.89743511893491323</c:v>
                </c:pt>
                <c:pt idx="43">
                  <c:v>0.90000840268426763</c:v>
                </c:pt>
                <c:pt idx="44">
                  <c:v>0.90244590238300848</c:v>
                </c:pt>
                <c:pt idx="45">
                  <c:v>0.90475816357179983</c:v>
                </c:pt>
                <c:pt idx="46">
                  <c:v>0.90695466426644067</c:v>
                </c:pt>
                <c:pt idx="47">
                  <c:v>0.90904394454391413</c:v>
                </c:pt>
                <c:pt idx="48">
                  <c:v>0.9110337185453069</c:v>
                </c:pt>
                <c:pt idx="49">
                  <c:v>0.9129309713900039</c:v>
                </c:pt>
                <c:pt idx="50">
                  <c:v>0.91474204315395957</c:v>
                </c:pt>
                <c:pt idx="51">
                  <c:v>0.91647270176175311</c:v>
                </c:pt>
                <c:pt idx="52">
                  <c:v>0.91812820637638437</c:v>
                </c:pt>
                <c:pt idx="53">
                  <c:v>0.91971336263987402</c:v>
                </c:pt>
                <c:pt idx="54">
                  <c:v>0.92123257091855992</c:v>
                </c:pt>
                <c:pt idx="55">
                  <c:v>0.92268986853610646</c:v>
                </c:pt>
                <c:pt idx="56">
                  <c:v>0.92408896683129216</c:v>
                </c:pt>
                <c:pt idx="57">
                  <c:v>0.92543328375336431</c:v>
                </c:pt>
                <c:pt idx="58">
                  <c:v>0.9267259726021867</c:v>
                </c:pt>
                <c:pt idx="59">
                  <c:v>0.927969947430901</c:v>
                </c:pt>
                <c:pt idx="60">
                  <c:v>0.92916790555298201</c:v>
                </c:pt>
                <c:pt idx="61">
                  <c:v>0.93032234753137444</c:v>
                </c:pt>
                <c:pt idx="62">
                  <c:v>0.93143559497303086</c:v>
                </c:pt>
                <c:pt idx="63">
                  <c:v>0.9325098064061369</c:v>
                </c:pt>
                <c:pt idx="64">
                  <c:v>0.93354699147828779</c:v>
                </c:pt>
                <c:pt idx="65">
                  <c:v>0.93454902368076986</c:v>
                </c:pt>
                <c:pt idx="66">
                  <c:v>0.93551765177598456</c:v>
                </c:pt>
                <c:pt idx="67">
                  <c:v>0.93645451008111669</c:v>
                </c:pt>
                <c:pt idx="68">
                  <c:v>0.93736112774076386</c:v>
                </c:pt>
                <c:pt idx="69">
                  <c:v>0.93823893710383877</c:v>
                </c:pt>
                <c:pt idx="70">
                  <c:v>0.93908928130514935</c:v>
                </c:pt>
                <c:pt idx="71">
                  <c:v>0.93991342113931453</c:v>
                </c:pt>
                <c:pt idx="72">
                  <c:v>0.94071254130368953</c:v>
                </c:pt>
                <c:pt idx="73">
                  <c:v>0.9414877560775452</c:v>
                </c:pt>
                <c:pt idx="74">
                  <c:v>0.94224011449658673</c:v>
                </c:pt>
                <c:pt idx="75">
                  <c:v>0.9429706050748623</c:v>
                </c:pt>
                <c:pt idx="76">
                  <c:v>0.94368016011999345</c:v>
                </c:pt>
                <c:pt idx="77">
                  <c:v>0.94436965968235931</c:v>
                </c:pt>
                <c:pt idx="78">
                  <c:v>0.94503993517424523</c:v>
                </c:pt>
                <c:pt idx="79">
                  <c:v>0.9456917726909303</c:v>
                </c:pt>
                <c:pt idx="80">
                  <c:v>0.94632591606217042</c:v>
                </c:pt>
                <c:pt idx="81">
                  <c:v>0.94694306965943187</c:v>
                </c:pt>
                <c:pt idx="82">
                  <c:v>0.94754390098152874</c:v>
                </c:pt>
                <c:pt idx="83">
                  <c:v>0.94812904303891932</c:v>
                </c:pt>
                <c:pt idx="84">
                  <c:v>0.94869909655481599</c:v>
                </c:pt>
                <c:pt idx="85">
                  <c:v>0.94925463199940119</c:v>
                </c:pt>
                <c:pt idx="86">
                  <c:v>0.94979619147179406</c:v>
                </c:pt>
                <c:pt idx="87">
                  <c:v>0.95032429044295597</c:v>
                </c:pt>
                <c:pt idx="88">
                  <c:v>0.95083941937141991</c:v>
                </c:pt>
                <c:pt idx="89">
                  <c:v>0.95134204520258059</c:v>
                </c:pt>
                <c:pt idx="90">
                  <c:v>0.95183261276125075</c:v>
                </c:pt>
                <c:pt idx="91">
                  <c:v>0.95231154604626977</c:v>
                </c:pt>
                <c:pt idx="92">
                  <c:v>0.95277924943513215</c:v>
                </c:pt>
                <c:pt idx="93">
                  <c:v>0.95323610880586762</c:v>
                </c:pt>
                <c:pt idx="94">
                  <c:v>0.95368249258274274</c:v>
                </c:pt>
                <c:pt idx="95">
                  <c:v>0.95411875271176538</c:v>
                </c:pt>
                <c:pt idx="96">
                  <c:v>0.95454522557144128</c:v>
                </c:pt>
                <c:pt idx="97">
                  <c:v>0.95496223282374648</c:v>
                </c:pt>
                <c:pt idx="98">
                  <c:v>0.95537008220985575</c:v>
                </c:pt>
                <c:pt idx="99">
                  <c:v>0.95576906829477104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D7-4385-B653-40DA61081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190400"/>
        <c:axId val="142189984"/>
      </c:lineChart>
      <c:catAx>
        <c:axId val="142190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89984"/>
        <c:crosses val="autoZero"/>
        <c:auto val="1"/>
        <c:lblAlgn val="ctr"/>
        <c:lblOffset val="100"/>
        <c:noMultiLvlLbl val="0"/>
      </c:catAx>
      <c:valAx>
        <c:axId val="142189984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Proportion of Total Population that Speaks English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90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0729834293019074"/>
          <c:y val="0.70300117229706616"/>
          <c:w val="0.25519346171489554"/>
          <c:h val="9.36937062970692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'increasing migration'!$R$3</c:f>
              <c:strCache>
                <c:ptCount val="1"/>
                <c:pt idx="0">
                  <c:v>Prop. English Speaking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'increasing migration'!$F$4:$F$103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'increasing migration'!$R$4:$R$103</c:f>
              <c:numCache>
                <c:formatCode>0.0%</c:formatCode>
                <c:ptCount val="100"/>
                <c:pt idx="0">
                  <c:v>0.96</c:v>
                </c:pt>
                <c:pt idx="1">
                  <c:v>0.91050751879699243</c:v>
                </c:pt>
                <c:pt idx="2">
                  <c:v>0.87137188475985483</c:v>
                </c:pt>
                <c:pt idx="3">
                  <c:v>0.84071866627440073</c:v>
                </c:pt>
                <c:pt idx="4">
                  <c:v>0.81713230745137067</c:v>
                </c:pt>
                <c:pt idx="5">
                  <c:v>0.79949874936554222</c:v>
                </c:pt>
                <c:pt idx="6">
                  <c:v>0.7869015260138319</c:v>
                </c:pt>
                <c:pt idx="7">
                  <c:v>0.77855453449818024</c:v>
                </c:pt>
                <c:pt idx="8">
                  <c:v>0.77376090291519939</c:v>
                </c:pt>
                <c:pt idx="9">
                  <c:v>0.77189058020697243</c:v>
                </c:pt>
                <c:pt idx="10">
                  <c:v>0.77237082859389861</c:v>
                </c:pt>
                <c:pt idx="11">
                  <c:v>0.77468467157763266</c:v>
                </c:pt>
                <c:pt idx="12">
                  <c:v>0.77837314091580845</c:v>
                </c:pt>
                <c:pt idx="13">
                  <c:v>0.78303813098644026</c:v>
                </c:pt>
                <c:pt idx="14">
                  <c:v>0.78834378529305416</c:v>
                </c:pt>
                <c:pt idx="15">
                  <c:v>0.79401543423476562</c:v>
                </c:pt>
                <c:pt idx="16">
                  <c:v>0.79983599211340317</c:v>
                </c:pt>
                <c:pt idx="17">
                  <c:v>0.80564030098305883</c:v>
                </c:pt>
                <c:pt idx="18">
                  <c:v>0.81130817607969308</c:v>
                </c:pt>
                <c:pt idx="19">
                  <c:v>0.81675693024173557</c:v>
                </c:pt>
                <c:pt idx="20">
                  <c:v>0.82193402779270497</c:v>
                </c:pt>
                <c:pt idx="21">
                  <c:v>0.82681032838527513</c:v>
                </c:pt>
                <c:pt idx="22">
                  <c:v>0.83137418952767705</c:v>
                </c:pt>
                <c:pt idx="23">
                  <c:v>0.83562653666858544</c:v>
                </c:pt>
                <c:pt idx="24">
                  <c:v>0.83957689398233126</c:v>
                </c:pt>
                <c:pt idx="25">
                  <c:v>0.84324029606328954</c:v>
                </c:pt>
                <c:pt idx="26">
                  <c:v>0.84663496275305672</c:v>
                </c:pt>
                <c:pt idx="27">
                  <c:v>0.84978060659004029</c:v>
                </c:pt>
                <c:pt idx="28">
                  <c:v>0.85269724594627017</c:v>
                </c:pt>
                <c:pt idx="29">
                  <c:v>0.85540440969932441</c:v>
                </c:pt>
                <c:pt idx="30">
                  <c:v>0.85792063620405623</c:v>
                </c:pt>
                <c:pt idx="31">
                  <c:v>0.86026318707845295</c:v>
                </c:pt>
                <c:pt idx="32">
                  <c:v>0.86244791296757517</c:v>
                </c:pt>
                <c:pt idx="33">
                  <c:v>0.86448922303021136</c:v>
                </c:pt>
                <c:pt idx="34">
                  <c:v>0.86640012206311678</c:v>
                </c:pt>
                <c:pt idx="35">
                  <c:v>0.86819228897059497</c:v>
                </c:pt>
                <c:pt idx="36">
                  <c:v>0.86987617793475325</c:v>
                </c:pt>
                <c:pt idx="37">
                  <c:v>0.87146112946088883</c:v>
                </c:pt>
                <c:pt idx="38">
                  <c:v>0.87295548279583846</c:v>
                </c:pt>
                <c:pt idx="39">
                  <c:v>0.8743666843553386</c:v>
                </c:pt>
                <c:pt idx="40">
                  <c:v>0.87570138902011263</c:v>
                </c:pt>
                <c:pt idx="41">
                  <c:v>0.87696555269453569</c:v>
                </c:pt>
                <c:pt idx="42">
                  <c:v>0.87816451554706643</c:v>
                </c:pt>
                <c:pt idx="43">
                  <c:v>0.87930307600934843</c:v>
                </c:pt>
                <c:pt idx="44">
                  <c:v>0.88038555600873802</c:v>
                </c:pt>
                <c:pt idx="45">
                  <c:v>0.88141585812752077</c:v>
                </c:pt>
                <c:pt idx="46">
                  <c:v>0.88239751548029421</c:v>
                </c:pt>
                <c:pt idx="47">
                  <c:v>0.88333373512130997</c:v>
                </c:pt>
                <c:pt idx="48">
                  <c:v>0.88422743576593321</c:v>
                </c:pt>
                <c:pt idx="49">
                  <c:v>0.88508128055535551</c:v>
                </c:pt>
                <c:pt idx="50">
                  <c:v>0.88589770552514935</c:v>
                </c:pt>
                <c:pt idx="51">
                  <c:v>0.88667894436519312</c:v>
                </c:pt>
                <c:pt idx="52">
                  <c:v>0.88742704998648736</c:v>
                </c:pt>
                <c:pt idx="53">
                  <c:v>0.88814391334274256</c:v>
                </c:pt>
                <c:pt idx="54">
                  <c:v>0.88883127989300592</c:v>
                </c:pt>
                <c:pt idx="55">
                  <c:v>0.88949076403670291</c:v>
                </c:pt>
                <c:pt idx="56">
                  <c:v>0.89012386180434733</c:v>
                </c:pt>
                <c:pt idx="57">
                  <c:v>0.8907319620454508</c:v>
                </c:pt>
                <c:pt idx="58">
                  <c:v>0.89131635631932959</c:v>
                </c:pt>
                <c:pt idx="59">
                  <c:v>0.89187824766390822</c:v>
                </c:pt>
                <c:pt idx="60">
                  <c:v>0.89241875839162144</c:v>
                </c:pt>
                <c:pt idx="61">
                  <c:v>0.89293893703949601</c:v>
                </c:pt>
                <c:pt idx="62">
                  <c:v>0.89343976458187369</c:v>
                </c:pt>
                <c:pt idx="63">
                  <c:v>0.89392215999852154</c:v>
                </c:pt>
                <c:pt idx="64">
                  <c:v>0.89438698527760052</c:v>
                </c:pt>
                <c:pt idx="65">
                  <c:v>0.89483504992175666</c:v>
                </c:pt>
                <c:pt idx="66">
                  <c:v>0.89526711501611966</c:v>
                </c:pt>
                <c:pt idx="67">
                  <c:v>0.89568389690897532</c:v>
                </c:pt>
                <c:pt idx="68">
                  <c:v>0.89608607054906719</c:v>
                </c:pt>
                <c:pt idx="69">
                  <c:v>0.8964742725177044</c:v>
                </c:pt>
                <c:pt idx="70">
                  <c:v>0.89684910378891725</c:v>
                </c:pt>
                <c:pt idx="71">
                  <c:v>0.89721113224669835</c:v>
                </c:pt>
                <c:pt idx="72">
                  <c:v>0.89756089498475555</c:v>
                </c:pt>
                <c:pt idx="73">
                  <c:v>0.89789890041110976</c:v>
                </c:pt>
                <c:pt idx="74">
                  <c:v>0.89822563017719914</c:v>
                </c:pt>
                <c:pt idx="75">
                  <c:v>0.89854154094885064</c:v>
                </c:pt>
                <c:pt idx="76">
                  <c:v>0.89884706603447972</c:v>
                </c:pt>
                <c:pt idx="77">
                  <c:v>0.89914261688414743</c:v>
                </c:pt>
                <c:pt idx="78">
                  <c:v>0.89942858447159346</c:v>
                </c:pt>
                <c:pt idx="79">
                  <c:v>0.89970534057004425</c:v>
                </c:pt>
                <c:pt idx="80">
                  <c:v>0.89997323893144032</c:v>
                </c:pt>
                <c:pt idx="81">
                  <c:v>0.90023261637771168</c:v>
                </c:pt>
                <c:pt idx="82">
                  <c:v>0.90048379381184052</c:v>
                </c:pt>
                <c:pt idx="83">
                  <c:v>0.90072707715566169</c:v>
                </c:pt>
                <c:pt idx="84">
                  <c:v>0.90096275822065464</c:v>
                </c:pt>
                <c:pt idx="85">
                  <c:v>0.90119111551736719</c:v>
                </c:pt>
                <c:pt idx="86">
                  <c:v>0.90141241500855984</c:v>
                </c:pt>
                <c:pt idx="87">
                  <c:v>0.90162691081067792</c:v>
                </c:pt>
                <c:pt idx="88">
                  <c:v>0.90183484584781859</c:v>
                </c:pt>
                <c:pt idx="89">
                  <c:v>0.90203645246197806</c:v>
                </c:pt>
                <c:pt idx="90">
                  <c:v>0.90223195298301428</c:v>
                </c:pt>
                <c:pt idx="91">
                  <c:v>0.90242156026144993</c:v>
                </c:pt>
                <c:pt idx="92">
                  <c:v>0.90260547816696468</c:v>
                </c:pt>
                <c:pt idx="93">
                  <c:v>0.90278390205516912</c:v>
                </c:pt>
                <c:pt idx="94">
                  <c:v>0.90295701920503579</c:v>
                </c:pt>
                <c:pt idx="95">
                  <c:v>0.90312500922915018</c:v>
                </c:pt>
                <c:pt idx="96">
                  <c:v>0.90328804445876709</c:v>
                </c:pt>
                <c:pt idx="97">
                  <c:v>0.90344629030548951</c:v>
                </c:pt>
                <c:pt idx="98">
                  <c:v>0.90359990560123626</c:v>
                </c:pt>
                <c:pt idx="99">
                  <c:v>0.90374904291802949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E3-4A82-BD85-68DB49D946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190400"/>
        <c:axId val="142189984"/>
      </c:lineChart>
      <c:catAx>
        <c:axId val="142190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89984"/>
        <c:crosses val="autoZero"/>
        <c:auto val="1"/>
        <c:lblAlgn val="ctr"/>
        <c:lblOffset val="100"/>
        <c:noMultiLvlLbl val="0"/>
      </c:catAx>
      <c:valAx>
        <c:axId val="142189984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Proportion of Total Population that Speaks English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90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108681962348354"/>
          <c:y val="3.1197373971653491E-2"/>
          <c:w val="0.85690025672058412"/>
          <c:h val="0.8428693008684125"/>
        </c:manualLayout>
      </c:layout>
      <c:lineChart>
        <c:grouping val="standard"/>
        <c:varyColors val="0"/>
        <c:ser>
          <c:idx val="0"/>
          <c:order val="0"/>
          <c:tx>
            <c:strRef>
              <c:f>'TX 1'!$R$22</c:f>
              <c:strCache>
                <c:ptCount val="1"/>
                <c:pt idx="0">
                  <c:v>Estimated Proportion Eng. Speaking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'TX 1'!$F$23:$F$48</c:f>
              <c:numCache>
                <c:formatCode>General</c:formatCode>
                <c:ptCount val="2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</c:numCache>
            </c:numRef>
          </c:cat>
          <c:val>
            <c:numRef>
              <c:f>'TX 1'!$R$23:$R$48</c:f>
              <c:numCache>
                <c:formatCode>0.0%</c:formatCode>
                <c:ptCount val="26"/>
                <c:pt idx="0">
                  <c:v>0.89724621248022041</c:v>
                </c:pt>
                <c:pt idx="1">
                  <c:v>0.8976888813022913</c:v>
                </c:pt>
                <c:pt idx="2">
                  <c:v>0.89815362424835277</c:v>
                </c:pt>
                <c:pt idx="3">
                  <c:v>0.89863708191216007</c:v>
                </c:pt>
                <c:pt idx="4">
                  <c:v>0.89913617167551652</c:v>
                </c:pt>
                <c:pt idx="5">
                  <c:v>0.89964807326184815</c:v>
                </c:pt>
                <c:pt idx="6">
                  <c:v>0.90017021433749567</c:v>
                </c:pt>
                <c:pt idx="7">
                  <c:v>0.90070025623906957</c:v>
                </c:pt>
                <c:pt idx="8">
                  <c:v>0.90123607990013588</c:v>
                </c:pt>
                <c:pt idx="9">
                  <c:v>0.90177577204438186</c:v>
                </c:pt>
                <c:pt idx="10">
                  <c:v>0.90231761170562275</c:v>
                </c:pt>
                <c:pt idx="11">
                  <c:v>0.9028600571277593</c:v>
                </c:pt>
                <c:pt idx="12">
                  <c:v>0.90340173309035865</c:v>
                </c:pt>
                <c:pt idx="13">
                  <c:v>0.90394141869807998</c:v>
                </c:pt>
                <c:pt idx="14">
                  <c:v>0.90447803566487062</c:v>
                </c:pt>
                <c:pt idx="15">
                  <c:v>0.90501063711685281</c:v>
                </c:pt>
                <c:pt idx="16">
                  <c:v>0.9055383969311952</c:v>
                </c:pt>
                <c:pt idx="17">
                  <c:v>0.90606059962210672</c:v>
                </c:pt>
                <c:pt idx="18">
                  <c:v>0.90657663077944028</c:v>
                </c:pt>
                <c:pt idx="19">
                  <c:v>0.90708596806029551</c:v>
                </c:pt>
                <c:pt idx="20">
                  <c:v>0.90758817272946479</c:v>
                </c:pt>
                <c:pt idx="21">
                  <c:v>0.90808288174058849</c:v>
                </c:pt>
                <c:pt idx="22">
                  <c:v>0.9085698003464513</c:v>
                </c:pt>
                <c:pt idx="23">
                  <c:v>0.90904869522394349</c:v>
                </c:pt>
                <c:pt idx="24">
                  <c:v>0.90951938809681376</c:v>
                </c:pt>
                <c:pt idx="25">
                  <c:v>0.90998174983739644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F1-4449-BDD9-AEFEF53B9C35}"/>
            </c:ext>
          </c:extLst>
        </c:ser>
        <c:ser>
          <c:idx val="1"/>
          <c:order val="1"/>
          <c:tx>
            <c:strRef>
              <c:f>'TX 1'!$S$22</c:f>
              <c:strCache>
                <c:ptCount val="1"/>
                <c:pt idx="0">
                  <c:v> Real Proportion Eng. Speaking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'TX 1'!$F$23:$F$48</c:f>
              <c:numCache>
                <c:formatCode>General</c:formatCode>
                <c:ptCount val="2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</c:numCache>
            </c:numRef>
          </c:cat>
          <c:val>
            <c:numRef>
              <c:f>'TX 1'!$S$23:$S$48</c:f>
              <c:numCache>
                <c:formatCode>0.0%</c:formatCode>
                <c:ptCount val="26"/>
                <c:pt idx="0">
                  <c:v>0.89724621248022041</c:v>
                </c:pt>
                <c:pt idx="1">
                  <c:v>0.89939950178817296</c:v>
                </c:pt>
                <c:pt idx="2">
                  <c:v>0.89931062639255821</c:v>
                </c:pt>
                <c:pt idx="3">
                  <c:v>0.90089074685105519</c:v>
                </c:pt>
                <c:pt idx="4">
                  <c:v>0.90112626259564477</c:v>
                </c:pt>
                <c:pt idx="5">
                  <c:v>0.90078229372162477</c:v>
                </c:pt>
                <c:pt idx="6">
                  <c:v>0.90093244372005865</c:v>
                </c:pt>
                <c:pt idx="7">
                  <c:v>0.90471955393977321</c:v>
                </c:pt>
                <c:pt idx="8">
                  <c:v>0.90393695464765855</c:v>
                </c:pt>
                <c:pt idx="9">
                  <c:v>0.90219736671477546</c:v>
                </c:pt>
                <c:pt idx="10">
                  <c:v>0.90298678791764742</c:v>
                </c:pt>
                <c:pt idx="11">
                  <c:v>0.90361923974706349</c:v>
                </c:pt>
                <c:pt idx="12">
                  <c:v>0.90521946370866702</c:v>
                </c:pt>
                <c:pt idx="13">
                  <c:v>0.90569590495915053</c:v>
                </c:pt>
                <c:pt idx="14">
                  <c:v>0.9081274641974596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F1-4449-BDD9-AEFEF53B9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190400"/>
        <c:axId val="142189984"/>
      </c:lineChart>
      <c:catAx>
        <c:axId val="142190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89984"/>
        <c:crosses val="autoZero"/>
        <c:auto val="1"/>
        <c:lblAlgn val="ctr"/>
        <c:lblOffset val="100"/>
        <c:noMultiLvlLbl val="0"/>
      </c:catAx>
      <c:valAx>
        <c:axId val="142189984"/>
        <c:scaling>
          <c:orientation val="minMax"/>
          <c:max val="0.95000000000000007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Proportion of Total Population that Speaks English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90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941383318807075"/>
          <c:y val="0.72724406150058696"/>
          <c:w val="0.30932431620505746"/>
          <c:h val="9.5719885545611269E-2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'x Est'!$B$3</c:f>
              <c:strCache>
                <c:ptCount val="1"/>
                <c:pt idx="0">
                  <c:v>Speak English at leasy 'Very Well'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'x Est'!$A$4:$A$23</c:f>
              <c:numCache>
                <c:formatCode>General</c:formatCod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xVal>
          <c:yVal>
            <c:numRef>
              <c:f>'x Est'!$B$4:$B$23</c:f>
              <c:numCache>
                <c:formatCode>General</c:formatCode>
                <c:ptCount val="20"/>
                <c:pt idx="0">
                  <c:v>0.31960332768639399</c:v>
                </c:pt>
                <c:pt idx="1">
                  <c:v>0.32680736740745397</c:v>
                </c:pt>
                <c:pt idx="2">
                  <c:v>0.33401140712851402</c:v>
                </c:pt>
                <c:pt idx="3">
                  <c:v>0.341215446849574</c:v>
                </c:pt>
                <c:pt idx="4">
                  <c:v>0.34841948657063398</c:v>
                </c:pt>
                <c:pt idx="5">
                  <c:v>0.35562352629169403</c:v>
                </c:pt>
                <c:pt idx="6">
                  <c:v>0.36282756601275401</c:v>
                </c:pt>
                <c:pt idx="7">
                  <c:v>0.370031605733814</c:v>
                </c:pt>
                <c:pt idx="8">
                  <c:v>0.37723564545487398</c:v>
                </c:pt>
                <c:pt idx="9">
                  <c:v>0.38443968517593402</c:v>
                </c:pt>
                <c:pt idx="10">
                  <c:v>0.39461137574149302</c:v>
                </c:pt>
                <c:pt idx="11">
                  <c:v>0.39809781079138362</c:v>
                </c:pt>
                <c:pt idx="12">
                  <c:v>0.4123589950061099</c:v>
                </c:pt>
                <c:pt idx="13">
                  <c:v>0.41696968301039355</c:v>
                </c:pt>
                <c:pt idx="14">
                  <c:v>0.41380495002483675</c:v>
                </c:pt>
                <c:pt idx="15">
                  <c:v>0.41527946911005642</c:v>
                </c:pt>
                <c:pt idx="16">
                  <c:v>0.42958822630383353</c:v>
                </c:pt>
                <c:pt idx="17">
                  <c:v>0.4467449694415524</c:v>
                </c:pt>
                <c:pt idx="18">
                  <c:v>0.45143921142325905</c:v>
                </c:pt>
                <c:pt idx="19">
                  <c:v>0.46172434556471736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3F-4738-954D-5367A73D3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1808784"/>
        <c:axId val="2111819600"/>
      </c:scatterChart>
      <c:valAx>
        <c:axId val="2111808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819600"/>
        <c:crosses val="autoZero"/>
        <c:crossBetween val="midCat"/>
      </c:valAx>
      <c:valAx>
        <c:axId val="2111819600"/>
        <c:scaling>
          <c:orientation val="minMax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808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354408</xdr:colOff>
      <xdr:row>23</xdr:row>
      <xdr:rowOff>95646</xdr:rowOff>
    </xdr:from>
    <xdr:to>
      <xdr:col>4</xdr:col>
      <xdr:colOff>297656</xdr:colOff>
      <xdr:row>49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2DE65A-853D-4DED-ABB4-84C849D789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354408</xdr:colOff>
      <xdr:row>24</xdr:row>
      <xdr:rowOff>95646</xdr:rowOff>
    </xdr:from>
    <xdr:to>
      <xdr:col>4</xdr:col>
      <xdr:colOff>297656</xdr:colOff>
      <xdr:row>50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5A7F7D-E990-4814-97A4-99A1705F3C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136072</xdr:colOff>
      <xdr:row>0</xdr:row>
      <xdr:rowOff>136093</xdr:rowOff>
    </xdr:from>
    <xdr:to>
      <xdr:col>6</xdr:col>
      <xdr:colOff>502226</xdr:colOff>
      <xdr:row>34</xdr:row>
      <xdr:rowOff>103909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A313D3E-AC95-4509-BF8A-F722B41B09A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259" b="53764"/>
        <a:stretch/>
      </xdr:blipFill>
      <xdr:spPr bwMode="auto">
        <a:xfrm>
          <a:off x="136072" y="136093"/>
          <a:ext cx="4037609" cy="62485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63500</xdr:colOff>
      <xdr:row>1</xdr:row>
      <xdr:rowOff>17319</xdr:rowOff>
    </xdr:from>
    <xdr:to>
      <xdr:col>20</xdr:col>
      <xdr:colOff>415405</xdr:colOff>
      <xdr:row>34</xdr:row>
      <xdr:rowOff>127001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B3AB7BF-28C4-4A9C-BCC2-1CC8E017B24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3790"/>
        <a:stretch/>
      </xdr:blipFill>
      <xdr:spPr bwMode="auto">
        <a:xfrm>
          <a:off x="8630227" y="202046"/>
          <a:ext cx="4023360" cy="62056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48656</xdr:colOff>
      <xdr:row>0</xdr:row>
      <xdr:rowOff>173183</xdr:rowOff>
    </xdr:from>
    <xdr:to>
      <xdr:col>13</xdr:col>
      <xdr:colOff>425302</xdr:colOff>
      <xdr:row>40</xdr:row>
      <xdr:rowOff>99179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FBCB81B-09BB-4F3B-9978-0F109142EA3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5871"/>
        <a:stretch/>
      </xdr:blipFill>
      <xdr:spPr bwMode="auto">
        <a:xfrm>
          <a:off x="4332020" y="173183"/>
          <a:ext cx="4048100" cy="73150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5773</xdr:colOff>
      <xdr:row>1</xdr:row>
      <xdr:rowOff>28863</xdr:rowOff>
    </xdr:from>
    <xdr:to>
      <xdr:col>27</xdr:col>
      <xdr:colOff>357679</xdr:colOff>
      <xdr:row>40</xdr:row>
      <xdr:rowOff>76973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6C24988-0B6E-4D71-9FA5-9EAF30D5BA7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5995"/>
        <a:stretch/>
      </xdr:blipFill>
      <xdr:spPr bwMode="auto">
        <a:xfrm>
          <a:off x="12855864" y="213590"/>
          <a:ext cx="4023360" cy="7252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13096</xdr:rowOff>
    </xdr:from>
    <xdr:to>
      <xdr:col>3</xdr:col>
      <xdr:colOff>540148</xdr:colOff>
      <xdr:row>50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EDE6A0-7245-4281-A4AE-DB455C1EE3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581024</xdr:colOff>
      <xdr:row>14</xdr:row>
      <xdr:rowOff>153986</xdr:rowOff>
    </xdr:from>
    <xdr:to>
      <xdr:col>20</xdr:col>
      <xdr:colOff>346074</xdr:colOff>
      <xdr:row>34</xdr:row>
      <xdr:rowOff>85724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E9ABCED-7D78-4D25-B099-6345240D11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dhs.gov/sites/default/files/publications/immigration-statistics/yearbook/2019/yearbook_immigration_statistics_2019.pd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3"/>
  <sheetViews>
    <sheetView topLeftCell="B1" zoomScale="80" zoomScaleNormal="80" workbookViewId="0">
      <selection activeCell="O6" sqref="O6"/>
    </sheetView>
  </sheetViews>
  <sheetFormatPr defaultRowHeight="14.5" x14ac:dyDescent="0.35"/>
  <cols>
    <col min="1" max="1" width="43.6328125" customWidth="1"/>
    <col min="2" max="3" width="21.6328125" customWidth="1"/>
    <col min="7" max="7" width="15.08984375" style="1" customWidth="1"/>
    <col min="8" max="9" width="15.08984375" customWidth="1"/>
    <col min="10" max="12" width="15.08984375" style="1" customWidth="1"/>
    <col min="13" max="13" width="15.08984375" customWidth="1"/>
    <col min="14" max="16" width="15.08984375" style="1" customWidth="1"/>
    <col min="17" max="17" width="26" style="4" customWidth="1"/>
    <col min="18" max="18" width="28.1796875" style="4" customWidth="1"/>
    <col min="19" max="19" width="15.08984375" style="2" customWidth="1"/>
  </cols>
  <sheetData>
    <row r="1" spans="1:19" x14ac:dyDescent="0.35">
      <c r="A1" s="5" t="s">
        <v>30</v>
      </c>
    </row>
    <row r="2" spans="1:19" x14ac:dyDescent="0.35">
      <c r="A2" s="5"/>
    </row>
    <row r="3" spans="1:19" x14ac:dyDescent="0.35">
      <c r="A3" s="5" t="s">
        <v>44</v>
      </c>
      <c r="B3" s="5" t="s">
        <v>2</v>
      </c>
      <c r="C3" s="5" t="s">
        <v>1</v>
      </c>
      <c r="F3" s="5" t="s">
        <v>45</v>
      </c>
      <c r="G3" s="1" t="s">
        <v>5</v>
      </c>
      <c r="H3" t="s">
        <v>4</v>
      </c>
      <c r="I3" t="s">
        <v>3</v>
      </c>
      <c r="J3" s="1" t="s">
        <v>40</v>
      </c>
      <c r="K3" s="1" t="s">
        <v>41</v>
      </c>
      <c r="L3" s="1" t="s">
        <v>42</v>
      </c>
      <c r="M3" t="s">
        <v>28</v>
      </c>
      <c r="N3" s="1" t="s">
        <v>22</v>
      </c>
      <c r="O3" s="1" t="s">
        <v>23</v>
      </c>
      <c r="P3" s="1" t="s">
        <v>29</v>
      </c>
      <c r="Q3" s="4" t="s">
        <v>31</v>
      </c>
      <c r="R3" s="4" t="s">
        <v>50</v>
      </c>
      <c r="S3" s="2" t="s">
        <v>24</v>
      </c>
    </row>
    <row r="4" spans="1:19" x14ac:dyDescent="0.35">
      <c r="A4" t="s">
        <v>13</v>
      </c>
      <c r="B4" t="s">
        <v>15</v>
      </c>
      <c r="C4" s="1">
        <f>C5+C6</f>
        <v>7500000</v>
      </c>
      <c r="F4" s="6">
        <v>1</v>
      </c>
      <c r="G4" s="7">
        <f>$C$4</f>
        <v>7500000</v>
      </c>
      <c r="H4" s="7">
        <f>$C$6</f>
        <v>600000</v>
      </c>
      <c r="I4" s="7">
        <f>$C$5</f>
        <v>6900000</v>
      </c>
      <c r="J4" s="7">
        <f>H4-L4</f>
        <v>300000</v>
      </c>
      <c r="K4" s="7">
        <f>I4+L4</f>
        <v>7200000</v>
      </c>
      <c r="L4" s="7">
        <f>$C$7</f>
        <v>300000</v>
      </c>
      <c r="M4" s="8">
        <f>((L4/K4)*$C$12)+((I4/K4)*$C$13)</f>
        <v>0.1275</v>
      </c>
      <c r="N4" s="7">
        <f>($C$9*H4)-($C$10*H4)+$C$8</f>
        <v>452400</v>
      </c>
      <c r="O4" s="7">
        <f>(J4*M4)+($C$9*I4)-($C$10*I4)</f>
        <v>65850</v>
      </c>
      <c r="P4" s="7">
        <f>(J4*M4)</f>
        <v>38250</v>
      </c>
      <c r="Q4" s="10">
        <f>K4/G4</f>
        <v>0.96</v>
      </c>
      <c r="R4" s="10">
        <f>L4/H4</f>
        <v>0.5</v>
      </c>
      <c r="S4" s="9">
        <f>G4-J4-K4</f>
        <v>0</v>
      </c>
    </row>
    <row r="5" spans="1:19" x14ac:dyDescent="0.35">
      <c r="A5" t="s">
        <v>11</v>
      </c>
      <c r="B5" t="s">
        <v>10</v>
      </c>
      <c r="C5" s="11">
        <v>6900000</v>
      </c>
      <c r="F5">
        <v>2</v>
      </c>
      <c r="G5" s="1">
        <f>G4+($C$9*G4)-($C$10*G4)+$C$8</f>
        <v>7980000</v>
      </c>
      <c r="H5" s="1">
        <f>H4+($C$9*H4)-($C$10*H4)+$C$8</f>
        <v>1052400</v>
      </c>
      <c r="I5" s="1">
        <f>I4+($C$9*I4)-($C$10*I4)</f>
        <v>6927600</v>
      </c>
      <c r="J5" s="1">
        <f>J4+N4-P4</f>
        <v>714150</v>
      </c>
      <c r="K5" s="1">
        <f>K4+O4</f>
        <v>7265850</v>
      </c>
      <c r="L5" s="1">
        <f>L4+P4</f>
        <v>338250</v>
      </c>
      <c r="M5" s="3">
        <f>((L5/K5)*$C$12)+((I5/K5)*$C$13)</f>
        <v>0.12837961147009638</v>
      </c>
      <c r="N5" s="1">
        <f>($C$9*H5)-($C$10*H5)+$C$8</f>
        <v>454209.6</v>
      </c>
      <c r="O5" s="1">
        <f>(J5*M5)+($C$9*I5)-($C$10*I5)</f>
        <v>119392.69953136933</v>
      </c>
      <c r="P5" s="1">
        <f>(J5*M5)</f>
        <v>91682.299531369339</v>
      </c>
      <c r="Q5" s="4">
        <f>K5/G5</f>
        <v>0.91050751879699243</v>
      </c>
      <c r="R5" s="4">
        <f t="shared" ref="R5:R68" si="0">L5/H5</f>
        <v>0.32140820980615736</v>
      </c>
      <c r="S5" s="2">
        <f>G5-J5-K5</f>
        <v>0</v>
      </c>
    </row>
    <row r="6" spans="1:19" x14ac:dyDescent="0.35">
      <c r="A6" t="s">
        <v>12</v>
      </c>
      <c r="B6" t="s">
        <v>14</v>
      </c>
      <c r="C6" s="11">
        <v>600000</v>
      </c>
      <c r="F6">
        <v>3</v>
      </c>
      <c r="G6" s="1">
        <f>G5+($C$9*G5)-($C$10*G5)+$C$8</f>
        <v>8461920</v>
      </c>
      <c r="H6" s="1">
        <f t="shared" ref="H6:H33" si="1">H5+($C$9*H5)-($C$10*H5)+$C$8</f>
        <v>1506609.6</v>
      </c>
      <c r="I6" s="1">
        <f t="shared" ref="I6:I33" si="2">I5+($C$9*I5)-($C$10*I5)</f>
        <v>6955310.4000000004</v>
      </c>
      <c r="J6" s="1">
        <f t="shared" ref="J6:J33" si="3">J5+N5-P5</f>
        <v>1076677.3004686309</v>
      </c>
      <c r="K6" s="1">
        <f t="shared" ref="K6:K33" si="4">K5+O5</f>
        <v>7385242.6995313689</v>
      </c>
      <c r="L6" s="1">
        <f t="shared" ref="L6:L33" si="5">L5+P5</f>
        <v>429932.29953136935</v>
      </c>
      <c r="M6" s="3">
        <f t="shared" ref="M6:M33" si="6">((L6/K6)*$C$12)+((I6/K6)*$C$13)</f>
        <v>0.13047870964627298</v>
      </c>
      <c r="N6" s="1">
        <f t="shared" ref="N6:N33" si="7">($C$9*H6)-($C$10*H6)+$C$8</f>
        <v>456026.43839999998</v>
      </c>
      <c r="O6" s="1">
        <f>(J6*M6)+($C$9*I6)-($C$10*I6)</f>
        <v>168304.70647057949</v>
      </c>
      <c r="P6" s="1">
        <f t="shared" ref="P6:P33" si="8">(J6*M6)</f>
        <v>140483.46487057948</v>
      </c>
      <c r="Q6" s="4">
        <f t="shared" ref="Q6:Q33" si="9">K6/G6</f>
        <v>0.87276205631007731</v>
      </c>
      <c r="R6" s="4">
        <f t="shared" si="0"/>
        <v>0.28536410463027007</v>
      </c>
      <c r="S6" s="2">
        <f>G6-J6-K6</f>
        <v>0</v>
      </c>
    </row>
    <row r="7" spans="1:19" x14ac:dyDescent="0.35">
      <c r="A7" t="s">
        <v>25</v>
      </c>
      <c r="B7" t="s">
        <v>33</v>
      </c>
      <c r="C7" s="11">
        <v>300000</v>
      </c>
      <c r="F7">
        <v>4</v>
      </c>
      <c r="G7" s="1">
        <f t="shared" ref="G7:G33" si="10">G6+($C$9*G6)-($C$10*G6)+$C$8</f>
        <v>8945767.6799999997</v>
      </c>
      <c r="H7" s="1">
        <f t="shared" si="1"/>
        <v>1962636.0384000002</v>
      </c>
      <c r="I7" s="1">
        <f t="shared" si="2"/>
        <v>6983131.6416000007</v>
      </c>
      <c r="J7" s="1">
        <f>J6+N6-P6</f>
        <v>1392220.2739980514</v>
      </c>
      <c r="K7" s="1">
        <f t="shared" si="4"/>
        <v>7553547.4060019488</v>
      </c>
      <c r="L7" s="1">
        <f>L6+P6</f>
        <v>570415.76440194878</v>
      </c>
      <c r="M7" s="3">
        <f t="shared" si="6"/>
        <v>0.13359292953013926</v>
      </c>
      <c r="N7" s="1">
        <f t="shared" si="7"/>
        <v>457850.5441536</v>
      </c>
      <c r="O7" s="1">
        <f t="shared" ref="O7:O33" si="11">(J7*M7)+($C$9*I7)-($C$10*I7)</f>
        <v>213923.31152105288</v>
      </c>
      <c r="P7" s="1">
        <f>(J7*M7)</f>
        <v>185990.78495465286</v>
      </c>
      <c r="Q7" s="4">
        <f t="shared" si="9"/>
        <v>0.84437106754844193</v>
      </c>
      <c r="R7" s="4">
        <f t="shared" si="0"/>
        <v>0.29063756765975257</v>
      </c>
      <c r="S7" s="2">
        <f t="shared" ref="S7:S33" si="12">G7-J7-K7</f>
        <v>0</v>
      </c>
    </row>
    <row r="8" spans="1:19" x14ac:dyDescent="0.35">
      <c r="A8" t="s">
        <v>0</v>
      </c>
      <c r="B8" t="s">
        <v>6</v>
      </c>
      <c r="C8" s="11">
        <v>450000</v>
      </c>
      <c r="F8">
        <v>5</v>
      </c>
      <c r="G8" s="1">
        <f t="shared" si="10"/>
        <v>9431550.7507199999</v>
      </c>
      <c r="H8" s="1">
        <f t="shared" si="1"/>
        <v>2420486.5825536</v>
      </c>
      <c r="I8" s="1">
        <f t="shared" si="2"/>
        <v>7011064.1681663999</v>
      </c>
      <c r="J8" s="1">
        <f t="shared" si="3"/>
        <v>1664080.0331969985</v>
      </c>
      <c r="K8" s="1">
        <f t="shared" si="4"/>
        <v>7767470.7175230021</v>
      </c>
      <c r="L8" s="1">
        <f t="shared" si="5"/>
        <v>756406.54935660167</v>
      </c>
      <c r="M8" s="3">
        <f t="shared" si="6"/>
        <v>0.137528637549548</v>
      </c>
      <c r="N8" s="1">
        <f t="shared" si="7"/>
        <v>459681.94633021438</v>
      </c>
      <c r="O8" s="1">
        <f t="shared" si="11"/>
        <v>256902.91641165543</v>
      </c>
      <c r="P8" s="1">
        <f t="shared" si="8"/>
        <v>228858.65973898981</v>
      </c>
      <c r="Q8" s="4">
        <f t="shared" si="9"/>
        <v>0.82356241543099762</v>
      </c>
      <c r="R8" s="4">
        <f t="shared" si="0"/>
        <v>0.3125018559526973</v>
      </c>
      <c r="S8" s="2">
        <f t="shared" si="12"/>
        <v>0</v>
      </c>
    </row>
    <row r="9" spans="1:19" x14ac:dyDescent="0.35">
      <c r="A9" t="s">
        <v>8</v>
      </c>
      <c r="B9" t="s">
        <v>34</v>
      </c>
      <c r="C9" s="12">
        <v>1.2E-2</v>
      </c>
      <c r="F9">
        <v>6</v>
      </c>
      <c r="G9" s="1">
        <f t="shared" si="10"/>
        <v>9919276.9537228793</v>
      </c>
      <c r="H9" s="1">
        <f t="shared" si="1"/>
        <v>2880168.5288838143</v>
      </c>
      <c r="I9" s="1">
        <f t="shared" si="2"/>
        <v>7039108.4248390654</v>
      </c>
      <c r="J9" s="1">
        <f t="shared" si="3"/>
        <v>1894903.3197882229</v>
      </c>
      <c r="K9" s="1">
        <f t="shared" si="4"/>
        <v>8024373.6339346571</v>
      </c>
      <c r="L9" s="1">
        <f>L8+P8</f>
        <v>985265.20909559145</v>
      </c>
      <c r="M9" s="3">
        <f t="shared" si="6"/>
        <v>0.14210113159327628</v>
      </c>
      <c r="N9" s="1">
        <f t="shared" si="7"/>
        <v>461520.67411553528</v>
      </c>
      <c r="O9" s="1">
        <f t="shared" si="11"/>
        <v>297424.33970111865</v>
      </c>
      <c r="P9" s="1">
        <f t="shared" si="8"/>
        <v>269267.90600176237</v>
      </c>
      <c r="Q9" s="4">
        <f t="shared" si="9"/>
        <v>0.80896759626446046</v>
      </c>
      <c r="R9" s="4">
        <f t="shared" si="0"/>
        <v>0.34208595754548532</v>
      </c>
      <c r="S9" s="2">
        <f t="shared" si="12"/>
        <v>0</v>
      </c>
    </row>
    <row r="10" spans="1:19" x14ac:dyDescent="0.35">
      <c r="A10" t="s">
        <v>9</v>
      </c>
      <c r="B10" t="s">
        <v>35</v>
      </c>
      <c r="C10" s="12">
        <v>8.0000000000000002E-3</v>
      </c>
      <c r="F10">
        <v>7</v>
      </c>
      <c r="G10" s="1">
        <f t="shared" si="10"/>
        <v>10408954.061537771</v>
      </c>
      <c r="H10" s="1">
        <f t="shared" si="1"/>
        <v>3341689.2029993492</v>
      </c>
      <c r="I10" s="1">
        <f t="shared" si="2"/>
        <v>7067264.8585384218</v>
      </c>
      <c r="J10" s="1">
        <f t="shared" si="3"/>
        <v>2087156.0879019955</v>
      </c>
      <c r="K10" s="1">
        <f t="shared" si="4"/>
        <v>8321797.973635776</v>
      </c>
      <c r="L10" s="1">
        <f t="shared" si="5"/>
        <v>1254533.1150973537</v>
      </c>
      <c r="M10" s="3">
        <f t="shared" si="6"/>
        <v>0.14713547738516719</v>
      </c>
      <c r="N10" s="1">
        <f t="shared" si="7"/>
        <v>463366.75681199739</v>
      </c>
      <c r="O10" s="1">
        <f t="shared" si="11"/>
        <v>335363.76680497173</v>
      </c>
      <c r="P10" s="1">
        <f t="shared" si="8"/>
        <v>307094.70737081807</v>
      </c>
      <c r="Q10" s="4">
        <f t="shared" si="9"/>
        <v>0.79948455189995837</v>
      </c>
      <c r="R10" s="4">
        <f t="shared" si="0"/>
        <v>0.3754188492368894</v>
      </c>
      <c r="S10" s="2">
        <f t="shared" si="12"/>
        <v>0</v>
      </c>
    </row>
    <row r="11" spans="1:19" x14ac:dyDescent="0.35">
      <c r="A11" t="s">
        <v>18</v>
      </c>
      <c r="B11" t="s">
        <v>16</v>
      </c>
      <c r="C11" s="13">
        <v>0.4</v>
      </c>
      <c r="F11">
        <v>8</v>
      </c>
      <c r="G11" s="1">
        <f t="shared" si="10"/>
        <v>10900589.877783922</v>
      </c>
      <c r="H11" s="1">
        <f t="shared" si="1"/>
        <v>3805055.9598113466</v>
      </c>
      <c r="I11" s="1">
        <f t="shared" si="2"/>
        <v>7095533.9179725759</v>
      </c>
      <c r="J11" s="1">
        <f t="shared" si="3"/>
        <v>2243428.1373431748</v>
      </c>
      <c r="K11" s="1">
        <f t="shared" si="4"/>
        <v>8657161.7404407486</v>
      </c>
      <c r="L11" s="1">
        <f t="shared" si="5"/>
        <v>1561627.8224681718</v>
      </c>
      <c r="M11" s="3">
        <f t="shared" si="6"/>
        <v>0.15246941855448803</v>
      </c>
      <c r="N11" s="1">
        <f t="shared" si="7"/>
        <v>465220.22383924539</v>
      </c>
      <c r="O11" s="1">
        <f t="shared" si="11"/>
        <v>370436.31934138224</v>
      </c>
      <c r="P11" s="1">
        <f t="shared" si="8"/>
        <v>342054.18366949196</v>
      </c>
      <c r="Q11" s="4">
        <f t="shared" si="9"/>
        <v>0.79419204258703291</v>
      </c>
      <c r="R11" s="4">
        <f t="shared" si="0"/>
        <v>0.41040863497460806</v>
      </c>
      <c r="S11" s="2">
        <f t="shared" si="12"/>
        <v>0</v>
      </c>
    </row>
    <row r="12" spans="1:19" x14ac:dyDescent="0.35">
      <c r="A12" t="s">
        <v>17</v>
      </c>
      <c r="B12" t="s">
        <v>7</v>
      </c>
      <c r="C12" s="13">
        <v>0.3</v>
      </c>
      <c r="F12">
        <v>9</v>
      </c>
      <c r="G12" s="1">
        <f t="shared" si="10"/>
        <v>11394192.237295058</v>
      </c>
      <c r="H12" s="1">
        <f t="shared" si="1"/>
        <v>4270276.1836505923</v>
      </c>
      <c r="I12" s="1">
        <f t="shared" si="2"/>
        <v>7123916.0536444662</v>
      </c>
      <c r="J12" s="1">
        <f t="shared" si="3"/>
        <v>2366594.1775129279</v>
      </c>
      <c r="K12" s="1">
        <f t="shared" si="4"/>
        <v>9027598.0597821306</v>
      </c>
      <c r="L12" s="1">
        <f t="shared" si="5"/>
        <v>1903682.0061376637</v>
      </c>
      <c r="M12" s="3">
        <f t="shared" si="6"/>
        <v>0.15795724608424239</v>
      </c>
      <c r="N12" s="1">
        <f t="shared" si="7"/>
        <v>467081.10473460238</v>
      </c>
      <c r="O12" s="1">
        <f t="shared" si="11"/>
        <v>402316.36309352261</v>
      </c>
      <c r="P12" s="1">
        <f t="shared" si="8"/>
        <v>373820.69887894474</v>
      </c>
      <c r="Q12" s="4">
        <f t="shared" si="9"/>
        <v>0.79229820524120376</v>
      </c>
      <c r="R12" s="4">
        <f t="shared" si="0"/>
        <v>0.44579833347224762</v>
      </c>
      <c r="S12" s="2">
        <f t="shared" si="12"/>
        <v>0</v>
      </c>
    </row>
    <row r="13" spans="1:19" x14ac:dyDescent="0.35">
      <c r="A13" t="s">
        <v>19</v>
      </c>
      <c r="B13" t="s">
        <v>26</v>
      </c>
      <c r="C13">
        <f>C11*C12</f>
        <v>0.12</v>
      </c>
      <c r="F13">
        <v>10</v>
      </c>
      <c r="G13" s="1">
        <f t="shared" si="10"/>
        <v>11889769.006244238</v>
      </c>
      <c r="H13" s="1">
        <f t="shared" si="1"/>
        <v>4737357.2883851947</v>
      </c>
      <c r="I13" s="1">
        <f t="shared" si="2"/>
        <v>7152411.7178590437</v>
      </c>
      <c r="J13" s="1">
        <f t="shared" si="3"/>
        <v>2459854.5833685854</v>
      </c>
      <c r="K13" s="1">
        <f t="shared" si="4"/>
        <v>9429914.422875654</v>
      </c>
      <c r="L13" s="1">
        <f t="shared" si="5"/>
        <v>2277502.7050166083</v>
      </c>
      <c r="M13" s="3">
        <f t="shared" si="6"/>
        <v>0.16347340479660205</v>
      </c>
      <c r="N13" s="1">
        <f t="shared" si="7"/>
        <v>468949.42915354075</v>
      </c>
      <c r="O13" s="1">
        <f t="shared" si="11"/>
        <v>430730.45091922581</v>
      </c>
      <c r="P13" s="1">
        <f t="shared" si="8"/>
        <v>402120.80404778966</v>
      </c>
      <c r="Q13" s="4">
        <f t="shared" si="9"/>
        <v>0.79311165910147419</v>
      </c>
      <c r="R13" s="4">
        <f t="shared" si="0"/>
        <v>0.48075383940334637</v>
      </c>
      <c r="S13" s="2">
        <f t="shared" si="12"/>
        <v>0</v>
      </c>
    </row>
    <row r="14" spans="1:19" x14ac:dyDescent="0.35">
      <c r="A14" t="s">
        <v>32</v>
      </c>
      <c r="B14" t="s">
        <v>36</v>
      </c>
      <c r="F14">
        <v>11</v>
      </c>
      <c r="G14" s="1">
        <f t="shared" si="10"/>
        <v>12387328.082269216</v>
      </c>
      <c r="H14" s="1">
        <f t="shared" si="1"/>
        <v>5206306.7175387358</v>
      </c>
      <c r="I14" s="1">
        <f t="shared" si="2"/>
        <v>7181021.3647304792</v>
      </c>
      <c r="J14" s="1">
        <f t="shared" si="3"/>
        <v>2526683.2084743362</v>
      </c>
      <c r="K14" s="1">
        <f t="shared" si="4"/>
        <v>9860644.8737948798</v>
      </c>
      <c r="L14" s="1">
        <f t="shared" si="5"/>
        <v>2679623.5090643978</v>
      </c>
      <c r="M14" s="3">
        <f t="shared" si="6"/>
        <v>0.16891487704961483</v>
      </c>
      <c r="N14" s="1">
        <f t="shared" si="7"/>
        <v>470825.22687015496</v>
      </c>
      <c r="O14" s="1">
        <f t="shared" si="11"/>
        <v>455518.46896169079</v>
      </c>
      <c r="P14" s="1">
        <f t="shared" si="8"/>
        <v>426794.38350276882</v>
      </c>
      <c r="Q14" s="4">
        <f t="shared" si="9"/>
        <v>0.79602677900402574</v>
      </c>
      <c r="R14" s="4">
        <f t="shared" si="0"/>
        <v>0.51468798410155536</v>
      </c>
      <c r="S14" s="2">
        <f t="shared" si="12"/>
        <v>0</v>
      </c>
    </row>
    <row r="15" spans="1:19" x14ac:dyDescent="0.35">
      <c r="A15" t="s">
        <v>21</v>
      </c>
      <c r="B15" t="s">
        <v>37</v>
      </c>
      <c r="F15">
        <v>12</v>
      </c>
      <c r="G15" s="1">
        <f t="shared" si="10"/>
        <v>12886877.394598292</v>
      </c>
      <c r="H15" s="1">
        <f t="shared" si="1"/>
        <v>5677131.9444088908</v>
      </c>
      <c r="I15" s="1">
        <f t="shared" si="2"/>
        <v>7209745.4501894014</v>
      </c>
      <c r="J15" s="1">
        <f t="shared" si="3"/>
        <v>2570714.0518417223</v>
      </c>
      <c r="K15" s="1">
        <f t="shared" si="4"/>
        <v>10316163.342756571</v>
      </c>
      <c r="L15" s="1">
        <f t="shared" si="5"/>
        <v>3106417.8925671666</v>
      </c>
      <c r="M15" s="3">
        <f t="shared" si="6"/>
        <v>0.17420185800515625</v>
      </c>
      <c r="N15" s="1">
        <f t="shared" si="7"/>
        <v>472708.52777763555</v>
      </c>
      <c r="O15" s="1">
        <f t="shared" si="11"/>
        <v>476662.14603154926</v>
      </c>
      <c r="P15" s="1">
        <f t="shared" si="8"/>
        <v>447823.16423079162</v>
      </c>
      <c r="Q15" s="4">
        <f t="shared" si="9"/>
        <v>0.80051691553151039</v>
      </c>
      <c r="R15" s="4">
        <f t="shared" si="0"/>
        <v>0.54718085170215469</v>
      </c>
      <c r="S15" s="2">
        <f t="shared" si="12"/>
        <v>0</v>
      </c>
    </row>
    <row r="16" spans="1:19" x14ac:dyDescent="0.35">
      <c r="A16" t="s">
        <v>20</v>
      </c>
      <c r="B16" t="s">
        <v>38</v>
      </c>
      <c r="F16">
        <v>13</v>
      </c>
      <c r="G16" s="1">
        <f t="shared" si="10"/>
        <v>13388424.904176686</v>
      </c>
      <c r="H16" s="1">
        <f t="shared" si="1"/>
        <v>6149840.4721865263</v>
      </c>
      <c r="I16" s="1">
        <f t="shared" si="2"/>
        <v>7238584.4319901587</v>
      </c>
      <c r="J16" s="1">
        <f t="shared" si="3"/>
        <v>2595599.4153885664</v>
      </c>
      <c r="K16" s="1">
        <f t="shared" si="4"/>
        <v>10792825.48878812</v>
      </c>
      <c r="L16" s="1">
        <f t="shared" si="5"/>
        <v>3554241.056797958</v>
      </c>
      <c r="M16" s="3">
        <f t="shared" si="6"/>
        <v>0.17927672886847243</v>
      </c>
      <c r="N16" s="1">
        <f t="shared" si="7"/>
        <v>474599.36188874609</v>
      </c>
      <c r="O16" s="1">
        <f t="shared" si="11"/>
        <v>494284.91037174215</v>
      </c>
      <c r="P16" s="1">
        <f t="shared" si="8"/>
        <v>465330.57264378155</v>
      </c>
      <c r="Q16" s="4">
        <f t="shared" si="9"/>
        <v>0.80613108457748184</v>
      </c>
      <c r="R16" s="4">
        <f t="shared" si="0"/>
        <v>0.57794036656275671</v>
      </c>
      <c r="S16" s="2">
        <f t="shared" si="12"/>
        <v>0</v>
      </c>
    </row>
    <row r="17" spans="1:19" x14ac:dyDescent="0.35">
      <c r="A17" t="s">
        <v>27</v>
      </c>
      <c r="B17" t="s">
        <v>39</v>
      </c>
      <c r="F17">
        <v>14</v>
      </c>
      <c r="G17" s="1">
        <f t="shared" si="10"/>
        <v>13891978.603793392</v>
      </c>
      <c r="H17" s="1">
        <f t="shared" si="1"/>
        <v>6624439.8340752721</v>
      </c>
      <c r="I17" s="1">
        <f t="shared" si="2"/>
        <v>7267538.7697181189</v>
      </c>
      <c r="J17" s="1">
        <f t="shared" si="3"/>
        <v>2604868.2046335312</v>
      </c>
      <c r="K17" s="1">
        <f t="shared" si="4"/>
        <v>11287110.399159862</v>
      </c>
      <c r="L17" s="1">
        <f t="shared" si="5"/>
        <v>4019571.6294417395</v>
      </c>
      <c r="M17" s="3">
        <f t="shared" si="6"/>
        <v>0.18410169367647605</v>
      </c>
      <c r="N17" s="1">
        <f t="shared" si="7"/>
        <v>476497.75933630107</v>
      </c>
      <c r="O17" s="1">
        <f t="shared" si="11"/>
        <v>508630.80335590703</v>
      </c>
      <c r="P17" s="1">
        <f t="shared" si="8"/>
        <v>479560.64827703452</v>
      </c>
      <c r="Q17" s="4">
        <f t="shared" si="9"/>
        <v>0.81249120237471173</v>
      </c>
      <c r="R17" s="4">
        <f t="shared" si="0"/>
        <v>0.60677909832701271</v>
      </c>
      <c r="S17" s="2">
        <f t="shared" si="12"/>
        <v>0</v>
      </c>
    </row>
    <row r="18" spans="1:19" x14ac:dyDescent="0.35">
      <c r="F18">
        <v>15</v>
      </c>
      <c r="G18" s="1">
        <f t="shared" si="10"/>
        <v>14397546.518208567</v>
      </c>
      <c r="H18" s="1">
        <f t="shared" si="1"/>
        <v>7100937.5934115732</v>
      </c>
      <c r="I18" s="1">
        <f t="shared" si="2"/>
        <v>7296608.9247969911</v>
      </c>
      <c r="J18" s="1">
        <f t="shared" si="3"/>
        <v>2601805.3156927978</v>
      </c>
      <c r="K18" s="1">
        <f t="shared" si="4"/>
        <v>11795741.202515768</v>
      </c>
      <c r="L18" s="1">
        <f t="shared" si="5"/>
        <v>4499132.277718774</v>
      </c>
      <c r="M18" s="3">
        <f t="shared" si="6"/>
        <v>0.1886556101974039</v>
      </c>
      <c r="N18" s="1">
        <f t="shared" si="7"/>
        <v>478403.75037364627</v>
      </c>
      <c r="O18" s="1">
        <f t="shared" si="11"/>
        <v>520031.60514606175</v>
      </c>
      <c r="P18" s="1">
        <f t="shared" si="8"/>
        <v>490845.16944687383</v>
      </c>
      <c r="Q18" s="4">
        <f t="shared" si="9"/>
        <v>0.8192882855143202</v>
      </c>
      <c r="R18" s="4">
        <f t="shared" si="0"/>
        <v>0.63359693259284255</v>
      </c>
      <c r="S18" s="2">
        <f t="shared" si="12"/>
        <v>0</v>
      </c>
    </row>
    <row r="19" spans="1:19" x14ac:dyDescent="0.35">
      <c r="F19">
        <v>16</v>
      </c>
      <c r="G19" s="1">
        <f t="shared" si="10"/>
        <v>14905136.704281403</v>
      </c>
      <c r="H19" s="1">
        <f t="shared" si="1"/>
        <v>7579341.3437852198</v>
      </c>
      <c r="I19" s="1">
        <f t="shared" si="2"/>
        <v>7325795.3604961783</v>
      </c>
      <c r="J19" s="1">
        <f t="shared" si="3"/>
        <v>2589363.89661957</v>
      </c>
      <c r="K19" s="1">
        <f t="shared" si="4"/>
        <v>12315772.80766183</v>
      </c>
      <c r="L19" s="1">
        <f t="shared" si="5"/>
        <v>4989977.4471656475</v>
      </c>
      <c r="M19" s="3">
        <f t="shared" si="6"/>
        <v>0.1929305383037786</v>
      </c>
      <c r="N19" s="1">
        <f t="shared" si="7"/>
        <v>480317.36537514091</v>
      </c>
      <c r="O19" s="1">
        <f t="shared" si="11"/>
        <v>528870.55188116804</v>
      </c>
      <c r="P19" s="1">
        <f t="shared" si="8"/>
        <v>499567.37043918337</v>
      </c>
      <c r="Q19" s="4">
        <f t="shared" si="9"/>
        <v>0.82627707829906749</v>
      </c>
      <c r="R19" s="4">
        <f t="shared" si="0"/>
        <v>0.65836557833052933</v>
      </c>
      <c r="S19" s="2">
        <f t="shared" si="12"/>
        <v>0</v>
      </c>
    </row>
    <row r="20" spans="1:19" x14ac:dyDescent="0.35">
      <c r="A20" s="13" t="s">
        <v>43</v>
      </c>
      <c r="F20">
        <v>17</v>
      </c>
      <c r="G20" s="1">
        <f t="shared" si="10"/>
        <v>15414757.251098529</v>
      </c>
      <c r="H20" s="1">
        <f t="shared" si="1"/>
        <v>8059658.7091603614</v>
      </c>
      <c r="I20" s="1">
        <f t="shared" si="2"/>
        <v>7355098.5419381633</v>
      </c>
      <c r="J20" s="1">
        <f t="shared" si="3"/>
        <v>2570113.8915555277</v>
      </c>
      <c r="K20" s="1">
        <f t="shared" si="4"/>
        <v>12844643.359542998</v>
      </c>
      <c r="L20" s="1">
        <f t="shared" si="5"/>
        <v>5489544.8176048305</v>
      </c>
      <c r="M20" s="3">
        <f t="shared" si="6"/>
        <v>0.19692841595595889</v>
      </c>
      <c r="N20" s="1">
        <f t="shared" si="7"/>
        <v>482238.63483664143</v>
      </c>
      <c r="O20" s="1">
        <f t="shared" si="11"/>
        <v>535548.85165818781</v>
      </c>
      <c r="P20" s="1">
        <f t="shared" si="8"/>
        <v>506128.45749043516</v>
      </c>
      <c r="Q20" s="4">
        <f t="shared" si="9"/>
        <v>0.8332692594706691</v>
      </c>
      <c r="R20" s="4">
        <f t="shared" si="0"/>
        <v>0.68111380589423498</v>
      </c>
      <c r="S20" s="2">
        <f t="shared" si="12"/>
        <v>0</v>
      </c>
    </row>
    <row r="21" spans="1:19" x14ac:dyDescent="0.35">
      <c r="F21">
        <v>18</v>
      </c>
      <c r="G21" s="1">
        <f t="shared" si="10"/>
        <v>15926416.280102924</v>
      </c>
      <c r="H21" s="1">
        <f t="shared" si="1"/>
        <v>8541897.3439970016</v>
      </c>
      <c r="I21" s="1">
        <f t="shared" si="2"/>
        <v>7384518.9361059163</v>
      </c>
      <c r="J21" s="1">
        <f t="shared" si="3"/>
        <v>2546224.068901734</v>
      </c>
      <c r="K21" s="1">
        <f t="shared" si="4"/>
        <v>13380192.211201185</v>
      </c>
      <c r="L21" s="1">
        <f t="shared" si="5"/>
        <v>5995673.2750952654</v>
      </c>
      <c r="M21" s="3">
        <f t="shared" si="6"/>
        <v>0.20065812302858255</v>
      </c>
      <c r="N21" s="1">
        <f t="shared" si="7"/>
        <v>484167.589375988</v>
      </c>
      <c r="O21" s="1">
        <f t="shared" si="11"/>
        <v>540458.61822044582</v>
      </c>
      <c r="P21" s="1">
        <f t="shared" si="8"/>
        <v>510920.54247602215</v>
      </c>
      <c r="Q21" s="4">
        <f t="shared" si="9"/>
        <v>0.84012573675580937</v>
      </c>
      <c r="R21" s="4">
        <f t="shared" si="0"/>
        <v>0.70191352502132931</v>
      </c>
      <c r="S21" s="2">
        <f t="shared" si="12"/>
        <v>0</v>
      </c>
    </row>
    <row r="22" spans="1:19" x14ac:dyDescent="0.35">
      <c r="F22">
        <v>19</v>
      </c>
      <c r="G22" s="1">
        <f t="shared" si="10"/>
        <v>16440121.945223335</v>
      </c>
      <c r="H22" s="1">
        <f t="shared" si="1"/>
        <v>9026064.9333729912</v>
      </c>
      <c r="I22" s="1">
        <f t="shared" si="2"/>
        <v>7414057.0118503403</v>
      </c>
      <c r="J22" s="1">
        <f t="shared" si="3"/>
        <v>2519471.1158016999</v>
      </c>
      <c r="K22" s="1">
        <f t="shared" si="4"/>
        <v>13920650.829421632</v>
      </c>
      <c r="L22" s="1">
        <f t="shared" si="5"/>
        <v>6506593.817571288</v>
      </c>
      <c r="M22" s="3">
        <f t="shared" si="6"/>
        <v>0.20413305538039211</v>
      </c>
      <c r="N22" s="1">
        <f t="shared" si="7"/>
        <v>486104.25973349198</v>
      </c>
      <c r="O22" s="1">
        <f t="shared" si="11"/>
        <v>543963.56485864811</v>
      </c>
      <c r="P22" s="1">
        <f t="shared" si="8"/>
        <v>514307.3368112467</v>
      </c>
      <c r="Q22" s="4">
        <f t="shared" si="9"/>
        <v>0.84674863579502013</v>
      </c>
      <c r="R22" s="4">
        <f t="shared" si="0"/>
        <v>0.7208671625564973</v>
      </c>
      <c r="S22" s="2">
        <f t="shared" si="12"/>
        <v>0</v>
      </c>
    </row>
    <row r="23" spans="1:19" x14ac:dyDescent="0.35">
      <c r="F23">
        <v>20</v>
      </c>
      <c r="G23" s="1">
        <f t="shared" si="10"/>
        <v>16955882.43300423</v>
      </c>
      <c r="H23" s="1">
        <f t="shared" si="1"/>
        <v>9512169.1931064837</v>
      </c>
      <c r="I23" s="1">
        <f t="shared" si="2"/>
        <v>7443713.2398977419</v>
      </c>
      <c r="J23" s="1">
        <f t="shared" si="3"/>
        <v>2491268.0387239452</v>
      </c>
      <c r="K23" s="1">
        <f t="shared" si="4"/>
        <v>14464614.394280281</v>
      </c>
      <c r="L23" s="1">
        <f t="shared" si="5"/>
        <v>7020901.1543825343</v>
      </c>
      <c r="M23" s="3">
        <f t="shared" si="6"/>
        <v>0.20736922902615246</v>
      </c>
      <c r="N23" s="1">
        <f t="shared" si="7"/>
        <v>488048.67677242594</v>
      </c>
      <c r="O23" s="1">
        <f t="shared" si="11"/>
        <v>546387.1854472704</v>
      </c>
      <c r="P23" s="1">
        <f t="shared" si="8"/>
        <v>516612.33248767944</v>
      </c>
      <c r="Q23" s="4">
        <f t="shared" si="9"/>
        <v>0.85307352486268984</v>
      </c>
      <c r="R23" s="4">
        <f t="shared" si="0"/>
        <v>0.7380967486859481</v>
      </c>
      <c r="S23" s="2">
        <f t="shared" si="12"/>
        <v>0</v>
      </c>
    </row>
    <row r="24" spans="1:19" x14ac:dyDescent="0.35">
      <c r="F24">
        <v>21</v>
      </c>
      <c r="G24" s="1">
        <f t="shared" si="10"/>
        <v>17473705.962736249</v>
      </c>
      <c r="H24" s="1">
        <f t="shared" si="1"/>
        <v>10000217.86987891</v>
      </c>
      <c r="I24" s="1">
        <f t="shared" si="2"/>
        <v>7473488.0928573329</v>
      </c>
      <c r="J24" s="1">
        <f t="shared" si="3"/>
        <v>2462704.3830086915</v>
      </c>
      <c r="K24" s="1">
        <f t="shared" si="4"/>
        <v>15011001.579727551</v>
      </c>
      <c r="L24" s="1">
        <f t="shared" si="5"/>
        <v>7537513.4868702134</v>
      </c>
      <c r="M24" s="3">
        <f t="shared" si="6"/>
        <v>0.21038387081838297</v>
      </c>
      <c r="N24" s="1">
        <f t="shared" si="7"/>
        <v>490000.87147951563</v>
      </c>
      <c r="O24" s="1">
        <f t="shared" si="11"/>
        <v>548007.23315019533</v>
      </c>
      <c r="P24" s="1">
        <f t="shared" si="8"/>
        <v>518113.28077876609</v>
      </c>
      <c r="Q24" s="4">
        <f t="shared" si="9"/>
        <v>0.85906227400984281</v>
      </c>
      <c r="R24" s="4">
        <f t="shared" si="0"/>
        <v>0.75373492707329215</v>
      </c>
      <c r="S24" s="2">
        <f t="shared" si="12"/>
        <v>0</v>
      </c>
    </row>
    <row r="25" spans="1:19" x14ac:dyDescent="0.35">
      <c r="F25">
        <v>22</v>
      </c>
      <c r="G25" s="1">
        <f t="shared" si="10"/>
        <v>17993600.786587194</v>
      </c>
      <c r="H25" s="1">
        <f t="shared" si="1"/>
        <v>10490218.741358425</v>
      </c>
      <c r="I25" s="1">
        <f t="shared" si="2"/>
        <v>7503382.0452287626</v>
      </c>
      <c r="J25" s="1">
        <f t="shared" si="3"/>
        <v>2434591.9737094408</v>
      </c>
      <c r="K25" s="1">
        <f t="shared" si="4"/>
        <v>15559008.812877746</v>
      </c>
      <c r="L25" s="1">
        <f t="shared" si="5"/>
        <v>8055626.7676489791</v>
      </c>
      <c r="M25" s="3">
        <f t="shared" si="6"/>
        <v>0.21319442103385669</v>
      </c>
      <c r="N25" s="1">
        <f t="shared" si="7"/>
        <v>491960.87496543373</v>
      </c>
      <c r="O25" s="1">
        <f t="shared" si="11"/>
        <v>549054.9544695738</v>
      </c>
      <c r="P25" s="1">
        <f t="shared" si="8"/>
        <v>519041.42628865869</v>
      </c>
      <c r="Q25" s="4">
        <f t="shared" si="9"/>
        <v>0.86469678845357945</v>
      </c>
      <c r="R25" s="4">
        <f t="shared" si="0"/>
        <v>0.76791790202516019</v>
      </c>
      <c r="S25" s="2">
        <f t="shared" si="12"/>
        <v>0</v>
      </c>
    </row>
    <row r="26" spans="1:19" x14ac:dyDescent="0.35">
      <c r="F26">
        <v>23</v>
      </c>
      <c r="G26" s="1">
        <f t="shared" si="10"/>
        <v>18515575.189733543</v>
      </c>
      <c r="H26" s="1">
        <f t="shared" si="1"/>
        <v>10982179.616323858</v>
      </c>
      <c r="I26" s="1">
        <f t="shared" si="2"/>
        <v>7533395.5734096775</v>
      </c>
      <c r="J26" s="1">
        <f t="shared" si="3"/>
        <v>2407511.422386216</v>
      </c>
      <c r="K26" s="1">
        <f t="shared" si="4"/>
        <v>16108063.767347321</v>
      </c>
      <c r="L26" s="1">
        <f t="shared" si="5"/>
        <v>8574668.1939376369</v>
      </c>
      <c r="M26" s="3">
        <f t="shared" si="6"/>
        <v>0.215817864716769</v>
      </c>
      <c r="N26" s="1">
        <f t="shared" si="7"/>
        <v>493928.71846529545</v>
      </c>
      <c r="O26" s="1">
        <f t="shared" si="11"/>
        <v>549717.55675426323</v>
      </c>
      <c r="P26" s="1">
        <f t="shared" si="8"/>
        <v>519583.97446062451</v>
      </c>
      <c r="Q26" s="4">
        <f t="shared" si="9"/>
        <v>0.8699737168456354</v>
      </c>
      <c r="R26" s="4">
        <f t="shared" si="0"/>
        <v>0.78078018148531203</v>
      </c>
      <c r="S26" s="2">
        <f t="shared" si="12"/>
        <v>0</v>
      </c>
    </row>
    <row r="27" spans="1:19" x14ac:dyDescent="0.35">
      <c r="F27">
        <v>24</v>
      </c>
      <c r="G27" s="1">
        <f t="shared" si="10"/>
        <v>19039637.490492478</v>
      </c>
      <c r="H27" s="1">
        <f t="shared" si="1"/>
        <v>11476108.334789153</v>
      </c>
      <c r="I27" s="1">
        <f t="shared" si="2"/>
        <v>7563529.1557033164</v>
      </c>
      <c r="J27" s="1">
        <f t="shared" si="3"/>
        <v>2381856.166390887</v>
      </c>
      <c r="K27" s="1">
        <f t="shared" si="4"/>
        <v>16657781.324101584</v>
      </c>
      <c r="L27" s="1">
        <f t="shared" si="5"/>
        <v>9094252.1683982611</v>
      </c>
      <c r="M27" s="3">
        <f t="shared" si="6"/>
        <v>0.21827031334258276</v>
      </c>
      <c r="N27" s="1">
        <f t="shared" si="7"/>
        <v>495904.43333915662</v>
      </c>
      <c r="O27" s="1">
        <f t="shared" si="11"/>
        <v>550142.60839791514</v>
      </c>
      <c r="P27" s="1">
        <f t="shared" si="8"/>
        <v>519888.49177510187</v>
      </c>
      <c r="Q27" s="4">
        <f t="shared" si="9"/>
        <v>0.87490013044732162</v>
      </c>
      <c r="R27" s="4">
        <f t="shared" si="0"/>
        <v>0.79245088170086075</v>
      </c>
      <c r="S27" s="2">
        <f t="shared" si="12"/>
        <v>0</v>
      </c>
    </row>
    <row r="28" spans="1:19" x14ac:dyDescent="0.35">
      <c r="F28">
        <v>25</v>
      </c>
      <c r="G28" s="1">
        <f t="shared" si="10"/>
        <v>19565796.040454451</v>
      </c>
      <c r="H28" s="1">
        <f t="shared" si="1"/>
        <v>11972012.768128311</v>
      </c>
      <c r="I28" s="1">
        <f t="shared" si="2"/>
        <v>7593783.2723261304</v>
      </c>
      <c r="J28" s="1">
        <f t="shared" si="3"/>
        <v>2357872.1079549417</v>
      </c>
      <c r="K28" s="1">
        <f t="shared" si="4"/>
        <v>17207923.932499498</v>
      </c>
      <c r="L28" s="1">
        <f t="shared" si="5"/>
        <v>9614140.6601733621</v>
      </c>
      <c r="M28" s="3">
        <f t="shared" si="6"/>
        <v>0.22056676944990644</v>
      </c>
      <c r="N28" s="1">
        <f t="shared" si="7"/>
        <v>497888.05107251322</v>
      </c>
      <c r="O28" s="1">
        <f t="shared" si="11"/>
        <v>550443.36671696696</v>
      </c>
      <c r="P28" s="1">
        <f t="shared" si="8"/>
        <v>520068.23362766253</v>
      </c>
      <c r="Q28" s="4">
        <f t="shared" si="9"/>
        <v>0.87949010083311763</v>
      </c>
      <c r="R28" s="4">
        <f t="shared" si="0"/>
        <v>0.80305132030663751</v>
      </c>
      <c r="S28" s="2">
        <f t="shared" si="12"/>
        <v>0</v>
      </c>
    </row>
    <row r="29" spans="1:19" x14ac:dyDescent="0.35">
      <c r="F29">
        <v>26</v>
      </c>
      <c r="G29" s="1">
        <f t="shared" si="10"/>
        <v>20094059.224616271</v>
      </c>
      <c r="H29" s="1">
        <f t="shared" si="1"/>
        <v>12469900.819200823</v>
      </c>
      <c r="I29" s="1">
        <f t="shared" si="2"/>
        <v>7624158.4054154353</v>
      </c>
      <c r="J29" s="1">
        <f t="shared" si="3"/>
        <v>2335691.9253997924</v>
      </c>
      <c r="K29" s="1">
        <f t="shared" si="4"/>
        <v>17758367.299216464</v>
      </c>
      <c r="L29" s="1">
        <f t="shared" si="5"/>
        <v>10134208.893801024</v>
      </c>
      <c r="M29" s="3">
        <f t="shared" si="6"/>
        <v>0.22272101990843884</v>
      </c>
      <c r="N29" s="1">
        <f t="shared" si="7"/>
        <v>499879.60327680327</v>
      </c>
      <c r="O29" s="1">
        <f t="shared" si="11"/>
        <v>550704.32143860869</v>
      </c>
      <c r="P29" s="1">
        <f t="shared" si="8"/>
        <v>520207.687816947</v>
      </c>
      <c r="Q29" s="4">
        <f t="shared" si="9"/>
        <v>0.88376206622609821</v>
      </c>
      <c r="R29" s="4">
        <f t="shared" si="0"/>
        <v>0.8126936244911136</v>
      </c>
      <c r="S29" s="2">
        <f t="shared" si="12"/>
        <v>0</v>
      </c>
    </row>
    <row r="30" spans="1:19" x14ac:dyDescent="0.35">
      <c r="F30">
        <v>27</v>
      </c>
      <c r="G30" s="1">
        <f t="shared" si="10"/>
        <v>20624435.461514737</v>
      </c>
      <c r="H30" s="1">
        <f t="shared" si="1"/>
        <v>12969780.422477627</v>
      </c>
      <c r="I30" s="1">
        <f t="shared" si="2"/>
        <v>7654655.0390370963</v>
      </c>
      <c r="J30" s="1">
        <f t="shared" si="3"/>
        <v>2315363.8408596488</v>
      </c>
      <c r="K30" s="1">
        <f t="shared" si="4"/>
        <v>18309071.620655075</v>
      </c>
      <c r="L30" s="1">
        <f t="shared" si="5"/>
        <v>10654416.581617972</v>
      </c>
      <c r="M30" s="3">
        <f t="shared" si="6"/>
        <v>0.22474561596709827</v>
      </c>
      <c r="N30" s="1">
        <f t="shared" si="7"/>
        <v>501879.12168991048</v>
      </c>
      <c r="O30" s="1">
        <f t="shared" si="11"/>
        <v>550986.49275809666</v>
      </c>
      <c r="P30" s="1">
        <f t="shared" si="8"/>
        <v>520367.87260194827</v>
      </c>
      <c r="Q30" s="4">
        <f t="shared" si="9"/>
        <v>0.8877368621710815</v>
      </c>
      <c r="R30" s="4">
        <f t="shared" si="0"/>
        <v>0.82148010487155576</v>
      </c>
      <c r="S30" s="2">
        <f t="shared" si="12"/>
        <v>0</v>
      </c>
    </row>
    <row r="31" spans="1:19" x14ac:dyDescent="0.35">
      <c r="F31">
        <v>28</v>
      </c>
      <c r="G31" s="1">
        <f t="shared" si="10"/>
        <v>21156933.203360796</v>
      </c>
      <c r="H31" s="1">
        <f t="shared" si="1"/>
        <v>13471659.544167539</v>
      </c>
      <c r="I31" s="1">
        <f t="shared" si="2"/>
        <v>7685273.6591932448</v>
      </c>
      <c r="J31" s="1">
        <f t="shared" si="3"/>
        <v>2296875.0899476111</v>
      </c>
      <c r="K31" s="1">
        <f t="shared" si="4"/>
        <v>18860058.11341317</v>
      </c>
      <c r="L31" s="1">
        <f t="shared" si="5"/>
        <v>11174784.454219921</v>
      </c>
      <c r="M31" s="3">
        <f t="shared" si="6"/>
        <v>0.22665190900599849</v>
      </c>
      <c r="N31" s="1">
        <f t="shared" si="7"/>
        <v>503886.63817667018</v>
      </c>
      <c r="O31" s="1">
        <f t="shared" si="11"/>
        <v>551332.21852172352</v>
      </c>
      <c r="P31" s="1">
        <f t="shared" si="8"/>
        <v>520591.12388495053</v>
      </c>
      <c r="Q31" s="4">
        <f t="shared" si="9"/>
        <v>0.8914362933479052</v>
      </c>
      <c r="R31" s="4">
        <f t="shared" si="0"/>
        <v>0.82950318166687675</v>
      </c>
      <c r="S31" s="2">
        <f t="shared" si="12"/>
        <v>0</v>
      </c>
    </row>
    <row r="32" spans="1:19" x14ac:dyDescent="0.35">
      <c r="F32">
        <v>29</v>
      </c>
      <c r="G32" s="1">
        <f t="shared" si="10"/>
        <v>21691560.936174236</v>
      </c>
      <c r="H32" s="1">
        <f t="shared" si="1"/>
        <v>13975546.182344209</v>
      </c>
      <c r="I32" s="1">
        <f t="shared" si="2"/>
        <v>7716014.7538300185</v>
      </c>
      <c r="J32" s="1">
        <f t="shared" si="3"/>
        <v>2280170.6042393306</v>
      </c>
      <c r="K32" s="1">
        <f t="shared" si="4"/>
        <v>19411390.331934892</v>
      </c>
      <c r="L32" s="1">
        <f t="shared" si="5"/>
        <v>11695375.57810487</v>
      </c>
      <c r="M32" s="3">
        <f t="shared" si="6"/>
        <v>0.22845011964936551</v>
      </c>
      <c r="N32" s="1">
        <f t="shared" si="7"/>
        <v>505902.18472937681</v>
      </c>
      <c r="O32" s="1">
        <f t="shared" si="11"/>
        <v>551769.30637476116</v>
      </c>
      <c r="P32" s="1">
        <f t="shared" si="8"/>
        <v>520905.24735944113</v>
      </c>
      <c r="Q32" s="4">
        <f t="shared" si="9"/>
        <v>0.89488213361184232</v>
      </c>
      <c r="R32" s="4">
        <f t="shared" si="0"/>
        <v>0.83684568928547798</v>
      </c>
      <c r="S32" s="2">
        <f t="shared" si="12"/>
        <v>0</v>
      </c>
    </row>
    <row r="33" spans="6:19" x14ac:dyDescent="0.35">
      <c r="F33">
        <v>30</v>
      </c>
      <c r="G33" s="1">
        <f t="shared" si="10"/>
        <v>22228327.179918934</v>
      </c>
      <c r="H33" s="1">
        <f t="shared" si="1"/>
        <v>14481448.367073586</v>
      </c>
      <c r="I33" s="1">
        <f t="shared" si="2"/>
        <v>7746878.8128453381</v>
      </c>
      <c r="J33" s="1">
        <f t="shared" si="3"/>
        <v>2265167.5416092663</v>
      </c>
      <c r="K33" s="1">
        <f t="shared" si="4"/>
        <v>19963159.638309654</v>
      </c>
      <c r="L33" s="1">
        <f t="shared" si="5"/>
        <v>12216280.825464312</v>
      </c>
      <c r="M33" s="3">
        <f t="shared" si="6"/>
        <v>0.23014942466140426</v>
      </c>
      <c r="N33" s="1">
        <f t="shared" si="7"/>
        <v>507925.79346829432</v>
      </c>
      <c r="O33" s="1">
        <f t="shared" si="11"/>
        <v>552314.52171444148</v>
      </c>
      <c r="P33" s="1">
        <f t="shared" si="8"/>
        <v>521327.0064630601</v>
      </c>
      <c r="Q33" s="4">
        <f t="shared" si="9"/>
        <v>0.89809545615939868</v>
      </c>
      <c r="R33" s="4">
        <f t="shared" si="0"/>
        <v>0.8435814233361093</v>
      </c>
      <c r="S33" s="2">
        <f t="shared" si="12"/>
        <v>0</v>
      </c>
    </row>
    <row r="34" spans="6:19" x14ac:dyDescent="0.35">
      <c r="F34">
        <v>31</v>
      </c>
      <c r="G34" s="1">
        <f>G33+($C$9*G33)-($C$10*G33)+$C$8</f>
        <v>22767240.48863861</v>
      </c>
      <c r="H34" s="1">
        <f>H33+($C$9*H33)-($C$10*H33)+$C$8</f>
        <v>14989374.160541879</v>
      </c>
      <c r="I34" s="1">
        <f>I33+($C$9*I33)-($C$10*I33)</f>
        <v>7777866.3280967195</v>
      </c>
      <c r="J34" s="1">
        <f>J33+N33-P33</f>
        <v>2251766.3286145004</v>
      </c>
      <c r="K34" s="1">
        <f>K33+O33</f>
        <v>20515474.160024095</v>
      </c>
      <c r="L34" s="1">
        <f>L33+P33</f>
        <v>12737607.831927372</v>
      </c>
      <c r="M34" s="3">
        <f>((L34/K34)*$C$12)+((I34/K34)*$C$13)</f>
        <v>0.23175805111122197</v>
      </c>
      <c r="N34" s="1">
        <f>($C$9*H34)-($C$10*H34)+$C$8</f>
        <v>509957.49664216751</v>
      </c>
      <c r="O34" s="1">
        <f>(J34*M34)+($C$9*I34)-($C$10*I34)</f>
        <v>552976.44118995487</v>
      </c>
      <c r="P34" s="1">
        <f>(J34*M34)</f>
        <v>521864.97587756801</v>
      </c>
      <c r="Q34" s="4">
        <f t="shared" ref="Q34:Q75" si="13">K34/G34</f>
        <v>0.90109621191298095</v>
      </c>
      <c r="R34" s="4">
        <f t="shared" si="0"/>
        <v>0.84977582756309666</v>
      </c>
      <c r="S34" s="2">
        <f>G34-J34-K34</f>
        <v>0</v>
      </c>
    </row>
    <row r="35" spans="6:19" x14ac:dyDescent="0.35">
      <c r="F35">
        <v>32</v>
      </c>
      <c r="G35" s="1">
        <f>G34+($C$9*G34)-($C$10*G34)+$C$8</f>
        <v>23308309.450593162</v>
      </c>
      <c r="H35" s="1">
        <f t="shared" ref="H35:H46" si="14">H34+($C$9*H34)-($C$10*H34)+$C$8</f>
        <v>15499331.657184046</v>
      </c>
      <c r="I35" s="1">
        <f t="shared" ref="I35:I46" si="15">I34+($C$9*I34)-($C$10*I34)</f>
        <v>7808977.7934091063</v>
      </c>
      <c r="J35" s="1">
        <f t="shared" ref="J35:J46" si="16">J34+N34-P34</f>
        <v>2239858.8493790999</v>
      </c>
      <c r="K35" s="1">
        <f t="shared" ref="K35:K46" si="17">K34+O34</f>
        <v>21068450.601214051</v>
      </c>
      <c r="L35" s="1">
        <f t="shared" ref="L35:L46" si="18">L34+P34</f>
        <v>13259472.80780494</v>
      </c>
      <c r="M35" s="3">
        <f t="shared" ref="M35:M46" si="19">((L35/K35)*$C$12)+((I35/K35)*$C$13)</f>
        <v>0.23328337097875423</v>
      </c>
      <c r="N35" s="1">
        <f t="shared" ref="N35:N46" si="20">($C$9*H35)-($C$10*H35)+$C$8</f>
        <v>511997.32662873616</v>
      </c>
      <c r="O35" s="1">
        <f t="shared" ref="O35:O46" si="21">(J35*M35)+($C$9*I35)-($C$10*I35)</f>
        <v>553757.73407338653</v>
      </c>
      <c r="P35" s="1">
        <f t="shared" ref="P35:P46" si="22">(J35*M35)</f>
        <v>522521.82289975014</v>
      </c>
      <c r="Q35" s="4">
        <f t="shared" si="13"/>
        <v>0.90390298987033102</v>
      </c>
      <c r="R35" s="4">
        <f t="shared" si="0"/>
        <v>0.85548674620812337</v>
      </c>
      <c r="S35" s="2">
        <f>G35-J35-K35</f>
        <v>0</v>
      </c>
    </row>
    <row r="36" spans="6:19" x14ac:dyDescent="0.35">
      <c r="F36">
        <v>33</v>
      </c>
      <c r="G36" s="1">
        <f t="shared" ref="G36:G46" si="23">G35+($C$9*G35)-($C$10*G35)+$C$8</f>
        <v>23851542.688395534</v>
      </c>
      <c r="H36" s="1">
        <f t="shared" si="14"/>
        <v>16011328.983812781</v>
      </c>
      <c r="I36" s="1">
        <f t="shared" si="15"/>
        <v>7840213.7045827424</v>
      </c>
      <c r="J36" s="1">
        <f t="shared" si="16"/>
        <v>2229334.3531080862</v>
      </c>
      <c r="K36" s="1">
        <f t="shared" si="17"/>
        <v>21622208.335287437</v>
      </c>
      <c r="L36" s="1">
        <f t="shared" si="18"/>
        <v>13781994.63070469</v>
      </c>
      <c r="M36" s="3">
        <f t="shared" si="19"/>
        <v>0.23473199198983968</v>
      </c>
      <c r="N36" s="1">
        <f t="shared" si="20"/>
        <v>514045.31593525113</v>
      </c>
      <c r="O36" s="1">
        <f t="shared" si="21"/>
        <v>554656.94833477272</v>
      </c>
      <c r="P36" s="1">
        <f t="shared" si="22"/>
        <v>523296.0935164417</v>
      </c>
      <c r="Q36" s="4">
        <f t="shared" si="13"/>
        <v>0.90653290723233881</v>
      </c>
      <c r="R36" s="4">
        <f t="shared" si="0"/>
        <v>0.86076518973772165</v>
      </c>
      <c r="S36" s="2">
        <f t="shared" ref="S36:S46" si="24">G36-J36-K36</f>
        <v>0</v>
      </c>
    </row>
    <row r="37" spans="6:19" x14ac:dyDescent="0.35">
      <c r="F37">
        <v>34</v>
      </c>
      <c r="G37" s="1">
        <f t="shared" si="23"/>
        <v>24396948.859149117</v>
      </c>
      <c r="H37" s="1">
        <f t="shared" si="14"/>
        <v>16525374.299748031</v>
      </c>
      <c r="I37" s="1">
        <f t="shared" si="15"/>
        <v>7871574.5594010735</v>
      </c>
      <c r="J37" s="1">
        <f t="shared" si="16"/>
        <v>2220083.5755268959</v>
      </c>
      <c r="K37" s="1">
        <f t="shared" si="17"/>
        <v>22176865.283622209</v>
      </c>
      <c r="L37" s="1">
        <f t="shared" si="18"/>
        <v>14305290.724221131</v>
      </c>
      <c r="M37" s="3">
        <f t="shared" si="19"/>
        <v>0.23610984228061418</v>
      </c>
      <c r="N37" s="1">
        <f t="shared" si="20"/>
        <v>516101.49719899212</v>
      </c>
      <c r="O37" s="1">
        <f t="shared" si="21"/>
        <v>555669.8811050416</v>
      </c>
      <c r="P37" s="1">
        <f t="shared" si="22"/>
        <v>524183.58286743739</v>
      </c>
      <c r="Q37" s="4">
        <f t="shared" si="13"/>
        <v>0.90900158916001694</v>
      </c>
      <c r="R37" s="4">
        <f t="shared" si="0"/>
        <v>0.86565607923563037</v>
      </c>
      <c r="S37" s="2">
        <f t="shared" si="24"/>
        <v>0</v>
      </c>
    </row>
    <row r="38" spans="6:19" x14ac:dyDescent="0.35">
      <c r="F38">
        <v>35</v>
      </c>
      <c r="G38" s="1">
        <f t="shared" si="23"/>
        <v>24944536.654585712</v>
      </c>
      <c r="H38" s="1">
        <f t="shared" si="14"/>
        <v>17041475.796947025</v>
      </c>
      <c r="I38" s="1">
        <f t="shared" si="15"/>
        <v>7903060.8576386785</v>
      </c>
      <c r="J38" s="1">
        <f t="shared" si="16"/>
        <v>2212001.4898584504</v>
      </c>
      <c r="K38" s="1">
        <f t="shared" si="17"/>
        <v>22732535.164727252</v>
      </c>
      <c r="L38" s="1">
        <f t="shared" si="18"/>
        <v>14829474.307088569</v>
      </c>
      <c r="M38" s="3">
        <f t="shared" si="19"/>
        <v>0.23742224771382942</v>
      </c>
      <c r="N38" s="1">
        <f t="shared" si="20"/>
        <v>518165.90318778809</v>
      </c>
      <c r="O38" s="1">
        <f t="shared" si="21"/>
        <v>556790.60909908742</v>
      </c>
      <c r="P38" s="1">
        <f t="shared" si="22"/>
        <v>525178.36566853267</v>
      </c>
      <c r="Q38" s="4">
        <f t="shared" si="13"/>
        <v>0.91132320794373967</v>
      </c>
      <c r="R38" s="4">
        <f t="shared" si="0"/>
        <v>0.87019894777805951</v>
      </c>
      <c r="S38" s="2">
        <f t="shared" si="24"/>
        <v>0</v>
      </c>
    </row>
    <row r="39" spans="6:19" x14ac:dyDescent="0.35">
      <c r="F39">
        <v>36</v>
      </c>
      <c r="G39" s="1">
        <f t="shared" si="23"/>
        <v>25494314.801204056</v>
      </c>
      <c r="H39" s="1">
        <f t="shared" si="14"/>
        <v>17559641.70013481</v>
      </c>
      <c r="I39" s="1">
        <f t="shared" si="15"/>
        <v>7934673.1010692334</v>
      </c>
      <c r="J39" s="1">
        <f t="shared" si="16"/>
        <v>2204989.027377706</v>
      </c>
      <c r="K39" s="1">
        <f t="shared" si="17"/>
        <v>23289325.773826338</v>
      </c>
      <c r="L39" s="1">
        <f t="shared" si="18"/>
        <v>15354652.672757102</v>
      </c>
      <c r="M39" s="3">
        <f t="shared" si="19"/>
        <v>0.23867400146905116</v>
      </c>
      <c r="N39" s="1">
        <f t="shared" si="20"/>
        <v>520238.56680053927</v>
      </c>
      <c r="O39" s="1">
        <f t="shared" si="21"/>
        <v>558012.24676386523</v>
      </c>
      <c r="P39" s="1">
        <f t="shared" si="22"/>
        <v>526273.55435958831</v>
      </c>
      <c r="Q39" s="4">
        <f t="shared" si="13"/>
        <v>0.91351055933169933</v>
      </c>
      <c r="R39" s="4">
        <f t="shared" si="0"/>
        <v>0.87442858658324563</v>
      </c>
      <c r="S39" s="2">
        <f t="shared" si="24"/>
        <v>0</v>
      </c>
    </row>
    <row r="40" spans="6:19" x14ac:dyDescent="0.35">
      <c r="F40">
        <v>37</v>
      </c>
      <c r="G40" s="1">
        <f t="shared" si="23"/>
        <v>26046292.060408872</v>
      </c>
      <c r="H40" s="1">
        <f t="shared" si="14"/>
        <v>18079880.266935352</v>
      </c>
      <c r="I40" s="1">
        <f t="shared" si="15"/>
        <v>7966411.7934735101</v>
      </c>
      <c r="J40" s="1">
        <f t="shared" si="16"/>
        <v>2198954.0398186571</v>
      </c>
      <c r="K40" s="1">
        <f t="shared" si="17"/>
        <v>23847338.020590205</v>
      </c>
      <c r="L40" s="1">
        <f t="shared" si="18"/>
        <v>15880926.227116691</v>
      </c>
      <c r="M40" s="3">
        <f t="shared" si="19"/>
        <v>0.23986942603039668</v>
      </c>
      <c r="N40" s="1">
        <f t="shared" si="20"/>
        <v>522319.52106774144</v>
      </c>
      <c r="O40" s="1">
        <f t="shared" si="21"/>
        <v>559327.49057241727</v>
      </c>
      <c r="P40" s="1">
        <f t="shared" si="22"/>
        <v>527461.84339852328</v>
      </c>
      <c r="Q40" s="4">
        <f t="shared" si="13"/>
        <v>0.91557515999902572</v>
      </c>
      <c r="R40" s="4">
        <f t="shared" si="0"/>
        <v>0.87837563040502387</v>
      </c>
      <c r="S40" s="2">
        <f t="shared" si="24"/>
        <v>0</v>
      </c>
    </row>
    <row r="41" spans="6:19" x14ac:dyDescent="0.35">
      <c r="F41">
        <v>38</v>
      </c>
      <c r="G41" s="1">
        <f t="shared" si="23"/>
        <v>26600477.228650507</v>
      </c>
      <c r="H41" s="1">
        <f t="shared" si="14"/>
        <v>18602199.788003091</v>
      </c>
      <c r="I41" s="1">
        <f t="shared" si="15"/>
        <v>7998277.4406474037</v>
      </c>
      <c r="J41" s="1">
        <f t="shared" si="16"/>
        <v>2193811.7174878754</v>
      </c>
      <c r="K41" s="1">
        <f t="shared" si="17"/>
        <v>24406665.511162624</v>
      </c>
      <c r="L41" s="1">
        <f t="shared" si="18"/>
        <v>16408388.070515214</v>
      </c>
      <c r="M41" s="3">
        <f t="shared" si="19"/>
        <v>0.24101242799193201</v>
      </c>
      <c r="N41" s="1">
        <f t="shared" si="20"/>
        <v>524408.79915201233</v>
      </c>
      <c r="O41" s="1">
        <f t="shared" si="21"/>
        <v>560728.9983514928</v>
      </c>
      <c r="P41" s="1">
        <f t="shared" si="22"/>
        <v>528735.88858890324</v>
      </c>
      <c r="Q41" s="4">
        <f t="shared" si="13"/>
        <v>0.91752735491809145</v>
      </c>
      <c r="R41" s="4">
        <f t="shared" si="0"/>
        <v>0.8820670811791459</v>
      </c>
      <c r="S41" s="2">
        <f t="shared" si="24"/>
        <v>0</v>
      </c>
    </row>
    <row r="42" spans="6:19" x14ac:dyDescent="0.35">
      <c r="F42">
        <v>39</v>
      </c>
      <c r="G42" s="1">
        <f t="shared" si="23"/>
        <v>27156879.13756511</v>
      </c>
      <c r="H42" s="1">
        <f t="shared" si="14"/>
        <v>19126608.587155104</v>
      </c>
      <c r="I42" s="1">
        <f t="shared" si="15"/>
        <v>8030270.5504099941</v>
      </c>
      <c r="J42" s="1">
        <f t="shared" si="16"/>
        <v>2189484.6280509848</v>
      </c>
      <c r="K42" s="1">
        <f t="shared" si="17"/>
        <v>24967394.509514116</v>
      </c>
      <c r="L42" s="1">
        <f t="shared" si="18"/>
        <v>16937123.959104117</v>
      </c>
      <c r="M42" s="3">
        <f t="shared" si="19"/>
        <v>0.2421065462588419</v>
      </c>
      <c r="N42" s="1">
        <f t="shared" si="20"/>
        <v>526506.43434862047</v>
      </c>
      <c r="O42" s="1">
        <f t="shared" si="21"/>
        <v>562209.6435858889</v>
      </c>
      <c r="P42" s="1">
        <f t="shared" si="22"/>
        <v>530088.56138424901</v>
      </c>
      <c r="Q42" s="4">
        <f t="shared" si="13"/>
        <v>0.9193764269833804</v>
      </c>
      <c r="R42" s="4">
        <f t="shared" si="0"/>
        <v>0.88552677187520934</v>
      </c>
      <c r="S42" s="2">
        <f t="shared" si="24"/>
        <v>0</v>
      </c>
    </row>
    <row r="43" spans="6:19" x14ac:dyDescent="0.35">
      <c r="F43">
        <v>40</v>
      </c>
      <c r="G43" s="1">
        <f t="shared" si="23"/>
        <v>27715506.654115371</v>
      </c>
      <c r="H43" s="1">
        <f t="shared" si="14"/>
        <v>19653115.021503724</v>
      </c>
      <c r="I43" s="1">
        <f t="shared" si="15"/>
        <v>8062391.6326116342</v>
      </c>
      <c r="J43" s="1">
        <f t="shared" si="16"/>
        <v>2185902.5010153563</v>
      </c>
      <c r="K43" s="1">
        <f t="shared" si="17"/>
        <v>25529604.153100006</v>
      </c>
      <c r="L43" s="1">
        <f t="shared" si="18"/>
        <v>17467212.520488366</v>
      </c>
      <c r="M43" s="3">
        <f t="shared" si="19"/>
        <v>0.24315499428948739</v>
      </c>
      <c r="N43" s="1">
        <f t="shared" si="20"/>
        <v>528612.46008601494</v>
      </c>
      <c r="O43" s="1">
        <f t="shared" si="21"/>
        <v>563762.67668221169</v>
      </c>
      <c r="P43" s="1">
        <f t="shared" si="22"/>
        <v>531513.11015176517</v>
      </c>
      <c r="Q43" s="4">
        <f t="shared" si="13"/>
        <v>0.92113070389457274</v>
      </c>
      <c r="R43" s="4">
        <f t="shared" si="0"/>
        <v>0.88877577429208432</v>
      </c>
      <c r="S43" s="2">
        <f t="shared" si="24"/>
        <v>0</v>
      </c>
    </row>
    <row r="44" spans="6:19" x14ac:dyDescent="0.35">
      <c r="F44">
        <v>41</v>
      </c>
      <c r="G44" s="1">
        <f t="shared" si="23"/>
        <v>28276368.680731833</v>
      </c>
      <c r="H44" s="1">
        <f t="shared" si="14"/>
        <v>20181727.481589742</v>
      </c>
      <c r="I44" s="1">
        <f t="shared" si="15"/>
        <v>8094641.1991420807</v>
      </c>
      <c r="J44" s="1">
        <f t="shared" si="16"/>
        <v>2183001.8509496059</v>
      </c>
      <c r="K44" s="1">
        <f t="shared" si="17"/>
        <v>26093366.829782218</v>
      </c>
      <c r="L44" s="1">
        <f t="shared" si="18"/>
        <v>17998725.63064013</v>
      </c>
      <c r="M44" s="3">
        <f t="shared" si="19"/>
        <v>0.24416069703268192</v>
      </c>
      <c r="N44" s="1">
        <f t="shared" si="20"/>
        <v>530726.90992635896</v>
      </c>
      <c r="O44" s="1">
        <f t="shared" si="21"/>
        <v>565381.81834805897</v>
      </c>
      <c r="P44" s="1">
        <f t="shared" si="22"/>
        <v>533003.2535514906</v>
      </c>
      <c r="Q44" s="4">
        <f t="shared" si="13"/>
        <v>0.92279765921862655</v>
      </c>
      <c r="R44" s="4">
        <f t="shared" si="0"/>
        <v>0.89183275549920105</v>
      </c>
      <c r="S44" s="2">
        <f t="shared" si="24"/>
        <v>0</v>
      </c>
    </row>
    <row r="45" spans="6:19" x14ac:dyDescent="0.35">
      <c r="F45">
        <v>42</v>
      </c>
      <c r="G45" s="1">
        <f t="shared" si="23"/>
        <v>28839474.155454759</v>
      </c>
      <c r="H45" s="1">
        <f t="shared" si="14"/>
        <v>20712454.391516101</v>
      </c>
      <c r="I45" s="1">
        <f t="shared" si="15"/>
        <v>8127019.7639386486</v>
      </c>
      <c r="J45" s="1">
        <f t="shared" si="16"/>
        <v>2180725.5073244744</v>
      </c>
      <c r="K45" s="1">
        <f t="shared" si="17"/>
        <v>26658748.648130275</v>
      </c>
      <c r="L45" s="1">
        <f t="shared" si="18"/>
        <v>18531728.884191621</v>
      </c>
      <c r="M45" s="3">
        <f t="shared" si="19"/>
        <v>0.24512632318878338</v>
      </c>
      <c r="N45" s="1">
        <f t="shared" si="20"/>
        <v>532849.81756606442</v>
      </c>
      <c r="O45" s="1">
        <f t="shared" si="21"/>
        <v>567061.30455019732</v>
      </c>
      <c r="P45" s="1">
        <f t="shared" si="22"/>
        <v>534553.22549444274</v>
      </c>
      <c r="Q45" s="4">
        <f t="shared" si="13"/>
        <v>0.924384005909067</v>
      </c>
      <c r="R45" s="4">
        <f t="shared" si="0"/>
        <v>0.89471428802673847</v>
      </c>
      <c r="S45" s="2">
        <f t="shared" si="24"/>
        <v>0</v>
      </c>
    </row>
    <row r="46" spans="6:19" x14ac:dyDescent="0.35">
      <c r="F46">
        <v>43</v>
      </c>
      <c r="G46" s="1">
        <f t="shared" si="23"/>
        <v>29404832.052076578</v>
      </c>
      <c r="H46" s="1">
        <f t="shared" si="14"/>
        <v>21245304.209082164</v>
      </c>
      <c r="I46" s="1">
        <f t="shared" si="15"/>
        <v>8159527.8429944031</v>
      </c>
      <c r="J46" s="1">
        <f t="shared" si="16"/>
        <v>2179022.0993960965</v>
      </c>
      <c r="K46" s="1">
        <f t="shared" si="17"/>
        <v>27225809.952680472</v>
      </c>
      <c r="L46" s="1">
        <f t="shared" si="18"/>
        <v>19066282.109686065</v>
      </c>
      <c r="M46" s="3">
        <f t="shared" si="19"/>
        <v>0.24605431337794254</v>
      </c>
      <c r="N46" s="1">
        <f t="shared" si="20"/>
        <v>534981.21683632862</v>
      </c>
      <c r="O46" s="1">
        <f t="shared" si="21"/>
        <v>568795.89787424693</v>
      </c>
      <c r="P46" s="1">
        <f t="shared" si="22"/>
        <v>536157.78650226933</v>
      </c>
      <c r="Q46" s="4">
        <f t="shared" si="13"/>
        <v>0.92589578149819007</v>
      </c>
      <c r="R46" s="4">
        <f t="shared" si="0"/>
        <v>0.89743511893491323</v>
      </c>
      <c r="S46" s="2">
        <f t="shared" si="24"/>
        <v>0</v>
      </c>
    </row>
    <row r="47" spans="6:19" x14ac:dyDescent="0.35">
      <c r="F47">
        <v>44</v>
      </c>
      <c r="G47" s="1">
        <f>G46+($C$9*G46)-($C$10*G46)+$C$8</f>
        <v>29972451.380284883</v>
      </c>
      <c r="H47" s="1">
        <f>H46+($C$9*H46)-($C$10*H46)+$C$8</f>
        <v>21780285.42591849</v>
      </c>
      <c r="I47" s="1">
        <f>I46+($C$9*I46)-($C$10*I46)</f>
        <v>8192165.9543663803</v>
      </c>
      <c r="J47" s="1">
        <f>J46+N46-P46</f>
        <v>2177845.5297301561</v>
      </c>
      <c r="K47" s="1">
        <f>K46+O46</f>
        <v>27794605.85055472</v>
      </c>
      <c r="L47" s="1">
        <f>L46+P46</f>
        <v>19602439.896188334</v>
      </c>
      <c r="M47" s="3">
        <f>((L47/K47)*$C$12)+((I47/K47)*$C$13)</f>
        <v>0.24694690474423403</v>
      </c>
      <c r="N47" s="1">
        <f>($C$9*H47)-($C$10*H47)+$C$8</f>
        <v>537121.14170367399</v>
      </c>
      <c r="O47" s="1">
        <f>(J47*M47)+($C$9*I47)-($C$10*I47)</f>
        <v>570580.87639539433</v>
      </c>
      <c r="P47" s="1">
        <f>(J47*M47)</f>
        <v>537812.21257792879</v>
      </c>
      <c r="Q47" s="4">
        <f t="shared" si="13"/>
        <v>0.9273384248055635</v>
      </c>
      <c r="R47" s="4">
        <f t="shared" si="0"/>
        <v>0.90000840268426763</v>
      </c>
      <c r="S47" s="2">
        <f>G47-J47-K47</f>
        <v>0</v>
      </c>
    </row>
    <row r="48" spans="6:19" x14ac:dyDescent="0.35">
      <c r="F48">
        <v>45</v>
      </c>
      <c r="G48" s="1">
        <f>G47+($C$9*G47)-($C$10*G47)+$C$8</f>
        <v>30542341.185806021</v>
      </c>
      <c r="H48" s="1">
        <f t="shared" ref="H48:H75" si="25">H47+($C$9*H47)-($C$10*H47)+$C$8</f>
        <v>22317406.567622162</v>
      </c>
      <c r="I48" s="1">
        <f t="shared" ref="I48:I75" si="26">I47+($C$9*I47)-($C$10*I47)</f>
        <v>8224934.6181838466</v>
      </c>
      <c r="J48" s="1">
        <f t="shared" ref="J48:J75" si="27">J47+N47-P47</f>
        <v>2177154.4588559014</v>
      </c>
      <c r="K48" s="1">
        <f t="shared" ref="K48:K75" si="28">K47+O47</f>
        <v>28365186.726950113</v>
      </c>
      <c r="L48" s="1">
        <f t="shared" ref="L48:L75" si="29">L47+P47</f>
        <v>20140252.108766261</v>
      </c>
      <c r="M48" s="3">
        <f t="shared" ref="M48:M75" si="30">((L48/K48)*$C$12)+((I48/K48)*$C$13)</f>
        <v>0.24780615246694412</v>
      </c>
      <c r="N48" s="1">
        <f t="shared" ref="N48:N75" si="31">($C$9*H48)-($C$10*H48)+$C$8</f>
        <v>539269.6262704886</v>
      </c>
      <c r="O48" s="1">
        <f t="shared" ref="O48:O75" si="32">(J48*M48)+($C$9*I48)-($C$10*I48)</f>
        <v>572412.00824806816</v>
      </c>
      <c r="P48" s="1">
        <f t="shared" ref="P48:P75" si="33">(J48*M48)</f>
        <v>539512.26977533277</v>
      </c>
      <c r="Q48" s="4">
        <f t="shared" si="13"/>
        <v>0.92871684440917379</v>
      </c>
      <c r="R48" s="4">
        <f t="shared" si="0"/>
        <v>0.90244590238300848</v>
      </c>
      <c r="S48" s="2">
        <f>G48-J48-K48</f>
        <v>0</v>
      </c>
    </row>
    <row r="49" spans="6:19" x14ac:dyDescent="0.35">
      <c r="F49">
        <v>46</v>
      </c>
      <c r="G49" s="1">
        <f t="shared" ref="G49:G75" si="34">G48+($C$9*G48)-($C$10*G48)+$C$8</f>
        <v>31114510.550549246</v>
      </c>
      <c r="H49" s="1">
        <f t="shared" si="25"/>
        <v>22856676.193892654</v>
      </c>
      <c r="I49" s="1">
        <f t="shared" si="26"/>
        <v>8257834.3566565821</v>
      </c>
      <c r="J49" s="1">
        <f t="shared" si="27"/>
        <v>2176911.8153510569</v>
      </c>
      <c r="K49" s="1">
        <f t="shared" si="28"/>
        <v>28937598.735198181</v>
      </c>
      <c r="L49" s="1">
        <f t="shared" si="29"/>
        <v>20679764.378541593</v>
      </c>
      <c r="M49" s="3">
        <f t="shared" si="30"/>
        <v>0.248633948594007</v>
      </c>
      <c r="N49" s="1">
        <f t="shared" si="31"/>
        <v>541426.70477557066</v>
      </c>
      <c r="O49" s="1">
        <f t="shared" si="32"/>
        <v>574285.5178183075</v>
      </c>
      <c r="P49" s="1">
        <f t="shared" si="33"/>
        <v>541254.18039168115</v>
      </c>
      <c r="Q49" s="4">
        <f t="shared" si="13"/>
        <v>0.93003547936855979</v>
      </c>
      <c r="R49" s="4">
        <f t="shared" si="0"/>
        <v>0.90475816357179983</v>
      </c>
      <c r="S49" s="2">
        <f t="shared" ref="S49:S75" si="35">G49-J49-K49</f>
        <v>0</v>
      </c>
    </row>
    <row r="50" spans="6:19" x14ac:dyDescent="0.35">
      <c r="F50">
        <v>47</v>
      </c>
      <c r="G50" s="1">
        <f t="shared" si="34"/>
        <v>31688968.592751443</v>
      </c>
      <c r="H50" s="1">
        <f t="shared" si="25"/>
        <v>23398102.898668226</v>
      </c>
      <c r="I50" s="1">
        <f t="shared" si="26"/>
        <v>8290865.6940832091</v>
      </c>
      <c r="J50" s="1">
        <f t="shared" si="27"/>
        <v>2177084.3397349464</v>
      </c>
      <c r="K50" s="1">
        <f t="shared" si="28"/>
        <v>29511884.253016487</v>
      </c>
      <c r="L50" s="1">
        <f t="shared" si="29"/>
        <v>21221018.558933273</v>
      </c>
      <c r="M50" s="3">
        <f t="shared" si="30"/>
        <v>0.249432038559773</v>
      </c>
      <c r="N50" s="1">
        <f t="shared" si="31"/>
        <v>543592.41159467294</v>
      </c>
      <c r="O50" s="1">
        <f t="shared" si="32"/>
        <v>576198.04775297781</v>
      </c>
      <c r="P50" s="1">
        <f t="shared" si="33"/>
        <v>543034.58497664507</v>
      </c>
      <c r="Q50" s="4">
        <f t="shared" si="13"/>
        <v>0.93129835282070539</v>
      </c>
      <c r="R50" s="4">
        <f t="shared" si="0"/>
        <v>0.90695466426644067</v>
      </c>
      <c r="S50" s="2">
        <f t="shared" si="35"/>
        <v>0</v>
      </c>
    </row>
    <row r="51" spans="6:19" x14ac:dyDescent="0.35">
      <c r="F51">
        <v>48</v>
      </c>
      <c r="G51" s="1">
        <f t="shared" si="34"/>
        <v>32265724.46712245</v>
      </c>
      <c r="H51" s="1">
        <f t="shared" si="25"/>
        <v>23941695.3102629</v>
      </c>
      <c r="I51" s="1">
        <f t="shared" si="26"/>
        <v>8324029.1568595422</v>
      </c>
      <c r="J51" s="1">
        <f t="shared" si="27"/>
        <v>2177642.1663529743</v>
      </c>
      <c r="K51" s="1">
        <f t="shared" si="28"/>
        <v>30088082.300769463</v>
      </c>
      <c r="L51" s="1">
        <f t="shared" si="29"/>
        <v>21764053.143909916</v>
      </c>
      <c r="M51" s="3">
        <f t="shared" si="30"/>
        <v>0.2502020357011453</v>
      </c>
      <c r="N51" s="1">
        <f t="shared" si="31"/>
        <v>545766.78124105162</v>
      </c>
      <c r="O51" s="1">
        <f t="shared" si="32"/>
        <v>578146.61967760453</v>
      </c>
      <c r="P51" s="1">
        <f t="shared" si="33"/>
        <v>544850.5030501663</v>
      </c>
      <c r="Q51" s="4">
        <f t="shared" si="13"/>
        <v>0.93250911912509749</v>
      </c>
      <c r="R51" s="4">
        <f t="shared" si="0"/>
        <v>0.90904394454391413</v>
      </c>
      <c r="S51" s="2">
        <f t="shared" si="35"/>
        <v>0</v>
      </c>
    </row>
    <row r="52" spans="6:19" x14ac:dyDescent="0.35">
      <c r="F52">
        <v>49</v>
      </c>
      <c r="G52" s="1">
        <f t="shared" si="34"/>
        <v>32844787.364990938</v>
      </c>
      <c r="H52" s="1">
        <f t="shared" si="25"/>
        <v>24487462.091503952</v>
      </c>
      <c r="I52" s="1">
        <f t="shared" si="26"/>
        <v>8357325.2734869812</v>
      </c>
      <c r="J52" s="1">
        <f t="shared" si="27"/>
        <v>2178558.4445438599</v>
      </c>
      <c r="K52" s="1">
        <f t="shared" si="28"/>
        <v>30666228.920447066</v>
      </c>
      <c r="L52" s="1">
        <f t="shared" si="29"/>
        <v>22308903.646960083</v>
      </c>
      <c r="M52" s="3">
        <f t="shared" si="30"/>
        <v>0.25094543404309372</v>
      </c>
      <c r="N52" s="1">
        <f t="shared" si="31"/>
        <v>547949.84836601582</v>
      </c>
      <c r="O52" s="1">
        <f t="shared" si="32"/>
        <v>580128.59554825397</v>
      </c>
      <c r="P52" s="1">
        <f t="shared" si="33"/>
        <v>546699.29445430601</v>
      </c>
      <c r="Q52" s="4">
        <f t="shared" si="13"/>
        <v>0.93367110524009711</v>
      </c>
      <c r="R52" s="4">
        <f t="shared" si="0"/>
        <v>0.9110337185453069</v>
      </c>
      <c r="S52" s="2">
        <f t="shared" si="35"/>
        <v>0</v>
      </c>
    </row>
    <row r="53" spans="6:19" x14ac:dyDescent="0.35">
      <c r="F53">
        <v>50</v>
      </c>
      <c r="G53" s="1">
        <f t="shared" si="34"/>
        <v>33426166.514450904</v>
      </c>
      <c r="H53" s="1">
        <f t="shared" si="25"/>
        <v>25035411.939869966</v>
      </c>
      <c r="I53" s="1">
        <f t="shared" si="26"/>
        <v>8390754.5745809283</v>
      </c>
      <c r="J53" s="1">
        <f t="shared" si="27"/>
        <v>2179808.9984555696</v>
      </c>
      <c r="K53" s="1">
        <f t="shared" si="28"/>
        <v>31246357.51599532</v>
      </c>
      <c r="L53" s="1">
        <f t="shared" si="29"/>
        <v>22855602.94141439</v>
      </c>
      <c r="M53" s="3">
        <f t="shared" si="30"/>
        <v>0.25166361958665384</v>
      </c>
      <c r="N53" s="1">
        <f t="shared" si="31"/>
        <v>550141.64775947982</v>
      </c>
      <c r="O53" s="1">
        <f t="shared" si="32"/>
        <v>582141.64085721108</v>
      </c>
      <c r="P53" s="1">
        <f t="shared" si="33"/>
        <v>548578.62255888735</v>
      </c>
      <c r="Q53" s="4">
        <f t="shared" si="13"/>
        <v>0.93478734698718136</v>
      </c>
      <c r="R53" s="4">
        <f t="shared" si="0"/>
        <v>0.9129309713900039</v>
      </c>
      <c r="S53" s="2">
        <f t="shared" si="35"/>
        <v>0</v>
      </c>
    </row>
    <row r="54" spans="6:19" x14ac:dyDescent="0.35">
      <c r="F54">
        <v>51</v>
      </c>
      <c r="G54" s="1">
        <f t="shared" si="34"/>
        <v>34009871.18050871</v>
      </c>
      <c r="H54" s="1">
        <f t="shared" si="25"/>
        <v>25585553.587629445</v>
      </c>
      <c r="I54" s="1">
        <f t="shared" si="26"/>
        <v>8424317.5928792525</v>
      </c>
      <c r="J54" s="1">
        <f t="shared" si="27"/>
        <v>2181372.0236561624</v>
      </c>
      <c r="K54" s="1">
        <f t="shared" si="28"/>
        <v>31828499.156852532</v>
      </c>
      <c r="L54" s="1">
        <f t="shared" si="29"/>
        <v>23404181.563973278</v>
      </c>
      <c r="M54" s="3">
        <f t="shared" si="30"/>
        <v>0.25235788029949263</v>
      </c>
      <c r="N54" s="1">
        <f t="shared" si="31"/>
        <v>552342.21435051784</v>
      </c>
      <c r="O54" s="1">
        <f t="shared" si="32"/>
        <v>584183.69040600094</v>
      </c>
      <c r="P54" s="1">
        <f t="shared" si="33"/>
        <v>550486.42003448389</v>
      </c>
      <c r="Q54" s="4">
        <f t="shared" si="13"/>
        <v>0.93586062081569021</v>
      </c>
      <c r="R54" s="4">
        <f t="shared" si="0"/>
        <v>0.91474204315395957</v>
      </c>
      <c r="S54" s="2">
        <f t="shared" si="35"/>
        <v>0</v>
      </c>
    </row>
    <row r="55" spans="6:19" x14ac:dyDescent="0.35">
      <c r="F55">
        <v>52</v>
      </c>
      <c r="G55" s="1">
        <f t="shared" si="34"/>
        <v>34595910.665230751</v>
      </c>
      <c r="H55" s="1">
        <f t="shared" si="25"/>
        <v>26137895.801979963</v>
      </c>
      <c r="I55" s="1">
        <f t="shared" si="26"/>
        <v>8458014.8632507697</v>
      </c>
      <c r="J55" s="1">
        <f t="shared" si="27"/>
        <v>2183227.8179721963</v>
      </c>
      <c r="K55" s="1">
        <f t="shared" si="28"/>
        <v>32412682.847258534</v>
      </c>
      <c r="L55" s="1">
        <f t="shared" si="29"/>
        <v>23954667.984007761</v>
      </c>
      <c r="M55" s="3">
        <f t="shared" si="30"/>
        <v>0.25302941498056497</v>
      </c>
      <c r="N55" s="1">
        <f t="shared" si="31"/>
        <v>554551.58320791984</v>
      </c>
      <c r="O55" s="1">
        <f t="shared" si="32"/>
        <v>586252.91700380319</v>
      </c>
      <c r="P55" s="1">
        <f t="shared" si="33"/>
        <v>552420.8575508002</v>
      </c>
      <c r="Q55" s="4">
        <f t="shared" si="13"/>
        <v>0.93689347162737402</v>
      </c>
      <c r="R55" s="4">
        <f t="shared" si="0"/>
        <v>0.91647270176175311</v>
      </c>
      <c r="S55" s="2">
        <f t="shared" si="35"/>
        <v>0</v>
      </c>
    </row>
    <row r="56" spans="6:19" x14ac:dyDescent="0.35">
      <c r="F56">
        <v>53</v>
      </c>
      <c r="G56" s="1">
        <f t="shared" si="34"/>
        <v>35184294.307891674</v>
      </c>
      <c r="H56" s="1">
        <f t="shared" si="25"/>
        <v>26692447.385187883</v>
      </c>
      <c r="I56" s="1">
        <f t="shared" si="26"/>
        <v>8491846.9227037728</v>
      </c>
      <c r="J56" s="1">
        <f t="shared" si="27"/>
        <v>2185358.5436293157</v>
      </c>
      <c r="K56" s="1">
        <f t="shared" si="28"/>
        <v>32998935.764262337</v>
      </c>
      <c r="L56" s="1">
        <f t="shared" si="29"/>
        <v>24507088.841558561</v>
      </c>
      <c r="M56" s="3">
        <f t="shared" si="30"/>
        <v>0.25367934114584162</v>
      </c>
      <c r="N56" s="1">
        <f t="shared" si="31"/>
        <v>556769.78954075149</v>
      </c>
      <c r="O56" s="1">
        <f t="shared" si="32"/>
        <v>588347.70320613589</v>
      </c>
      <c r="P56" s="1">
        <f t="shared" si="33"/>
        <v>554380.31551532075</v>
      </c>
      <c r="Q56" s="4">
        <f t="shared" si="13"/>
        <v>0.93788823716327396</v>
      </c>
      <c r="R56" s="4">
        <f t="shared" si="0"/>
        <v>0.91812820637638437</v>
      </c>
      <c r="S56" s="2">
        <f t="shared" si="35"/>
        <v>0</v>
      </c>
    </row>
    <row r="57" spans="6:19" x14ac:dyDescent="0.35">
      <c r="F57">
        <v>54</v>
      </c>
      <c r="G57" s="1">
        <f t="shared" si="34"/>
        <v>35775031.485123247</v>
      </c>
      <c r="H57" s="1">
        <f t="shared" si="25"/>
        <v>27249217.174728636</v>
      </c>
      <c r="I57" s="1">
        <f t="shared" si="26"/>
        <v>8525814.310394587</v>
      </c>
      <c r="J57" s="1">
        <f t="shared" si="27"/>
        <v>2187748.0176547463</v>
      </c>
      <c r="K57" s="1">
        <f t="shared" si="28"/>
        <v>33587283.46746847</v>
      </c>
      <c r="L57" s="1">
        <f t="shared" si="29"/>
        <v>25061469.157073881</v>
      </c>
      <c r="M57" s="3">
        <f t="shared" si="30"/>
        <v>0.25430870206108114</v>
      </c>
      <c r="N57" s="1">
        <f t="shared" si="31"/>
        <v>558996.86869891454</v>
      </c>
      <c r="O57" s="1">
        <f t="shared" si="32"/>
        <v>590466.61604806001</v>
      </c>
      <c r="P57" s="1">
        <f t="shared" si="33"/>
        <v>556363.3588064817</v>
      </c>
      <c r="Q57" s="4">
        <f t="shared" si="13"/>
        <v>0.93884706939909934</v>
      </c>
      <c r="R57" s="4">
        <f t="shared" si="0"/>
        <v>0.91971336263987402</v>
      </c>
      <c r="S57" s="2">
        <f t="shared" si="35"/>
        <v>0</v>
      </c>
    </row>
    <row r="58" spans="6:19" x14ac:dyDescent="0.35">
      <c r="F58">
        <v>55</v>
      </c>
      <c r="G58" s="1">
        <f t="shared" si="34"/>
        <v>36368131.611063734</v>
      </c>
      <c r="H58" s="1">
        <f t="shared" si="25"/>
        <v>27808214.043427549</v>
      </c>
      <c r="I58" s="1">
        <f t="shared" si="26"/>
        <v>8559917.5676361639</v>
      </c>
      <c r="J58" s="1">
        <f t="shared" si="27"/>
        <v>2190381.5275471793</v>
      </c>
      <c r="K58" s="1">
        <f t="shared" si="28"/>
        <v>34177750.083516531</v>
      </c>
      <c r="L58" s="1">
        <f t="shared" si="29"/>
        <v>25617832.515880365</v>
      </c>
      <c r="M58" s="3">
        <f t="shared" si="30"/>
        <v>0.25491847302969162</v>
      </c>
      <c r="N58" s="1">
        <f t="shared" si="31"/>
        <v>561232.8561737102</v>
      </c>
      <c r="O58" s="1">
        <f t="shared" si="32"/>
        <v>592608.38462531508</v>
      </c>
      <c r="P58" s="1">
        <f t="shared" si="33"/>
        <v>558368.71435477037</v>
      </c>
      <c r="Q58" s="4">
        <f t="shared" si="13"/>
        <v>0.93977195334167629</v>
      </c>
      <c r="R58" s="4">
        <f t="shared" si="0"/>
        <v>0.92123257091855992</v>
      </c>
      <c r="S58" s="2">
        <f t="shared" si="35"/>
        <v>0</v>
      </c>
    </row>
    <row r="59" spans="6:19" x14ac:dyDescent="0.35">
      <c r="F59">
        <v>56</v>
      </c>
      <c r="G59" s="1">
        <f t="shared" si="34"/>
        <v>36963604.137507983</v>
      </c>
      <c r="H59" s="1">
        <f t="shared" si="25"/>
        <v>28369446.899601258</v>
      </c>
      <c r="I59" s="1">
        <f t="shared" si="26"/>
        <v>8594157.2379067093</v>
      </c>
      <c r="J59" s="1">
        <f t="shared" si="27"/>
        <v>2193245.6693661194</v>
      </c>
      <c r="K59" s="1">
        <f t="shared" si="28"/>
        <v>34770358.468141846</v>
      </c>
      <c r="L59" s="1">
        <f t="shared" si="29"/>
        <v>26176201.230235137</v>
      </c>
      <c r="M59" s="3">
        <f t="shared" si="30"/>
        <v>0.25550956702846217</v>
      </c>
      <c r="N59" s="1">
        <f t="shared" si="31"/>
        <v>563477.78759840503</v>
      </c>
      <c r="O59" s="1">
        <f t="shared" si="32"/>
        <v>594771.88031841372</v>
      </c>
      <c r="P59" s="1">
        <f t="shared" si="33"/>
        <v>560395.25136678689</v>
      </c>
      <c r="Q59" s="4">
        <f t="shared" si="13"/>
        <v>0.94066472356951281</v>
      </c>
      <c r="R59" s="4">
        <f t="shared" si="0"/>
        <v>0.92268986853610646</v>
      </c>
      <c r="S59" s="2">
        <f t="shared" si="35"/>
        <v>0</v>
      </c>
    </row>
    <row r="60" spans="6:19" x14ac:dyDescent="0.35">
      <c r="F60">
        <v>57</v>
      </c>
      <c r="G60" s="1">
        <f t="shared" si="34"/>
        <v>37561458.554058015</v>
      </c>
      <c r="H60" s="1">
        <f t="shared" si="25"/>
        <v>28932924.687199663</v>
      </c>
      <c r="I60" s="1">
        <f t="shared" si="26"/>
        <v>8628533.8668583371</v>
      </c>
      <c r="J60" s="1">
        <f t="shared" si="27"/>
        <v>2196328.2055977378</v>
      </c>
      <c r="K60" s="1">
        <f t="shared" si="28"/>
        <v>35365130.348460257</v>
      </c>
      <c r="L60" s="1">
        <f t="shared" si="29"/>
        <v>26736596.481601924</v>
      </c>
      <c r="M60" s="3">
        <f t="shared" si="30"/>
        <v>0.25608283977095192</v>
      </c>
      <c r="N60" s="1">
        <f t="shared" si="31"/>
        <v>565731.69874879858</v>
      </c>
      <c r="O60" s="1">
        <f t="shared" si="32"/>
        <v>596956.09942594124</v>
      </c>
      <c r="P60" s="1">
        <f t="shared" si="33"/>
        <v>562441.96395850787</v>
      </c>
      <c r="Q60" s="4">
        <f t="shared" si="13"/>
        <v>0.94152707881572739</v>
      </c>
      <c r="R60" s="4">
        <f t="shared" si="0"/>
        <v>0.92408896683129216</v>
      </c>
      <c r="S60" s="2">
        <f t="shared" si="35"/>
        <v>0</v>
      </c>
    </row>
    <row r="61" spans="6:19" x14ac:dyDescent="0.35">
      <c r="F61">
        <v>58</v>
      </c>
      <c r="G61" s="1">
        <f t="shared" si="34"/>
        <v>38161704.388274245</v>
      </c>
      <c r="H61" s="1">
        <f t="shared" si="25"/>
        <v>29498656.385948461</v>
      </c>
      <c r="I61" s="1">
        <f t="shared" si="26"/>
        <v>8663048.0023257695</v>
      </c>
      <c r="J61" s="1">
        <f t="shared" si="27"/>
        <v>2199617.9403880285</v>
      </c>
      <c r="K61" s="1">
        <f t="shared" si="28"/>
        <v>35962086.447886199</v>
      </c>
      <c r="L61" s="1">
        <f t="shared" si="29"/>
        <v>27299038.445560433</v>
      </c>
      <c r="M61" s="3">
        <f t="shared" si="30"/>
        <v>0.25663909426728232</v>
      </c>
      <c r="N61" s="1">
        <f t="shared" si="31"/>
        <v>567994.6255437939</v>
      </c>
      <c r="O61" s="1">
        <f t="shared" si="32"/>
        <v>599160.1479645517</v>
      </c>
      <c r="P61" s="1">
        <f t="shared" si="33"/>
        <v>564507.95595524868</v>
      </c>
      <c r="Q61" s="4">
        <f t="shared" si="13"/>
        <v>0.9423605948516306</v>
      </c>
      <c r="R61" s="4">
        <f t="shared" si="0"/>
        <v>0.92543328375336431</v>
      </c>
      <c r="S61" s="2">
        <f t="shared" si="35"/>
        <v>0</v>
      </c>
    </row>
    <row r="62" spans="6:19" x14ac:dyDescent="0.35">
      <c r="F62">
        <v>59</v>
      </c>
      <c r="G62" s="1">
        <f t="shared" si="34"/>
        <v>38764351.205827348</v>
      </c>
      <c r="H62" s="1">
        <f t="shared" si="25"/>
        <v>30066651.011492256</v>
      </c>
      <c r="I62" s="1">
        <f t="shared" si="26"/>
        <v>8697700.1943350732</v>
      </c>
      <c r="J62" s="1">
        <f t="shared" si="27"/>
        <v>2203104.6099765734</v>
      </c>
      <c r="K62" s="1">
        <f t="shared" si="28"/>
        <v>36561246.595850751</v>
      </c>
      <c r="L62" s="1">
        <f t="shared" si="29"/>
        <v>27863546.401515681</v>
      </c>
      <c r="M62" s="3">
        <f t="shared" si="30"/>
        <v>0.25717908493968072</v>
      </c>
      <c r="N62" s="1">
        <f t="shared" si="31"/>
        <v>570266.60404596897</v>
      </c>
      <c r="O62" s="1">
        <f t="shared" si="32"/>
        <v>601383.22839750769</v>
      </c>
      <c r="P62" s="1">
        <f t="shared" si="33"/>
        <v>566592.42762016738</v>
      </c>
      <c r="Q62" s="4">
        <f t="shared" si="13"/>
        <v>0.94316673589404976</v>
      </c>
      <c r="R62" s="4">
        <f t="shared" si="0"/>
        <v>0.9267259726021867</v>
      </c>
      <c r="S62" s="2">
        <f t="shared" si="35"/>
        <v>0</v>
      </c>
    </row>
    <row r="63" spans="6:19" x14ac:dyDescent="0.35">
      <c r="F63">
        <v>60</v>
      </c>
      <c r="G63" s="1">
        <f t="shared" si="34"/>
        <v>39369408.610650651</v>
      </c>
      <c r="H63" s="1">
        <f t="shared" si="25"/>
        <v>30636917.615538225</v>
      </c>
      <c r="I63" s="1">
        <f t="shared" si="26"/>
        <v>8732490.9951124135</v>
      </c>
      <c r="J63" s="1">
        <f t="shared" si="27"/>
        <v>2206778.786402375</v>
      </c>
      <c r="K63" s="1">
        <f t="shared" si="28"/>
        <v>37162629.824248262</v>
      </c>
      <c r="L63" s="1">
        <f t="shared" si="29"/>
        <v>28430138.82913585</v>
      </c>
      <c r="M63" s="3">
        <f t="shared" si="30"/>
        <v>0.25770352134512775</v>
      </c>
      <c r="N63" s="1">
        <f t="shared" si="31"/>
        <v>572547.67046215292</v>
      </c>
      <c r="O63" s="1">
        <f t="shared" si="32"/>
        <v>603624.6280660691</v>
      </c>
      <c r="P63" s="1">
        <f t="shared" si="33"/>
        <v>568694.6640856195</v>
      </c>
      <c r="Q63" s="4">
        <f t="shared" si="13"/>
        <v>0.94394686472873801</v>
      </c>
      <c r="R63" s="4">
        <f t="shared" si="0"/>
        <v>0.927969947430901</v>
      </c>
      <c r="S63" s="2">
        <f t="shared" si="35"/>
        <v>0</v>
      </c>
    </row>
    <row r="64" spans="6:19" x14ac:dyDescent="0.35">
      <c r="F64">
        <v>61</v>
      </c>
      <c r="G64" s="1">
        <f t="shared" si="34"/>
        <v>39976886.245093256</v>
      </c>
      <c r="H64" s="1">
        <f t="shared" si="25"/>
        <v>31209465.286000378</v>
      </c>
      <c r="I64" s="1">
        <f t="shared" si="26"/>
        <v>8767420.9590928629</v>
      </c>
      <c r="J64" s="1">
        <f t="shared" si="27"/>
        <v>2210631.7927789083</v>
      </c>
      <c r="K64" s="1">
        <f t="shared" si="28"/>
        <v>37766254.452314332</v>
      </c>
      <c r="L64" s="1">
        <f t="shared" si="29"/>
        <v>28998833.493221469</v>
      </c>
      <c r="M64" s="3">
        <f t="shared" si="30"/>
        <v>0.25821307154964612</v>
      </c>
      <c r="N64" s="1">
        <f t="shared" si="31"/>
        <v>574837.86114400148</v>
      </c>
      <c r="O64" s="1">
        <f t="shared" si="32"/>
        <v>605883.70911511418</v>
      </c>
      <c r="P64" s="1">
        <f t="shared" si="33"/>
        <v>570814.02527874277</v>
      </c>
      <c r="Q64" s="4">
        <f t="shared" si="13"/>
        <v>0.94470225171550837</v>
      </c>
      <c r="R64" s="4">
        <f t="shared" si="0"/>
        <v>0.92916790555298201</v>
      </c>
      <c r="S64" s="2">
        <f t="shared" si="35"/>
        <v>0</v>
      </c>
    </row>
    <row r="65" spans="6:19" x14ac:dyDescent="0.35">
      <c r="F65">
        <v>62</v>
      </c>
      <c r="G65" s="1">
        <f t="shared" si="34"/>
        <v>40586793.790073626</v>
      </c>
      <c r="H65" s="1">
        <f t="shared" si="25"/>
        <v>31784303.147144381</v>
      </c>
      <c r="I65" s="1">
        <f t="shared" si="26"/>
        <v>8802490.6429292336</v>
      </c>
      <c r="J65" s="1">
        <f t="shared" si="27"/>
        <v>2214655.628644167</v>
      </c>
      <c r="K65" s="1">
        <f t="shared" si="28"/>
        <v>38372138.16142945</v>
      </c>
      <c r="L65" s="1">
        <f t="shared" si="29"/>
        <v>29569647.518500213</v>
      </c>
      <c r="M65" s="3">
        <f t="shared" si="30"/>
        <v>0.25870836519295387</v>
      </c>
      <c r="N65" s="1">
        <f t="shared" si="31"/>
        <v>577137.21258857753</v>
      </c>
      <c r="O65" s="1">
        <f t="shared" si="32"/>
        <v>608159.89972362295</v>
      </c>
      <c r="P65" s="1">
        <f t="shared" si="33"/>
        <v>572949.93715190596</v>
      </c>
      <c r="Q65" s="4">
        <f t="shared" si="13"/>
        <v>0.94543408281770169</v>
      </c>
      <c r="R65" s="4">
        <f t="shared" si="0"/>
        <v>0.93032234753137444</v>
      </c>
      <c r="S65" s="2">
        <f t="shared" si="35"/>
        <v>0</v>
      </c>
    </row>
    <row r="66" spans="6:19" x14ac:dyDescent="0.35">
      <c r="F66">
        <v>63</v>
      </c>
      <c r="G66" s="1">
        <f t="shared" si="34"/>
        <v>41199140.965233915</v>
      </c>
      <c r="H66" s="1">
        <f t="shared" si="25"/>
        <v>32361440.359732956</v>
      </c>
      <c r="I66" s="1">
        <f t="shared" si="26"/>
        <v>8837700.6055009514</v>
      </c>
      <c r="J66" s="1">
        <f t="shared" si="27"/>
        <v>2218842.9040808384</v>
      </c>
      <c r="K66" s="1">
        <f t="shared" si="28"/>
        <v>38980298.061153069</v>
      </c>
      <c r="L66" s="1">
        <f t="shared" si="29"/>
        <v>30142597.455652118</v>
      </c>
      <c r="M66" s="3">
        <f t="shared" si="30"/>
        <v>0.25918999627723432</v>
      </c>
      <c r="N66" s="1">
        <f t="shared" si="31"/>
        <v>579445.7614389318</v>
      </c>
      <c r="O66" s="1">
        <f t="shared" si="32"/>
        <v>610452.68647048413</v>
      </c>
      <c r="P66" s="1">
        <f t="shared" si="33"/>
        <v>575101.88404848031</v>
      </c>
      <c r="Q66" s="4">
        <f t="shared" si="13"/>
        <v>0.94614346677875572</v>
      </c>
      <c r="R66" s="4">
        <f t="shared" si="0"/>
        <v>0.93143559497303086</v>
      </c>
      <c r="S66" s="2">
        <f t="shared" si="35"/>
        <v>0</v>
      </c>
    </row>
    <row r="67" spans="6:19" x14ac:dyDescent="0.35">
      <c r="F67">
        <v>64</v>
      </c>
      <c r="G67" s="1">
        <f t="shared" si="34"/>
        <v>41813937.529094853</v>
      </c>
      <c r="H67" s="1">
        <f t="shared" si="25"/>
        <v>32940886.121171888</v>
      </c>
      <c r="I67" s="1">
        <f t="shared" si="26"/>
        <v>8873051.4079229552</v>
      </c>
      <c r="J67" s="1">
        <f t="shared" si="27"/>
        <v>2223186.7814712897</v>
      </c>
      <c r="K67" s="1">
        <f t="shared" si="28"/>
        <v>39590750.747623555</v>
      </c>
      <c r="L67" s="1">
        <f t="shared" si="29"/>
        <v>30717699.339700598</v>
      </c>
      <c r="M67" s="3">
        <f t="shared" si="30"/>
        <v>0.25965852570951808</v>
      </c>
      <c r="N67" s="1">
        <f t="shared" si="31"/>
        <v>581763.5444846875</v>
      </c>
      <c r="O67" s="1">
        <f t="shared" si="32"/>
        <v>612761.60768541542</v>
      </c>
      <c r="P67" s="1">
        <f t="shared" si="33"/>
        <v>577269.40205372369</v>
      </c>
      <c r="Q67" s="4">
        <f t="shared" si="13"/>
        <v>0.94683144155165089</v>
      </c>
      <c r="R67" s="4">
        <f t="shared" si="0"/>
        <v>0.9325098064061369</v>
      </c>
      <c r="S67" s="2">
        <f t="shared" si="35"/>
        <v>0</v>
      </c>
    </row>
    <row r="68" spans="6:19" x14ac:dyDescent="0.35">
      <c r="F68">
        <v>65</v>
      </c>
      <c r="G68" s="1">
        <f t="shared" si="34"/>
        <v>42431193.279211238</v>
      </c>
      <c r="H68" s="1">
        <f t="shared" si="25"/>
        <v>33522649.665656574</v>
      </c>
      <c r="I68" s="1">
        <f t="shared" si="26"/>
        <v>8908543.6135546472</v>
      </c>
      <c r="J68" s="1">
        <f t="shared" si="27"/>
        <v>2227680.9239022536</v>
      </c>
      <c r="K68" s="1">
        <f t="shared" si="28"/>
        <v>40203512.355308972</v>
      </c>
      <c r="L68" s="1">
        <f t="shared" si="29"/>
        <v>31294968.741754323</v>
      </c>
      <c r="M68" s="3">
        <f t="shared" si="30"/>
        <v>0.26011448362351641</v>
      </c>
      <c r="N68" s="1">
        <f t="shared" si="31"/>
        <v>584090.59866262635</v>
      </c>
      <c r="O68" s="1">
        <f t="shared" si="32"/>
        <v>615086.24765301123</v>
      </c>
      <c r="P68" s="1">
        <f t="shared" si="33"/>
        <v>579452.07319879264</v>
      </c>
      <c r="Q68" s="4">
        <f t="shared" si="13"/>
        <v>0.94749898007243416</v>
      </c>
      <c r="R68" s="4">
        <f t="shared" si="0"/>
        <v>0.93354699147828779</v>
      </c>
      <c r="S68" s="2">
        <f t="shared" si="35"/>
        <v>0</v>
      </c>
    </row>
    <row r="69" spans="6:19" x14ac:dyDescent="0.35">
      <c r="F69">
        <v>66</v>
      </c>
      <c r="G69" s="1">
        <f t="shared" si="34"/>
        <v>43050918.05232808</v>
      </c>
      <c r="H69" s="1">
        <f t="shared" si="25"/>
        <v>34106740.264319204</v>
      </c>
      <c r="I69" s="1">
        <f t="shared" si="26"/>
        <v>8944177.788008865</v>
      </c>
      <c r="J69" s="1">
        <f t="shared" si="27"/>
        <v>2232319.4493660876</v>
      </c>
      <c r="K69" s="1">
        <f t="shared" si="28"/>
        <v>40818598.602961987</v>
      </c>
      <c r="L69" s="1">
        <f t="shared" si="29"/>
        <v>31874420.814953115</v>
      </c>
      <c r="M69" s="3">
        <f t="shared" si="30"/>
        <v>0.26055837150360245</v>
      </c>
      <c r="N69" s="1">
        <f t="shared" si="31"/>
        <v>586426.96105727681</v>
      </c>
      <c r="O69" s="1">
        <f t="shared" si="32"/>
        <v>617426.23155468178</v>
      </c>
      <c r="P69" s="1">
        <f t="shared" si="33"/>
        <v>581649.52040264627</v>
      </c>
      <c r="Q69" s="4">
        <f t="shared" si="13"/>
        <v>0.94814699545657255</v>
      </c>
      <c r="R69" s="4">
        <f t="shared" ref="R69:R103" si="36">L69/H69</f>
        <v>0.93454902368076986</v>
      </c>
      <c r="S69" s="2">
        <f t="shared" si="35"/>
        <v>0</v>
      </c>
    </row>
    <row r="70" spans="6:19" x14ac:dyDescent="0.35">
      <c r="F70">
        <v>67</v>
      </c>
      <c r="G70" s="1">
        <f t="shared" si="34"/>
        <v>43673121.724537395</v>
      </c>
      <c r="H70" s="1">
        <f t="shared" si="25"/>
        <v>34693167.225376487</v>
      </c>
      <c r="I70" s="1">
        <f t="shared" si="26"/>
        <v>8979954.4991609007</v>
      </c>
      <c r="J70" s="1">
        <f t="shared" si="27"/>
        <v>2237096.8900207183</v>
      </c>
      <c r="K70" s="1">
        <f t="shared" si="28"/>
        <v>41436024.834516667</v>
      </c>
      <c r="L70" s="1">
        <f t="shared" si="29"/>
        <v>32456070.335355762</v>
      </c>
      <c r="M70" s="3">
        <f t="shared" si="30"/>
        <v>0.26099066413092575</v>
      </c>
      <c r="N70" s="1">
        <f t="shared" si="31"/>
        <v>588772.668901506</v>
      </c>
      <c r="O70" s="1">
        <f t="shared" si="32"/>
        <v>619781.22104837943</v>
      </c>
      <c r="P70" s="1">
        <f t="shared" si="33"/>
        <v>583861.40305173583</v>
      </c>
      <c r="Q70" s="4">
        <f t="shared" si="13"/>
        <v>0.94877634568623403</v>
      </c>
      <c r="R70" s="4">
        <f t="shared" si="36"/>
        <v>0.93551765177598456</v>
      </c>
      <c r="S70" s="2">
        <f t="shared" si="35"/>
        <v>0</v>
      </c>
    </row>
    <row r="71" spans="6:19" x14ac:dyDescent="0.35">
      <c r="F71">
        <v>68</v>
      </c>
      <c r="G71" s="1">
        <f t="shared" si="34"/>
        <v>44297814.211435542</v>
      </c>
      <c r="H71" s="1">
        <f t="shared" si="25"/>
        <v>35281939.89427799</v>
      </c>
      <c r="I71" s="1">
        <f t="shared" si="26"/>
        <v>9015874.3171575442</v>
      </c>
      <c r="J71" s="1">
        <f t="shared" si="27"/>
        <v>2242008.1558704884</v>
      </c>
      <c r="K71" s="1">
        <f t="shared" si="28"/>
        <v>42055806.055565044</v>
      </c>
      <c r="L71" s="1">
        <f t="shared" si="29"/>
        <v>33039931.7384075</v>
      </c>
      <c r="M71" s="3">
        <f t="shared" si="30"/>
        <v>0.26141181136929809</v>
      </c>
      <c r="N71" s="1">
        <f t="shared" si="31"/>
        <v>591127.75957711204</v>
      </c>
      <c r="O71" s="1">
        <f t="shared" si="32"/>
        <v>622150.9103994742</v>
      </c>
      <c r="P71" s="1">
        <f t="shared" si="33"/>
        <v>586087.41313084401</v>
      </c>
      <c r="Q71" s="4">
        <f t="shared" si="13"/>
        <v>0.94938783784749992</v>
      </c>
      <c r="R71" s="4">
        <f t="shared" si="36"/>
        <v>0.93645451008111669</v>
      </c>
      <c r="S71" s="2">
        <f t="shared" si="35"/>
        <v>0</v>
      </c>
    </row>
    <row r="72" spans="6:19" x14ac:dyDescent="0.35">
      <c r="F72">
        <v>69</v>
      </c>
      <c r="G72" s="1">
        <f t="shared" si="34"/>
        <v>44925005.468281284</v>
      </c>
      <c r="H72" s="1">
        <f t="shared" si="25"/>
        <v>35873067.653855108</v>
      </c>
      <c r="I72" s="1">
        <f t="shared" si="26"/>
        <v>9051937.8144261744</v>
      </c>
      <c r="J72" s="1">
        <f t="shared" si="27"/>
        <v>2247048.5023167562</v>
      </c>
      <c r="K72" s="1">
        <f t="shared" si="28"/>
        <v>42677956.965964518</v>
      </c>
      <c r="L72" s="1">
        <f t="shared" si="29"/>
        <v>33626019.151538342</v>
      </c>
      <c r="M72" s="3">
        <f t="shared" si="30"/>
        <v>0.26182223980646235</v>
      </c>
      <c r="N72" s="1">
        <f t="shared" si="31"/>
        <v>593492.27061542054</v>
      </c>
      <c r="O72" s="1">
        <f t="shared" si="32"/>
        <v>624535.02308803448</v>
      </c>
      <c r="P72" s="1">
        <f t="shared" si="33"/>
        <v>588327.27183032979</v>
      </c>
      <c r="Q72" s="4">
        <f t="shared" si="13"/>
        <v>0.94998223196871356</v>
      </c>
      <c r="R72" s="4">
        <f t="shared" si="36"/>
        <v>0.93736112774076386</v>
      </c>
      <c r="S72" s="2">
        <f t="shared" si="35"/>
        <v>0</v>
      </c>
    </row>
    <row r="73" spans="6:19" x14ac:dyDescent="0.35">
      <c r="F73">
        <v>70</v>
      </c>
      <c r="G73" s="1">
        <f t="shared" si="34"/>
        <v>45554705.490154408</v>
      </c>
      <c r="H73" s="1">
        <f t="shared" si="25"/>
        <v>36466559.924470529</v>
      </c>
      <c r="I73" s="1">
        <f t="shared" si="26"/>
        <v>9088145.565683879</v>
      </c>
      <c r="J73" s="1">
        <f t="shared" si="27"/>
        <v>2252213.5011018468</v>
      </c>
      <c r="K73" s="1">
        <f t="shared" si="28"/>
        <v>43302491.989052556</v>
      </c>
      <c r="L73" s="1">
        <f t="shared" si="29"/>
        <v>34214346.42336867</v>
      </c>
      <c r="M73" s="3">
        <f t="shared" si="30"/>
        <v>0.26222235426458435</v>
      </c>
      <c r="N73" s="1">
        <f t="shared" si="31"/>
        <v>595866.23969788209</v>
      </c>
      <c r="O73" s="1">
        <f t="shared" si="32"/>
        <v>626933.30882814375</v>
      </c>
      <c r="P73" s="1">
        <f t="shared" si="33"/>
        <v>590580.72656540829</v>
      </c>
      <c r="Q73" s="4">
        <f t="shared" si="13"/>
        <v>0.95056024450451959</v>
      </c>
      <c r="R73" s="4">
        <f t="shared" si="36"/>
        <v>0.93823893710383877</v>
      </c>
      <c r="S73" s="2">
        <f t="shared" si="35"/>
        <v>0</v>
      </c>
    </row>
    <row r="74" spans="6:19" x14ac:dyDescent="0.35">
      <c r="F74">
        <v>71</v>
      </c>
      <c r="G74" s="1">
        <f t="shared" si="34"/>
        <v>46186924.312115029</v>
      </c>
      <c r="H74" s="1">
        <f t="shared" si="25"/>
        <v>37062426.16416841</v>
      </c>
      <c r="I74" s="1">
        <f t="shared" si="26"/>
        <v>9124498.1479466148</v>
      </c>
      <c r="J74" s="1">
        <f t="shared" si="27"/>
        <v>2257499.0142343203</v>
      </c>
      <c r="K74" s="1">
        <f t="shared" si="28"/>
        <v>43929425.297880702</v>
      </c>
      <c r="L74" s="1">
        <f t="shared" si="29"/>
        <v>34804927.149934076</v>
      </c>
      <c r="M74" s="3">
        <f t="shared" si="30"/>
        <v>0.26261253919227506</v>
      </c>
      <c r="N74" s="1">
        <f t="shared" si="31"/>
        <v>598249.7046566736</v>
      </c>
      <c r="O74" s="1">
        <f t="shared" si="32"/>
        <v>629345.54094391922</v>
      </c>
      <c r="P74" s="1">
        <f t="shared" si="33"/>
        <v>592847.54835213278</v>
      </c>
      <c r="Q74" s="4">
        <f t="shared" si="13"/>
        <v>0.95112255150442704</v>
      </c>
      <c r="R74" s="4">
        <f t="shared" si="36"/>
        <v>0.93908928130514935</v>
      </c>
      <c r="S74" s="2">
        <f t="shared" si="35"/>
        <v>0</v>
      </c>
    </row>
    <row r="75" spans="6:19" x14ac:dyDescent="0.35">
      <c r="F75">
        <v>72</v>
      </c>
      <c r="G75" s="1">
        <f t="shared" si="34"/>
        <v>46821672.009363487</v>
      </c>
      <c r="H75" s="1">
        <f t="shared" si="25"/>
        <v>37660675.868825078</v>
      </c>
      <c r="I75" s="1">
        <f t="shared" si="26"/>
        <v>9160996.1405384019</v>
      </c>
      <c r="J75" s="1">
        <f t="shared" si="27"/>
        <v>2262901.1705388613</v>
      </c>
      <c r="K75" s="1">
        <f t="shared" si="28"/>
        <v>44558770.838824622</v>
      </c>
      <c r="L75" s="1">
        <f t="shared" si="29"/>
        <v>35397774.698286206</v>
      </c>
      <c r="M75" s="3">
        <f t="shared" si="30"/>
        <v>0.26299315994910388</v>
      </c>
      <c r="N75" s="1">
        <f t="shared" si="31"/>
        <v>600642.70347530034</v>
      </c>
      <c r="O75" s="1">
        <f t="shared" si="32"/>
        <v>631771.51405469468</v>
      </c>
      <c r="P75" s="1">
        <f t="shared" si="33"/>
        <v>595127.5294925411</v>
      </c>
      <c r="Q75" s="4">
        <f t="shared" si="13"/>
        <v>0.95166979149983522</v>
      </c>
      <c r="R75" s="4">
        <f t="shared" si="36"/>
        <v>0.93991342113931453</v>
      </c>
      <c r="S75" s="2">
        <f t="shared" si="35"/>
        <v>0</v>
      </c>
    </row>
    <row r="76" spans="6:19" x14ac:dyDescent="0.35">
      <c r="F76">
        <v>73</v>
      </c>
      <c r="G76" s="1">
        <f>G75+($C$9*G75)-($C$10*G75)+$C$8</f>
        <v>47458958.697400942</v>
      </c>
      <c r="H76" s="1">
        <f>H75+($C$9*H75)-($C$10*H75)+$C$8</f>
        <v>38261318.572300382</v>
      </c>
      <c r="I76" s="1">
        <f>I75+($C$9*I75)-($C$10*I75)</f>
        <v>9197640.1251005549</v>
      </c>
      <c r="J76" s="1">
        <f>J75+N75-P75</f>
        <v>2268416.3445216203</v>
      </c>
      <c r="K76" s="1">
        <f>K75+O75</f>
        <v>45190542.352879316</v>
      </c>
      <c r="L76" s="1">
        <f>L75+P75</f>
        <v>35992902.227778748</v>
      </c>
      <c r="M76" s="3">
        <f>((L76/K76)*$C$12)+((I76/K76)*$C$13)</f>
        <v>0.26336456399238994</v>
      </c>
      <c r="N76" s="1">
        <f>($C$9*H76)-($C$10*H76)+$C$8</f>
        <v>603045.27428920148</v>
      </c>
      <c r="O76" s="1">
        <f>(J76*M76)+($C$9*I76)-($C$10*I76)</f>
        <v>634211.04202854983</v>
      </c>
      <c r="P76" s="1">
        <f>(J76*M76)</f>
        <v>597420.48152814759</v>
      </c>
      <c r="Q76" s="4">
        <f t="shared" ref="Q76:Q103" si="37">K76/G76</f>
        <v>0.95220256813924042</v>
      </c>
      <c r="R76" s="4">
        <f t="shared" si="36"/>
        <v>0.94071254130368953</v>
      </c>
      <c r="S76" s="2">
        <f>G76-J76-K76</f>
        <v>0</v>
      </c>
    </row>
    <row r="77" spans="6:19" x14ac:dyDescent="0.35">
      <c r="F77">
        <v>74</v>
      </c>
      <c r="G77" s="1">
        <f>G76+($C$9*G76)-($C$10*G76)+$C$8</f>
        <v>48098794.532190546</v>
      </c>
      <c r="H77" s="1">
        <f t="shared" ref="H77:H88" si="38">H76+($C$9*H76)-($C$10*H76)+$C$8</f>
        <v>38864363.84658958</v>
      </c>
      <c r="I77" s="1">
        <f t="shared" ref="I77:I88" si="39">I76+($C$9*I76)-($C$10*I76)</f>
        <v>9234430.6856009569</v>
      </c>
      <c r="J77" s="1">
        <f t="shared" ref="J77:J88" si="40">J76+N76-P76</f>
        <v>2274041.1372826742</v>
      </c>
      <c r="K77" s="1">
        <f t="shared" ref="K77:K88" si="41">K76+O76</f>
        <v>45824753.394907862</v>
      </c>
      <c r="L77" s="1">
        <f t="shared" ref="L77:L88" si="42">L76+P76</f>
        <v>36590322.709306896</v>
      </c>
      <c r="M77" s="3">
        <f t="shared" ref="M77:M88" si="43">((L77/K77)*$C$12)+((I77/K77)*$C$13)</f>
        <v>0.26372708197502526</v>
      </c>
      <c r="N77" s="1">
        <f t="shared" ref="N77:N88" si="44">($C$9*H77)-($C$10*H77)+$C$8</f>
        <v>605457.45538635831</v>
      </c>
      <c r="O77" s="1">
        <f t="shared" ref="O77:O88" si="45">(J77*M77)+($C$9*I77)-($C$10*I77)</f>
        <v>636663.95616913121</v>
      </c>
      <c r="P77" s="1">
        <f t="shared" ref="P77:P88" si="46">(J77*M77)</f>
        <v>599726.23342672747</v>
      </c>
      <c r="Q77" s="4">
        <f t="shared" si="37"/>
        <v>0.95272145259772023</v>
      </c>
      <c r="R77" s="4">
        <f t="shared" si="36"/>
        <v>0.9414877560775452</v>
      </c>
      <c r="S77" s="2">
        <f>G77-J77-K77</f>
        <v>0</v>
      </c>
    </row>
    <row r="78" spans="6:19" x14ac:dyDescent="0.35">
      <c r="F78">
        <v>75</v>
      </c>
      <c r="G78" s="1">
        <f t="shared" ref="G78:G88" si="47">G77+($C$9*G77)-($C$10*G77)+$C$8</f>
        <v>48741189.710319303</v>
      </c>
      <c r="H78" s="1">
        <f t="shared" si="38"/>
        <v>39469821.301975936</v>
      </c>
      <c r="I78" s="1">
        <f t="shared" si="39"/>
        <v>9271368.4083433598</v>
      </c>
      <c r="J78" s="1">
        <f t="shared" si="40"/>
        <v>2279772.3592423052</v>
      </c>
      <c r="K78" s="1">
        <f t="shared" si="41"/>
        <v>46461417.35107699</v>
      </c>
      <c r="L78" s="1">
        <f t="shared" si="42"/>
        <v>37190048.942733623</v>
      </c>
      <c r="M78" s="3">
        <f t="shared" si="43"/>
        <v>0.26408102876217737</v>
      </c>
      <c r="N78" s="1">
        <f t="shared" si="44"/>
        <v>607879.28520790371</v>
      </c>
      <c r="O78" s="1">
        <f t="shared" si="45"/>
        <v>639130.10360565758</v>
      </c>
      <c r="P78" s="1">
        <f t="shared" si="46"/>
        <v>602044.62997228419</v>
      </c>
      <c r="Q78" s="4">
        <f t="shared" si="37"/>
        <v>0.95322698578365539</v>
      </c>
      <c r="R78" s="4">
        <f t="shared" si="36"/>
        <v>0.94224011449658673</v>
      </c>
      <c r="S78" s="2">
        <f t="shared" ref="S78:S88" si="48">G78-J78-K78</f>
        <v>0</v>
      </c>
    </row>
    <row r="79" spans="6:19" x14ac:dyDescent="0.35">
      <c r="F79">
        <v>76</v>
      </c>
      <c r="G79" s="1">
        <f t="shared" si="47"/>
        <v>49386154.469160579</v>
      </c>
      <c r="H79" s="1">
        <f t="shared" si="38"/>
        <v>40077700.587183841</v>
      </c>
      <c r="I79" s="1">
        <f t="shared" si="39"/>
        <v>9308453.881976733</v>
      </c>
      <c r="J79" s="1">
        <f t="shared" si="40"/>
        <v>2285607.0144779249</v>
      </c>
      <c r="K79" s="1">
        <f t="shared" si="41"/>
        <v>47100547.454682648</v>
      </c>
      <c r="L79" s="1">
        <f t="shared" si="42"/>
        <v>37792093.57270591</v>
      </c>
      <c r="M79" s="3">
        <f t="shared" si="43"/>
        <v>0.26442670437391619</v>
      </c>
      <c r="N79" s="1">
        <f t="shared" si="44"/>
        <v>610310.80234873539</v>
      </c>
      <c r="O79" s="1">
        <f t="shared" si="45"/>
        <v>641609.34586021036</v>
      </c>
      <c r="P79" s="1">
        <f t="shared" si="46"/>
        <v>604375.53033230337</v>
      </c>
      <c r="Q79" s="4">
        <f t="shared" si="37"/>
        <v>0.95371968036294086</v>
      </c>
      <c r="R79" s="4">
        <f t="shared" si="36"/>
        <v>0.9429706050748623</v>
      </c>
      <c r="S79" s="2">
        <f t="shared" si="48"/>
        <v>0</v>
      </c>
    </row>
    <row r="80" spans="6:19" x14ac:dyDescent="0.35">
      <c r="F80">
        <v>77</v>
      </c>
      <c r="G80" s="1">
        <f t="shared" si="47"/>
        <v>50033699.087037221</v>
      </c>
      <c r="H80" s="1">
        <f t="shared" si="38"/>
        <v>40688011.389532574</v>
      </c>
      <c r="I80" s="1">
        <f t="shared" si="39"/>
        <v>9345687.6975046396</v>
      </c>
      <c r="J80" s="1">
        <f t="shared" si="40"/>
        <v>2291542.2864943566</v>
      </c>
      <c r="K80" s="1">
        <f t="shared" si="41"/>
        <v>47742156.800542861</v>
      </c>
      <c r="L80" s="1">
        <f t="shared" si="42"/>
        <v>38396469.103038214</v>
      </c>
      <c r="M80" s="3">
        <f t="shared" si="43"/>
        <v>0.26476439486010589</v>
      </c>
      <c r="N80" s="1">
        <f t="shared" si="44"/>
        <v>612752.04555813025</v>
      </c>
      <c r="O80" s="1">
        <f t="shared" si="45"/>
        <v>644101.55757004023</v>
      </c>
      <c r="P80" s="1">
        <f t="shared" si="46"/>
        <v>606718.80678002175</v>
      </c>
      <c r="Q80" s="4">
        <f t="shared" si="37"/>
        <v>0.95420002261859438</v>
      </c>
      <c r="R80" s="4">
        <f t="shared" si="36"/>
        <v>0.94368016011999345</v>
      </c>
      <c r="S80" s="2">
        <f t="shared" si="48"/>
        <v>0</v>
      </c>
    </row>
    <row r="81" spans="6:19" x14ac:dyDescent="0.35">
      <c r="F81">
        <v>78</v>
      </c>
      <c r="G81" s="1">
        <f t="shared" si="47"/>
        <v>50683833.883385375</v>
      </c>
      <c r="H81" s="1">
        <f t="shared" si="38"/>
        <v>41300763.435090706</v>
      </c>
      <c r="I81" s="1">
        <f t="shared" si="39"/>
        <v>9383070.4482946582</v>
      </c>
      <c r="J81" s="1">
        <f t="shared" si="40"/>
        <v>2297575.5252724653</v>
      </c>
      <c r="K81" s="1">
        <f t="shared" si="41"/>
        <v>48386258.358112901</v>
      </c>
      <c r="L81" s="1">
        <f t="shared" si="42"/>
        <v>39003187.90981824</v>
      </c>
      <c r="M81" s="3">
        <f t="shared" si="43"/>
        <v>0.2650943731132735</v>
      </c>
      <c r="N81" s="1">
        <f t="shared" si="44"/>
        <v>615203.05374036287</v>
      </c>
      <c r="O81" s="1">
        <f t="shared" si="45"/>
        <v>646606.62534568284</v>
      </c>
      <c r="P81" s="1">
        <f t="shared" si="46"/>
        <v>609074.3435525042</v>
      </c>
      <c r="Q81" s="4">
        <f t="shared" si="37"/>
        <v>0.95466847416162726</v>
      </c>
      <c r="R81" s="4">
        <f t="shared" si="36"/>
        <v>0.94436965968235931</v>
      </c>
      <c r="S81" s="2">
        <f t="shared" si="48"/>
        <v>0</v>
      </c>
    </row>
    <row r="82" spans="6:19" x14ac:dyDescent="0.35">
      <c r="F82">
        <v>79</v>
      </c>
      <c r="G82" s="1">
        <f t="shared" si="47"/>
        <v>51336569.21891892</v>
      </c>
      <c r="H82" s="1">
        <f t="shared" si="38"/>
        <v>41915966.488831066</v>
      </c>
      <c r="I82" s="1">
        <f t="shared" si="39"/>
        <v>9420602.7300878353</v>
      </c>
      <c r="J82" s="1">
        <f t="shared" si="40"/>
        <v>2303704.2354603237</v>
      </c>
      <c r="K82" s="1">
        <f t="shared" si="41"/>
        <v>49032864.983458586</v>
      </c>
      <c r="L82" s="1">
        <f t="shared" si="42"/>
        <v>39612262.253370747</v>
      </c>
      <c r="M82" s="3">
        <f t="shared" si="43"/>
        <v>0.26541689962461168</v>
      </c>
      <c r="N82" s="1">
        <f t="shared" si="44"/>
        <v>617663.86595532426</v>
      </c>
      <c r="O82" s="1">
        <f t="shared" si="45"/>
        <v>649124.44674831699</v>
      </c>
      <c r="P82" s="1">
        <f t="shared" si="46"/>
        <v>611442.03582796559</v>
      </c>
      <c r="Q82" s="4">
        <f t="shared" si="37"/>
        <v>0.95512547350726829</v>
      </c>
      <c r="R82" s="4">
        <f t="shared" si="36"/>
        <v>0.94503993517424523</v>
      </c>
      <c r="S82" s="2">
        <f t="shared" si="48"/>
        <v>0</v>
      </c>
    </row>
    <row r="83" spans="6:19" x14ac:dyDescent="0.35">
      <c r="F83">
        <v>80</v>
      </c>
      <c r="G83" s="1">
        <f t="shared" si="47"/>
        <v>51991915.495794594</v>
      </c>
      <c r="H83" s="1">
        <f t="shared" si="38"/>
        <v>42533630.354786396</v>
      </c>
      <c r="I83" s="1">
        <f t="shared" si="39"/>
        <v>9458285.1410081852</v>
      </c>
      <c r="J83" s="1">
        <f t="shared" si="40"/>
        <v>2309926.0655876826</v>
      </c>
      <c r="K83" s="1">
        <f t="shared" si="41"/>
        <v>49681989.430206902</v>
      </c>
      <c r="L83" s="1">
        <f t="shared" si="42"/>
        <v>40223704.289198712</v>
      </c>
      <c r="M83" s="3">
        <f t="shared" si="43"/>
        <v>0.26573222318777856</v>
      </c>
      <c r="N83" s="1">
        <f t="shared" si="44"/>
        <v>620134.52141914563</v>
      </c>
      <c r="O83" s="1">
        <f t="shared" si="45"/>
        <v>651654.92937204614</v>
      </c>
      <c r="P83" s="1">
        <f t="shared" si="46"/>
        <v>613821.78880801331</v>
      </c>
      <c r="Q83" s="4">
        <f t="shared" si="37"/>
        <v>0.95557143752908025</v>
      </c>
      <c r="R83" s="4">
        <f t="shared" si="36"/>
        <v>0.9456917726909303</v>
      </c>
      <c r="S83" s="2">
        <f t="shared" si="48"/>
        <v>0</v>
      </c>
    </row>
    <row r="84" spans="6:19" x14ac:dyDescent="0.35">
      <c r="F84">
        <v>81</v>
      </c>
      <c r="G84" s="1">
        <f t="shared" si="47"/>
        <v>52649883.157777779</v>
      </c>
      <c r="H84" s="1">
        <f t="shared" si="38"/>
        <v>43153764.876205541</v>
      </c>
      <c r="I84" s="1">
        <f t="shared" si="39"/>
        <v>9496118.2815722171</v>
      </c>
      <c r="J84" s="1">
        <f t="shared" si="40"/>
        <v>2316238.798198815</v>
      </c>
      <c r="K84" s="1">
        <f t="shared" si="41"/>
        <v>50333644.359578952</v>
      </c>
      <c r="L84" s="1">
        <f t="shared" si="42"/>
        <v>40837526.078006722</v>
      </c>
      <c r="M84" s="3">
        <f t="shared" si="43"/>
        <v>0.26604058155471688</v>
      </c>
      <c r="N84" s="1">
        <f t="shared" si="44"/>
        <v>622615.05950482213</v>
      </c>
      <c r="O84" s="1">
        <f t="shared" si="45"/>
        <v>654197.99001870013</v>
      </c>
      <c r="P84" s="1">
        <f t="shared" si="46"/>
        <v>616213.51689241128</v>
      </c>
      <c r="Q84" s="4">
        <f t="shared" si="37"/>
        <v>0.95600676280215724</v>
      </c>
      <c r="R84" s="4">
        <f t="shared" si="36"/>
        <v>0.94632591606217042</v>
      </c>
      <c r="S84" s="2">
        <f t="shared" si="48"/>
        <v>0</v>
      </c>
    </row>
    <row r="85" spans="6:19" x14ac:dyDescent="0.35">
      <c r="F85">
        <v>82</v>
      </c>
      <c r="G85" s="1">
        <f t="shared" si="47"/>
        <v>53310482.690408893</v>
      </c>
      <c r="H85" s="1">
        <f t="shared" si="38"/>
        <v>43776379.935710363</v>
      </c>
      <c r="I85" s="1">
        <f t="shared" si="39"/>
        <v>9534102.7546985075</v>
      </c>
      <c r="J85" s="1">
        <f t="shared" si="40"/>
        <v>2322640.3408112261</v>
      </c>
      <c r="K85" s="1">
        <f t="shared" si="41"/>
        <v>50987842.349597655</v>
      </c>
      <c r="L85" s="1">
        <f t="shared" si="42"/>
        <v>41453739.594899133</v>
      </c>
      <c r="M85" s="3">
        <f t="shared" si="43"/>
        <v>0.2663422020473224</v>
      </c>
      <c r="N85" s="1">
        <f t="shared" si="44"/>
        <v>625105.51974284137</v>
      </c>
      <c r="O85" s="1">
        <f t="shared" si="45"/>
        <v>656753.55395439931</v>
      </c>
      <c r="P85" s="1">
        <f t="shared" si="46"/>
        <v>618617.14293560537</v>
      </c>
      <c r="Q85" s="4">
        <f t="shared" si="37"/>
        <v>0.95643182684539629</v>
      </c>
      <c r="R85" s="4">
        <f t="shared" si="36"/>
        <v>0.94694306965943187</v>
      </c>
      <c r="S85" s="2">
        <f t="shared" si="48"/>
        <v>0</v>
      </c>
    </row>
    <row r="86" spans="6:19" x14ac:dyDescent="0.35">
      <c r="F86">
        <v>83</v>
      </c>
      <c r="G86" s="1">
        <f t="shared" si="47"/>
        <v>53973724.621170528</v>
      </c>
      <c r="H86" s="1">
        <f t="shared" si="38"/>
        <v>44401485.455453202</v>
      </c>
      <c r="I86" s="1">
        <f t="shared" si="39"/>
        <v>9572239.1657173</v>
      </c>
      <c r="J86" s="1">
        <f t="shared" si="40"/>
        <v>2329128.7176184622</v>
      </c>
      <c r="K86" s="1">
        <f t="shared" si="41"/>
        <v>51644595.903552055</v>
      </c>
      <c r="L86" s="1">
        <f t="shared" si="42"/>
        <v>42072356.737834737</v>
      </c>
      <c r="M86" s="3">
        <f t="shared" si="43"/>
        <v>0.26663730212843789</v>
      </c>
      <c r="N86" s="1">
        <f t="shared" si="44"/>
        <v>627605.94182181277</v>
      </c>
      <c r="O86" s="1">
        <f t="shared" si="45"/>
        <v>659321.55423852417</v>
      </c>
      <c r="P86" s="1">
        <f t="shared" si="46"/>
        <v>621032.59757565497</v>
      </c>
      <c r="Q86" s="4">
        <f t="shared" si="37"/>
        <v>0.95684698927179646</v>
      </c>
      <c r="R86" s="4">
        <f t="shared" si="36"/>
        <v>0.94754390098152874</v>
      </c>
      <c r="S86" s="2">
        <f t="shared" si="48"/>
        <v>0</v>
      </c>
    </row>
    <row r="87" spans="6:19" x14ac:dyDescent="0.35">
      <c r="F87">
        <v>84</v>
      </c>
      <c r="G87" s="1">
        <f t="shared" si="47"/>
        <v>54639619.519655213</v>
      </c>
      <c r="H87" s="1">
        <f t="shared" si="38"/>
        <v>45029091.397275016</v>
      </c>
      <c r="I87" s="1">
        <f t="shared" si="39"/>
        <v>9610528.1223801691</v>
      </c>
      <c r="J87" s="1">
        <f t="shared" si="40"/>
        <v>2335702.0618646201</v>
      </c>
      <c r="K87" s="1">
        <f t="shared" si="41"/>
        <v>52303917.457790576</v>
      </c>
      <c r="L87" s="1">
        <f t="shared" si="42"/>
        <v>42693389.335410394</v>
      </c>
      <c r="M87" s="3">
        <f t="shared" si="43"/>
        <v>0.26692608993533867</v>
      </c>
      <c r="N87" s="1">
        <f t="shared" si="44"/>
        <v>630116.36558910005</v>
      </c>
      <c r="O87" s="1">
        <f t="shared" si="45"/>
        <v>661901.93111695221</v>
      </c>
      <c r="P87" s="1">
        <f t="shared" si="46"/>
        <v>623459.81862743152</v>
      </c>
      <c r="Q87" s="4">
        <f t="shared" si="37"/>
        <v>0.95725259285481612</v>
      </c>
      <c r="R87" s="4">
        <f t="shared" si="36"/>
        <v>0.94812904303891932</v>
      </c>
      <c r="S87" s="2">
        <f t="shared" si="48"/>
        <v>0</v>
      </c>
    </row>
    <row r="88" spans="6:19" x14ac:dyDescent="0.35">
      <c r="F88">
        <v>85</v>
      </c>
      <c r="G88" s="1">
        <f t="shared" si="47"/>
        <v>55308177.997733831</v>
      </c>
      <c r="H88" s="1">
        <f t="shared" si="38"/>
        <v>45659207.762864113</v>
      </c>
      <c r="I88" s="1">
        <f t="shared" si="39"/>
        <v>9648970.2348696906</v>
      </c>
      <c r="J88" s="1">
        <f t="shared" si="40"/>
        <v>2342358.6088262885</v>
      </c>
      <c r="K88" s="1">
        <f t="shared" si="41"/>
        <v>52965819.388907529</v>
      </c>
      <c r="L88" s="1">
        <f t="shared" si="42"/>
        <v>43316849.154037826</v>
      </c>
      <c r="M88" s="3">
        <f t="shared" si="43"/>
        <v>0.2672087647785869</v>
      </c>
      <c r="N88" s="1">
        <f t="shared" si="44"/>
        <v>632636.83105145651</v>
      </c>
      <c r="O88" s="1">
        <f t="shared" si="45"/>
        <v>664494.63147244055</v>
      </c>
      <c r="P88" s="1">
        <f t="shared" si="46"/>
        <v>625898.7505329618</v>
      </c>
      <c r="Q88" s="4">
        <f t="shared" si="37"/>
        <v>0.95764896451800896</v>
      </c>
      <c r="R88" s="4">
        <f t="shared" si="36"/>
        <v>0.94869909655481599</v>
      </c>
      <c r="S88" s="2">
        <f t="shared" si="48"/>
        <v>0</v>
      </c>
    </row>
    <row r="89" spans="6:19" x14ac:dyDescent="0.35">
      <c r="F89">
        <v>86</v>
      </c>
      <c r="G89" s="1">
        <f>G88+($C$9*G88)-($C$10*G88)+$C$8</f>
        <v>55979410.709724769</v>
      </c>
      <c r="H89" s="1">
        <f>H88+($C$9*H88)-($C$10*H88)+$C$8</f>
        <v>46291844.593915567</v>
      </c>
      <c r="I89" s="1">
        <f>I88+($C$9*I88)-($C$10*I88)</f>
        <v>9687566.1158091687</v>
      </c>
      <c r="J89" s="1">
        <f>J88+N88-P88</f>
        <v>2349096.6893447828</v>
      </c>
      <c r="K89" s="1">
        <f>K88+O88</f>
        <v>53630314.020379968</v>
      </c>
      <c r="L89" s="1">
        <f>L88+P88</f>
        <v>43942747.904570788</v>
      </c>
      <c r="M89" s="3">
        <f>((L89/K89)*$C$12)+((I89/K89)*$C$13)</f>
        <v>0.26748551760888423</v>
      </c>
      <c r="N89" s="1">
        <f>($C$9*H89)-($C$10*H89)+$C$8</f>
        <v>635167.37837566226</v>
      </c>
      <c r="O89" s="1">
        <f>(J89*M89)+($C$9*I89)-($C$10*I89)</f>
        <v>667099.60832594219</v>
      </c>
      <c r="P89" s="1">
        <f>(J89*M89)</f>
        <v>628349.34386270551</v>
      </c>
      <c r="Q89" s="4">
        <f t="shared" si="37"/>
        <v>0.95803641625443703</v>
      </c>
      <c r="R89" s="4">
        <f t="shared" si="36"/>
        <v>0.94925463199940119</v>
      </c>
      <c r="S89" s="2">
        <f>G89-J89-K89</f>
        <v>0</v>
      </c>
    </row>
    <row r="90" spans="6:19" x14ac:dyDescent="0.35">
      <c r="F90">
        <v>87</v>
      </c>
      <c r="G90" s="1">
        <f>G89+($C$9*G89)-($C$10*G89)+$C$8</f>
        <v>56653328.352563672</v>
      </c>
      <c r="H90" s="1">
        <f t="shared" ref="H90:H103" si="49">H89+($C$9*H89)-($C$10*H89)+$C$8</f>
        <v>46927011.972291231</v>
      </c>
      <c r="I90" s="1">
        <f t="shared" ref="I90:I103" si="50">I89+($C$9*I89)-($C$10*I89)</f>
        <v>9726316.3802724052</v>
      </c>
      <c r="J90" s="1">
        <f t="shared" ref="J90:J103" si="51">J89+N89-P89</f>
        <v>2355914.7238577395</v>
      </c>
      <c r="K90" s="1">
        <f t="shared" ref="K90:K103" si="52">K89+O89</f>
        <v>54297413.628705911</v>
      </c>
      <c r="L90" s="1">
        <f t="shared" ref="L90:L103" si="53">L89+P89</f>
        <v>44571097.248433493</v>
      </c>
      <c r="M90" s="3">
        <f t="shared" ref="M90:M103" si="54">((L90/K90)*$C$12)+((I90/K90)*$C$13)</f>
        <v>0.26775653145431849</v>
      </c>
      <c r="N90" s="1">
        <f t="shared" ref="N90:N103" si="55">($C$9*H90)-($C$10*H90)+$C$8</f>
        <v>637708.04788916488</v>
      </c>
      <c r="O90" s="1">
        <f t="shared" ref="O90:O103" si="56">(J90*M90)+($C$9*I90)-($C$10*I90)</f>
        <v>669716.82038339658</v>
      </c>
      <c r="P90" s="1">
        <f t="shared" ref="P90:P103" si="57">(J90*M90)</f>
        <v>630811.55486230692</v>
      </c>
      <c r="Q90" s="4">
        <f t="shared" si="37"/>
        <v>0.95841524598172789</v>
      </c>
      <c r="R90" s="4">
        <f t="shared" si="36"/>
        <v>0.94979619147179406</v>
      </c>
      <c r="S90" s="2">
        <f>G90-J90-K90</f>
        <v>0</v>
      </c>
    </row>
    <row r="91" spans="6:19" x14ac:dyDescent="0.35">
      <c r="F91">
        <v>88</v>
      </c>
      <c r="G91" s="1">
        <f t="shared" ref="G91:G103" si="58">G90+($C$9*G90)-($C$10*G90)+$C$8</f>
        <v>57329941.665973924</v>
      </c>
      <c r="H91" s="1">
        <f t="shared" si="49"/>
        <v>47564720.020180397</v>
      </c>
      <c r="I91" s="1">
        <f t="shared" si="50"/>
        <v>9765221.6457934957</v>
      </c>
      <c r="J91" s="1">
        <f t="shared" si="51"/>
        <v>2362811.2168845977</v>
      </c>
      <c r="K91" s="1">
        <f t="shared" si="52"/>
        <v>54967130.449089311</v>
      </c>
      <c r="L91" s="1">
        <f t="shared" si="53"/>
        <v>45201908.803295799</v>
      </c>
      <c r="M91" s="3">
        <f t="shared" si="54"/>
        <v>0.26802198183019837</v>
      </c>
      <c r="N91" s="1">
        <f t="shared" si="55"/>
        <v>640258.88008072157</v>
      </c>
      <c r="O91" s="1">
        <f t="shared" si="56"/>
        <v>672346.23162320652</v>
      </c>
      <c r="P91" s="1">
        <f t="shared" si="57"/>
        <v>633285.34504003252</v>
      </c>
      <c r="Q91" s="4">
        <f t="shared" si="37"/>
        <v>0.95878573833807035</v>
      </c>
      <c r="R91" s="4">
        <f t="shared" si="36"/>
        <v>0.95032429044295597</v>
      </c>
      <c r="S91" s="2">
        <f t="shared" ref="S91:S103" si="59">G91-J91-K91</f>
        <v>0</v>
      </c>
    </row>
    <row r="92" spans="6:19" x14ac:dyDescent="0.35">
      <c r="F92">
        <v>89</v>
      </c>
      <c r="G92" s="1">
        <f t="shared" si="58"/>
        <v>58009261.432637826</v>
      </c>
      <c r="H92" s="1">
        <f t="shared" si="49"/>
        <v>48204978.900261119</v>
      </c>
      <c r="I92" s="1">
        <f t="shared" si="50"/>
        <v>9804282.5323766712</v>
      </c>
      <c r="J92" s="1">
        <f t="shared" si="51"/>
        <v>2369784.7519252868</v>
      </c>
      <c r="K92" s="1">
        <f t="shared" si="52"/>
        <v>55639476.680712521</v>
      </c>
      <c r="L92" s="1">
        <f t="shared" si="53"/>
        <v>45835194.148335829</v>
      </c>
      <c r="M92" s="3">
        <f t="shared" si="54"/>
        <v>0.26828203712348059</v>
      </c>
      <c r="N92" s="1">
        <f t="shared" si="55"/>
        <v>642819.91560104443</v>
      </c>
      <c r="O92" s="1">
        <f t="shared" si="56"/>
        <v>674987.81092018471</v>
      </c>
      <c r="P92" s="1">
        <f t="shared" si="57"/>
        <v>635770.68079067802</v>
      </c>
      <c r="Q92" s="4">
        <f t="shared" si="37"/>
        <v>0.95914816542394399</v>
      </c>
      <c r="R92" s="4">
        <f t="shared" si="36"/>
        <v>0.95083941937141991</v>
      </c>
      <c r="S92" s="2">
        <f t="shared" si="59"/>
        <v>0</v>
      </c>
    </row>
    <row r="93" spans="6:19" x14ac:dyDescent="0.35">
      <c r="F93">
        <v>90</v>
      </c>
      <c r="G93" s="1">
        <f t="shared" si="58"/>
        <v>58691298.478368379</v>
      </c>
      <c r="H93" s="1">
        <f t="shared" si="49"/>
        <v>48847798.815862164</v>
      </c>
      <c r="I93" s="1">
        <f t="shared" si="50"/>
        <v>9843499.662506178</v>
      </c>
      <c r="J93" s="1">
        <f t="shared" si="51"/>
        <v>2376833.9867356531</v>
      </c>
      <c r="K93" s="1">
        <f t="shared" si="52"/>
        <v>56314464.491632707</v>
      </c>
      <c r="L93" s="1">
        <f t="shared" si="53"/>
        <v>46470964.829126507</v>
      </c>
      <c r="M93" s="3">
        <f t="shared" si="54"/>
        <v>0.2685368589536285</v>
      </c>
      <c r="N93" s="1">
        <f t="shared" si="55"/>
        <v>645391.19526344864</v>
      </c>
      <c r="O93" s="1">
        <f t="shared" si="56"/>
        <v>677641.53170224733</v>
      </c>
      <c r="P93" s="1">
        <f t="shared" si="57"/>
        <v>638267.53305222257</v>
      </c>
      <c r="Q93" s="4">
        <f t="shared" si="37"/>
        <v>0.95950278749392992</v>
      </c>
      <c r="R93" s="4">
        <f t="shared" si="36"/>
        <v>0.95134204520258059</v>
      </c>
      <c r="S93" s="2">
        <f t="shared" si="59"/>
        <v>0</v>
      </c>
    </row>
    <row r="94" spans="6:19" x14ac:dyDescent="0.35">
      <c r="F94">
        <v>91</v>
      </c>
      <c r="G94" s="1">
        <f t="shared" si="58"/>
        <v>59376063.672281854</v>
      </c>
      <c r="H94" s="1">
        <f t="shared" si="49"/>
        <v>49493190.011125609</v>
      </c>
      <c r="I94" s="1">
        <f t="shared" si="50"/>
        <v>9882873.6611562036</v>
      </c>
      <c r="J94" s="1">
        <f t="shared" si="51"/>
        <v>2383957.6489468794</v>
      </c>
      <c r="K94" s="1">
        <f t="shared" si="52"/>
        <v>56992106.023334958</v>
      </c>
      <c r="L94" s="1">
        <f t="shared" si="53"/>
        <v>47109232.362178728</v>
      </c>
      <c r="M94" s="3">
        <f t="shared" si="54"/>
        <v>0.26878660251158709</v>
      </c>
      <c r="N94" s="1">
        <f t="shared" si="55"/>
        <v>647972.76004450244</v>
      </c>
      <c r="O94" s="1">
        <f t="shared" si="56"/>
        <v>680307.37163656729</v>
      </c>
      <c r="P94" s="1">
        <f t="shared" si="57"/>
        <v>640775.87699194252</v>
      </c>
      <c r="Q94" s="4">
        <f t="shared" si="37"/>
        <v>0.95984985360254216</v>
      </c>
      <c r="R94" s="4">
        <f t="shared" si="36"/>
        <v>0.95183261276125075</v>
      </c>
      <c r="S94" s="2">
        <f t="shared" si="59"/>
        <v>0</v>
      </c>
    </row>
    <row r="95" spans="6:19" x14ac:dyDescent="0.35">
      <c r="F95">
        <v>92</v>
      </c>
      <c r="G95" s="1">
        <f t="shared" si="58"/>
        <v>60063567.926970981</v>
      </c>
      <c r="H95" s="1">
        <f t="shared" si="49"/>
        <v>50141162.77117011</v>
      </c>
      <c r="I95" s="1">
        <f t="shared" si="50"/>
        <v>9922405.1558008287</v>
      </c>
      <c r="J95" s="1">
        <f t="shared" si="51"/>
        <v>2391154.5319994395</v>
      </c>
      <c r="K95" s="1">
        <f t="shared" si="52"/>
        <v>57672413.394971527</v>
      </c>
      <c r="L95" s="1">
        <f t="shared" si="53"/>
        <v>47750008.239170671</v>
      </c>
      <c r="M95" s="3">
        <f t="shared" si="54"/>
        <v>0.26903141687842247</v>
      </c>
      <c r="N95" s="1">
        <f t="shared" si="55"/>
        <v>650564.65108468058</v>
      </c>
      <c r="O95" s="1">
        <f t="shared" si="56"/>
        <v>682985.31234227377</v>
      </c>
      <c r="P95" s="1">
        <f t="shared" si="57"/>
        <v>643295.69171907043</v>
      </c>
      <c r="Q95" s="4">
        <f t="shared" si="37"/>
        <v>0.96018960220766825</v>
      </c>
      <c r="R95" s="4">
        <f t="shared" si="36"/>
        <v>0.95231154604626977</v>
      </c>
      <c r="S95" s="2">
        <f t="shared" si="59"/>
        <v>0</v>
      </c>
    </row>
    <row r="96" spans="6:19" x14ac:dyDescent="0.35">
      <c r="F96">
        <v>93</v>
      </c>
      <c r="G96" s="1">
        <f t="shared" si="58"/>
        <v>60753822.198678866</v>
      </c>
      <c r="H96" s="1">
        <f t="shared" si="49"/>
        <v>50791727.422254793</v>
      </c>
      <c r="I96" s="1">
        <f t="shared" si="50"/>
        <v>9962094.7764240336</v>
      </c>
      <c r="J96" s="1">
        <f t="shared" si="51"/>
        <v>2398423.4913650495</v>
      </c>
      <c r="K96" s="1">
        <f t="shared" si="52"/>
        <v>58355398.707313798</v>
      </c>
      <c r="L96" s="1">
        <f t="shared" si="53"/>
        <v>48393303.930889741</v>
      </c>
      <c r="M96" s="3">
        <f t="shared" si="54"/>
        <v>0.26927144532504771</v>
      </c>
      <c r="N96" s="1">
        <f t="shared" si="55"/>
        <v>653166.9096890192</v>
      </c>
      <c r="O96" s="1">
        <f t="shared" si="56"/>
        <v>685675.33912711008</v>
      </c>
      <c r="P96" s="1">
        <f t="shared" si="57"/>
        <v>645826.96002141398</v>
      </c>
      <c r="Q96" s="4">
        <f t="shared" si="37"/>
        <v>0.9605222617348802</v>
      </c>
      <c r="R96" s="4">
        <f t="shared" si="36"/>
        <v>0.95277924943513215</v>
      </c>
      <c r="S96" s="2">
        <f t="shared" si="59"/>
        <v>0</v>
      </c>
    </row>
    <row r="97" spans="6:19" x14ac:dyDescent="0.35">
      <c r="F97">
        <v>94</v>
      </c>
      <c r="G97" s="1">
        <f t="shared" si="58"/>
        <v>61446837.487473585</v>
      </c>
      <c r="H97" s="1">
        <f t="shared" si="49"/>
        <v>51444894.33194381</v>
      </c>
      <c r="I97" s="1">
        <f t="shared" si="50"/>
        <v>10001943.155529728</v>
      </c>
      <c r="J97" s="1">
        <f t="shared" si="51"/>
        <v>2405763.4410326546</v>
      </c>
      <c r="K97" s="1">
        <f t="shared" si="52"/>
        <v>59041074.046440907</v>
      </c>
      <c r="L97" s="1">
        <f t="shared" si="53"/>
        <v>49039130.890911154</v>
      </c>
      <c r="M97" s="3">
        <f t="shared" si="54"/>
        <v>0.26950682559434425</v>
      </c>
      <c r="N97" s="1">
        <f t="shared" si="55"/>
        <v>655779.57732777519</v>
      </c>
      <c r="O97" s="1">
        <f t="shared" si="56"/>
        <v>688377.44074575591</v>
      </c>
      <c r="P97" s="1">
        <f t="shared" si="57"/>
        <v>648369.66812363709</v>
      </c>
      <c r="Q97" s="4">
        <f t="shared" si="37"/>
        <v>0.96084805110559002</v>
      </c>
      <c r="R97" s="4">
        <f t="shared" si="36"/>
        <v>0.95323610880586762</v>
      </c>
      <c r="S97" s="2">
        <f t="shared" si="59"/>
        <v>0</v>
      </c>
    </row>
    <row r="98" spans="6:19" x14ac:dyDescent="0.35">
      <c r="F98">
        <v>95</v>
      </c>
      <c r="G98" s="1">
        <f t="shared" si="58"/>
        <v>62142624.837423481</v>
      </c>
      <c r="H98" s="1">
        <f t="shared" si="49"/>
        <v>52100673.909271583</v>
      </c>
      <c r="I98" s="1">
        <f t="shared" si="50"/>
        <v>10041950.928151848</v>
      </c>
      <c r="J98" s="1">
        <f t="shared" si="51"/>
        <v>2413173.350236793</v>
      </c>
      <c r="K98" s="1">
        <f t="shared" si="52"/>
        <v>59729451.487186663</v>
      </c>
      <c r="L98" s="1">
        <f t="shared" si="53"/>
        <v>49687500.559034795</v>
      </c>
      <c r="M98" s="3">
        <f t="shared" si="54"/>
        <v>0.26973769016688359</v>
      </c>
      <c r="N98" s="1">
        <f t="shared" si="55"/>
        <v>658402.69563708629</v>
      </c>
      <c r="O98" s="1">
        <f t="shared" si="56"/>
        <v>691091.60917776008</v>
      </c>
      <c r="P98" s="1">
        <f t="shared" si="57"/>
        <v>650923.8054651526</v>
      </c>
      <c r="Q98" s="4">
        <f t="shared" si="37"/>
        <v>0.96116718023176329</v>
      </c>
      <c r="R98" s="4">
        <f t="shared" si="36"/>
        <v>0.95368249258274274</v>
      </c>
      <c r="S98" s="2">
        <f t="shared" si="59"/>
        <v>0</v>
      </c>
    </row>
    <row r="99" spans="6:19" x14ac:dyDescent="0.35">
      <c r="F99">
        <v>96</v>
      </c>
      <c r="G99" s="1">
        <f t="shared" si="58"/>
        <v>62841195.336773172</v>
      </c>
      <c r="H99" s="1">
        <f t="shared" si="49"/>
        <v>52759076.604908675</v>
      </c>
      <c r="I99" s="1">
        <f t="shared" si="50"/>
        <v>10082118.731864456</v>
      </c>
      <c r="J99" s="1">
        <f t="shared" si="51"/>
        <v>2420652.240408727</v>
      </c>
      <c r="K99" s="1">
        <f t="shared" si="52"/>
        <v>60420543.096364424</v>
      </c>
      <c r="L99" s="1">
        <f t="shared" si="53"/>
        <v>50338424.364499949</v>
      </c>
      <c r="M99" s="3">
        <f t="shared" si="54"/>
        <v>0.26996416651135985</v>
      </c>
      <c r="N99" s="1">
        <f t="shared" si="55"/>
        <v>661036.30641963473</v>
      </c>
      <c r="O99" s="1">
        <f t="shared" si="56"/>
        <v>693817.83942325565</v>
      </c>
      <c r="P99" s="1">
        <f t="shared" si="57"/>
        <v>653489.36449579778</v>
      </c>
      <c r="Q99" s="4">
        <f t="shared" si="37"/>
        <v>0.96147985047967033</v>
      </c>
      <c r="R99" s="4">
        <f t="shared" si="36"/>
        <v>0.95411875271176538</v>
      </c>
      <c r="S99" s="2">
        <f t="shared" si="59"/>
        <v>0</v>
      </c>
    </row>
    <row r="100" spans="6:19" x14ac:dyDescent="0.35">
      <c r="F100">
        <v>97</v>
      </c>
      <c r="G100" s="1">
        <f t="shared" si="58"/>
        <v>63542560.118120268</v>
      </c>
      <c r="H100" s="1">
        <f t="shared" si="49"/>
        <v>53420112.911328316</v>
      </c>
      <c r="I100" s="1">
        <f t="shared" si="50"/>
        <v>10122447.206791913</v>
      </c>
      <c r="J100" s="1">
        <f t="shared" si="51"/>
        <v>2428199.1823325641</v>
      </c>
      <c r="K100" s="1">
        <f t="shared" si="52"/>
        <v>61114360.935787678</v>
      </c>
      <c r="L100" s="1">
        <f t="shared" si="53"/>
        <v>50991913.728995748</v>
      </c>
      <c r="M100" s="3">
        <f t="shared" si="54"/>
        <v>0.27018637732075845</v>
      </c>
      <c r="N100" s="1">
        <f t="shared" si="55"/>
        <v>663680.4516453133</v>
      </c>
      <c r="O100" s="1">
        <f t="shared" si="56"/>
        <v>696556.12931483099</v>
      </c>
      <c r="P100" s="1">
        <f t="shared" si="57"/>
        <v>656066.34048766328</v>
      </c>
      <c r="Q100" s="4">
        <f t="shared" si="37"/>
        <v>0.96178625510494431</v>
      </c>
      <c r="R100" s="4">
        <f t="shared" si="36"/>
        <v>0.95454522557144128</v>
      </c>
      <c r="S100" s="2">
        <f t="shared" si="59"/>
        <v>0</v>
      </c>
    </row>
    <row r="101" spans="6:19" x14ac:dyDescent="0.35">
      <c r="F101">
        <v>98</v>
      </c>
      <c r="G101" s="1">
        <f t="shared" si="58"/>
        <v>64246730.358592749</v>
      </c>
      <c r="H101" s="1">
        <f t="shared" si="49"/>
        <v>54083793.362973623</v>
      </c>
      <c r="I101" s="1">
        <f t="shared" si="50"/>
        <v>10162936.995619081</v>
      </c>
      <c r="J101" s="1">
        <f t="shared" si="51"/>
        <v>2435813.2934902143</v>
      </c>
      <c r="K101" s="1">
        <f t="shared" si="52"/>
        <v>61810917.06510251</v>
      </c>
      <c r="L101" s="1">
        <f t="shared" si="53"/>
        <v>51647980.069483414</v>
      </c>
      <c r="M101" s="3">
        <f t="shared" si="54"/>
        <v>0.27040444073520709</v>
      </c>
      <c r="N101" s="1">
        <f t="shared" si="55"/>
        <v>666335.17345189454</v>
      </c>
      <c r="O101" s="1">
        <f t="shared" si="56"/>
        <v>699306.47934408055</v>
      </c>
      <c r="P101" s="1">
        <f t="shared" si="57"/>
        <v>658654.73136160418</v>
      </c>
      <c r="Q101" s="4">
        <f t="shared" si="37"/>
        <v>0.96208657966102307</v>
      </c>
      <c r="R101" s="4">
        <f t="shared" si="36"/>
        <v>0.95496223282374648</v>
      </c>
      <c r="S101" s="2">
        <f t="shared" si="59"/>
        <v>0</v>
      </c>
    </row>
    <row r="102" spans="6:19" x14ac:dyDescent="0.35">
      <c r="F102">
        <v>99</v>
      </c>
      <c r="G102" s="1">
        <f t="shared" si="58"/>
        <v>64953717.280027114</v>
      </c>
      <c r="H102" s="1">
        <f t="shared" si="49"/>
        <v>54750128.536425523</v>
      </c>
      <c r="I102" s="1">
        <f t="shared" si="50"/>
        <v>10203588.743601559</v>
      </c>
      <c r="J102" s="1">
        <f t="shared" si="51"/>
        <v>2443493.7355805044</v>
      </c>
      <c r="K102" s="1">
        <f t="shared" si="52"/>
        <v>62510223.544446588</v>
      </c>
      <c r="L102" s="1">
        <f t="shared" si="53"/>
        <v>52306634.80084502</v>
      </c>
      <c r="M102" s="3">
        <f t="shared" si="54"/>
        <v>0.27061847055238292</v>
      </c>
      <c r="N102" s="1">
        <f t="shared" si="55"/>
        <v>669000.51414570212</v>
      </c>
      <c r="O102" s="1">
        <f t="shared" si="56"/>
        <v>702068.89250153105</v>
      </c>
      <c r="P102" s="1">
        <f t="shared" si="57"/>
        <v>661254.53752712486</v>
      </c>
      <c r="Q102" s="4">
        <f t="shared" si="37"/>
        <v>0.96238100238287849</v>
      </c>
      <c r="R102" s="4">
        <f t="shared" si="36"/>
        <v>0.95537008220985575</v>
      </c>
      <c r="S102" s="2">
        <f t="shared" si="59"/>
        <v>0</v>
      </c>
    </row>
    <row r="103" spans="6:19" x14ac:dyDescent="0.35">
      <c r="F103">
        <v>100</v>
      </c>
      <c r="G103" s="1">
        <f t="shared" si="58"/>
        <v>65663532.14914722</v>
      </c>
      <c r="H103" s="1">
        <f t="shared" si="49"/>
        <v>55419129.050571226</v>
      </c>
      <c r="I103" s="1">
        <f t="shared" si="50"/>
        <v>10244403.098575966</v>
      </c>
      <c r="J103" s="1">
        <f t="shared" si="51"/>
        <v>2451239.7121990817</v>
      </c>
      <c r="K103" s="1">
        <f t="shared" si="52"/>
        <v>63212292.436948121</v>
      </c>
      <c r="L103" s="1">
        <f t="shared" si="53"/>
        <v>52967889.338372141</v>
      </c>
      <c r="M103" s="3">
        <f t="shared" si="54"/>
        <v>0.27082857642628622</v>
      </c>
      <c r="N103" s="1">
        <f t="shared" si="55"/>
        <v>671676.51620228495</v>
      </c>
      <c r="O103" s="1">
        <f t="shared" si="56"/>
        <v>704843.37412876077</v>
      </c>
      <c r="P103" s="1">
        <f t="shared" si="57"/>
        <v>663865.76173445687</v>
      </c>
      <c r="Q103" s="4">
        <f t="shared" si="37"/>
        <v>0.96266969454778362</v>
      </c>
      <c r="R103" s="4">
        <f t="shared" si="36"/>
        <v>0.95576906829477104</v>
      </c>
      <c r="S103" s="2">
        <f t="shared" si="59"/>
        <v>0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EE0B-3D5D-4E1F-BB67-FF75158E9676}">
  <dimension ref="A1:S103"/>
  <sheetViews>
    <sheetView zoomScale="80" zoomScaleNormal="80" workbookViewId="0">
      <selection activeCell="O7" sqref="O7"/>
    </sheetView>
  </sheetViews>
  <sheetFormatPr defaultRowHeight="14.5" x14ac:dyDescent="0.35"/>
  <cols>
    <col min="1" max="1" width="43.6328125" customWidth="1"/>
    <col min="2" max="3" width="21.6328125" customWidth="1"/>
    <col min="7" max="7" width="15.08984375" style="1" customWidth="1"/>
    <col min="8" max="10" width="15.08984375" customWidth="1"/>
    <col min="11" max="13" width="15.08984375" style="1" customWidth="1"/>
    <col min="14" max="14" width="15.08984375" customWidth="1"/>
    <col min="15" max="17" width="15.08984375" style="1" customWidth="1"/>
    <col min="18" max="18" width="26" style="4" customWidth="1"/>
    <col min="19" max="19" width="15.08984375" style="2" customWidth="1"/>
  </cols>
  <sheetData>
    <row r="1" spans="1:19" x14ac:dyDescent="0.35">
      <c r="A1" s="5" t="s">
        <v>30</v>
      </c>
    </row>
    <row r="2" spans="1:19" x14ac:dyDescent="0.35">
      <c r="A2" s="5"/>
    </row>
    <row r="3" spans="1:19" x14ac:dyDescent="0.35">
      <c r="A3" s="5" t="s">
        <v>44</v>
      </c>
      <c r="B3" s="5" t="s">
        <v>2</v>
      </c>
      <c r="C3" s="5" t="s">
        <v>1</v>
      </c>
      <c r="F3" s="5" t="s">
        <v>45</v>
      </c>
      <c r="G3" s="1" t="s">
        <v>5</v>
      </c>
      <c r="H3" t="s">
        <v>4</v>
      </c>
      <c r="I3" t="s">
        <v>3</v>
      </c>
      <c r="J3" t="s">
        <v>6</v>
      </c>
      <c r="K3" s="1" t="s">
        <v>40</v>
      </c>
      <c r="L3" s="1" t="s">
        <v>41</v>
      </c>
      <c r="M3" s="1" t="s">
        <v>42</v>
      </c>
      <c r="N3" t="s">
        <v>28</v>
      </c>
      <c r="O3" s="1" t="s">
        <v>22</v>
      </c>
      <c r="P3" s="1" t="s">
        <v>23</v>
      </c>
      <c r="Q3" s="1" t="s">
        <v>29</v>
      </c>
      <c r="R3" s="4" t="s">
        <v>31</v>
      </c>
      <c r="S3" s="2" t="s">
        <v>24</v>
      </c>
    </row>
    <row r="4" spans="1:19" x14ac:dyDescent="0.35">
      <c r="A4" t="s">
        <v>13</v>
      </c>
      <c r="B4" t="s">
        <v>15</v>
      </c>
      <c r="C4" s="1">
        <f>C5+C6</f>
        <v>7500000</v>
      </c>
      <c r="F4" s="6">
        <v>1</v>
      </c>
      <c r="G4" s="7">
        <f>$C$4</f>
        <v>7500000</v>
      </c>
      <c r="H4" s="7">
        <f>$C$6</f>
        <v>600000</v>
      </c>
      <c r="I4" s="7">
        <f>$C$5</f>
        <v>6900000</v>
      </c>
      <c r="J4" s="7">
        <f>$C$8</f>
        <v>450000</v>
      </c>
      <c r="K4" s="7">
        <f>H4-M4</f>
        <v>300000</v>
      </c>
      <c r="L4" s="7">
        <f>I4+M4</f>
        <v>7200000</v>
      </c>
      <c r="M4" s="7">
        <f>$C$7</f>
        <v>300000</v>
      </c>
      <c r="N4" s="8">
        <f t="shared" ref="N4:N34" si="0">((M4/L4)*$C$13)+((I4/L4)*$C$14)</f>
        <v>0.1275</v>
      </c>
      <c r="O4" s="7">
        <f t="shared" ref="O4:O35" si="1">($C$10*H4)-($C$11*H4)+J4</f>
        <v>452400</v>
      </c>
      <c r="P4" s="7">
        <f t="shared" ref="P4:P34" si="2">(K4*N4)+($C$10*I4)-($C$11*I4)</f>
        <v>65850</v>
      </c>
      <c r="Q4" s="7">
        <f>(K4*N4)</f>
        <v>38250</v>
      </c>
      <c r="R4" s="10">
        <f>L4/G4</f>
        <v>0.96</v>
      </c>
      <c r="S4" s="9">
        <f>G4-K4-L4</f>
        <v>0</v>
      </c>
    </row>
    <row r="5" spans="1:19" x14ac:dyDescent="0.35">
      <c r="A5" t="s">
        <v>11</v>
      </c>
      <c r="B5" t="s">
        <v>10</v>
      </c>
      <c r="C5" s="11">
        <v>6900000</v>
      </c>
      <c r="F5">
        <v>2</v>
      </c>
      <c r="G5" s="1">
        <f t="shared" ref="G5:G36" si="3">G4+($C$10*G4)-($C$11*G4)+J4</f>
        <v>7980000</v>
      </c>
      <c r="H5" s="1">
        <f t="shared" ref="H5:H36" si="4">H4+($C$10*H4)-($C$11*H4)+J4</f>
        <v>1052400</v>
      </c>
      <c r="I5" s="1">
        <f t="shared" ref="I5:I34" si="5">I4+($C$10*I4)-($C$11*I4)</f>
        <v>6927600</v>
      </c>
      <c r="J5" s="1">
        <f t="shared" ref="J5:J36" si="6">J4*$C$9</f>
        <v>463500</v>
      </c>
      <c r="K5" s="1">
        <f>K4+O4-Q4</f>
        <v>714150</v>
      </c>
      <c r="L5" s="1">
        <f>L4+P4</f>
        <v>7265850</v>
      </c>
      <c r="M5" s="1">
        <f>M4+Q4</f>
        <v>338250</v>
      </c>
      <c r="N5" s="3">
        <f t="shared" si="0"/>
        <v>0.12837961147009638</v>
      </c>
      <c r="O5" s="1">
        <f t="shared" si="1"/>
        <v>467709.6</v>
      </c>
      <c r="P5" s="1">
        <f t="shared" si="2"/>
        <v>119392.69953136933</v>
      </c>
      <c r="Q5" s="1">
        <f>(K5*N5)</f>
        <v>91682.299531369339</v>
      </c>
      <c r="R5" s="4">
        <f>L5/G5</f>
        <v>0.91050751879699243</v>
      </c>
      <c r="S5" s="2">
        <f>G5-K5-L5</f>
        <v>0</v>
      </c>
    </row>
    <row r="6" spans="1:19" x14ac:dyDescent="0.35">
      <c r="A6" t="s">
        <v>12</v>
      </c>
      <c r="B6" t="s">
        <v>14</v>
      </c>
      <c r="C6" s="11">
        <v>600000</v>
      </c>
      <c r="F6">
        <v>3</v>
      </c>
      <c r="G6" s="1">
        <f t="shared" si="3"/>
        <v>8475420</v>
      </c>
      <c r="H6" s="1">
        <f t="shared" si="4"/>
        <v>1520109.6</v>
      </c>
      <c r="I6" s="1">
        <f t="shared" si="5"/>
        <v>6955310.4000000004</v>
      </c>
      <c r="J6" s="1">
        <f t="shared" si="6"/>
        <v>477405</v>
      </c>
      <c r="K6" s="1">
        <f t="shared" ref="K6:K33" si="7">K5+O5-Q5</f>
        <v>1090177.3004686309</v>
      </c>
      <c r="L6" s="1">
        <f t="shared" ref="L6:M21" si="8">L5+P5</f>
        <v>7385242.6995313689</v>
      </c>
      <c r="M6" s="1">
        <f t="shared" si="8"/>
        <v>429932.29953136935</v>
      </c>
      <c r="N6" s="3">
        <f t="shared" si="0"/>
        <v>0.13047870964627298</v>
      </c>
      <c r="O6" s="1">
        <f>($C$10*H6)-($C$11*H6)+J6</f>
        <v>483485.43839999998</v>
      </c>
      <c r="P6" s="1">
        <f t="shared" si="2"/>
        <v>170066.16905080416</v>
      </c>
      <c r="Q6" s="1">
        <f t="shared" ref="Q6:Q33" si="9">(K6*N6)</f>
        <v>142244.92745080419</v>
      </c>
      <c r="R6" s="4">
        <f t="shared" ref="R6:R69" si="10">L6/G6</f>
        <v>0.87137188475985483</v>
      </c>
      <c r="S6" s="2">
        <f>G6-K6-L6</f>
        <v>0</v>
      </c>
    </row>
    <row r="7" spans="1:19" x14ac:dyDescent="0.35">
      <c r="A7" t="s">
        <v>25</v>
      </c>
      <c r="B7" t="s">
        <v>33</v>
      </c>
      <c r="C7" s="11">
        <v>300000</v>
      </c>
      <c r="F7">
        <v>4</v>
      </c>
      <c r="G7" s="1">
        <f t="shared" si="3"/>
        <v>8986726.6799999997</v>
      </c>
      <c r="H7" s="1">
        <f t="shared" si="4"/>
        <v>2003595.0384000002</v>
      </c>
      <c r="I7" s="1">
        <f t="shared" si="5"/>
        <v>6983131.6416000007</v>
      </c>
      <c r="J7" s="1">
        <f t="shared" si="6"/>
        <v>491727.15</v>
      </c>
      <c r="K7" s="1">
        <f>K6+O6-Q6</f>
        <v>1431417.8114178267</v>
      </c>
      <c r="L7" s="1">
        <f>L6+P6</f>
        <v>7555308.8685821733</v>
      </c>
      <c r="M7" s="1">
        <f>M6+Q6</f>
        <v>572177.22698217351</v>
      </c>
      <c r="N7" s="3">
        <f t="shared" si="0"/>
        <v>0.13363172606815196</v>
      </c>
      <c r="O7" s="1">
        <f t="shared" si="1"/>
        <v>499741.53015360003</v>
      </c>
      <c r="P7" s="1">
        <f t="shared" si="2"/>
        <v>219215.35943086064</v>
      </c>
      <c r="Q7" s="1">
        <f>(K7*N7)</f>
        <v>191282.83286446062</v>
      </c>
      <c r="R7" s="4">
        <f t="shared" si="10"/>
        <v>0.84071866627440073</v>
      </c>
      <c r="S7" s="2">
        <f t="shared" ref="S7:S33" si="11">G7-K7-L7</f>
        <v>0</v>
      </c>
    </row>
    <row r="8" spans="1:19" x14ac:dyDescent="0.35">
      <c r="A8" t="s">
        <v>47</v>
      </c>
      <c r="B8" t="s">
        <v>48</v>
      </c>
      <c r="C8" s="11">
        <v>450000</v>
      </c>
      <c r="F8">
        <v>5</v>
      </c>
      <c r="G8" s="1">
        <f t="shared" si="3"/>
        <v>9514400.7367199995</v>
      </c>
      <c r="H8" s="1">
        <f t="shared" si="4"/>
        <v>2503336.5685536</v>
      </c>
      <c r="I8" s="1">
        <f t="shared" si="5"/>
        <v>7011064.1681663999</v>
      </c>
      <c r="J8" s="1">
        <f t="shared" si="6"/>
        <v>506478.96450000006</v>
      </c>
      <c r="K8" s="1">
        <f>K7+O7-Q7</f>
        <v>1739876.5087069662</v>
      </c>
      <c r="L8" s="1">
        <f>L7+P7</f>
        <v>7774524.228013034</v>
      </c>
      <c r="M8" s="1">
        <f>M7+Q7</f>
        <v>763460.05984663416</v>
      </c>
      <c r="N8" s="3">
        <f t="shared" si="0"/>
        <v>0.13767604122670743</v>
      </c>
      <c r="O8" s="1">
        <f t="shared" si="1"/>
        <v>516492.31077421445</v>
      </c>
      <c r="P8" s="1">
        <f t="shared" si="2"/>
        <v>267583.5666147857</v>
      </c>
      <c r="Q8" s="1">
        <f t="shared" si="9"/>
        <v>239539.30994212007</v>
      </c>
      <c r="R8" s="4">
        <f t="shared" si="10"/>
        <v>0.81713230745137067</v>
      </c>
      <c r="S8" s="2">
        <f t="shared" si="11"/>
        <v>0</v>
      </c>
    </row>
    <row r="9" spans="1:19" x14ac:dyDescent="0.35">
      <c r="A9" t="s">
        <v>46</v>
      </c>
      <c r="B9" t="s">
        <v>6</v>
      </c>
      <c r="C9" s="14">
        <v>1.03</v>
      </c>
      <c r="F9">
        <v>6</v>
      </c>
      <c r="G9" s="1">
        <f t="shared" si="3"/>
        <v>10058937.30416688</v>
      </c>
      <c r="H9" s="1">
        <f t="shared" si="4"/>
        <v>3019828.8793278146</v>
      </c>
      <c r="I9" s="1">
        <f t="shared" si="5"/>
        <v>7039108.4248390654</v>
      </c>
      <c r="J9" s="1">
        <f t="shared" si="6"/>
        <v>521673.3334350001</v>
      </c>
      <c r="K9" s="1">
        <f t="shared" si="7"/>
        <v>2016829.5095390605</v>
      </c>
      <c r="L9" s="1">
        <f t="shared" si="8"/>
        <v>8042107.7946278192</v>
      </c>
      <c r="M9" s="1">
        <f t="shared" si="8"/>
        <v>1002999.3697887543</v>
      </c>
      <c r="N9" s="3">
        <f t="shared" si="0"/>
        <v>0.14244932437769331</v>
      </c>
      <c r="O9" s="1">
        <f t="shared" si="1"/>
        <v>533752.64895231137</v>
      </c>
      <c r="P9" s="1">
        <f t="shared" si="2"/>
        <v>315452.43471818999</v>
      </c>
      <c r="Q9" s="1">
        <f t="shared" si="9"/>
        <v>287296.00101883372</v>
      </c>
      <c r="R9" s="4">
        <f t="shared" si="10"/>
        <v>0.79949874936554222</v>
      </c>
      <c r="S9" s="2">
        <f t="shared" si="11"/>
        <v>0</v>
      </c>
    </row>
    <row r="10" spans="1:19" x14ac:dyDescent="0.35">
      <c r="A10" t="s">
        <v>8</v>
      </c>
      <c r="B10" t="s">
        <v>34</v>
      </c>
      <c r="C10" s="12">
        <v>1.2E-2</v>
      </c>
      <c r="F10">
        <v>7</v>
      </c>
      <c r="G10" s="1">
        <f t="shared" si="3"/>
        <v>10620846.386818549</v>
      </c>
      <c r="H10" s="1">
        <f t="shared" si="4"/>
        <v>3553581.5282801259</v>
      </c>
      <c r="I10" s="1">
        <f t="shared" si="5"/>
        <v>7067264.8585384218</v>
      </c>
      <c r="J10" s="1">
        <f t="shared" si="6"/>
        <v>537323.53343805007</v>
      </c>
      <c r="K10" s="1">
        <f t="shared" si="7"/>
        <v>2263286.1574725383</v>
      </c>
      <c r="L10" s="1">
        <f t="shared" si="8"/>
        <v>8357560.229346009</v>
      </c>
      <c r="M10" s="1">
        <f t="shared" si="8"/>
        <v>1290295.3708075881</v>
      </c>
      <c r="N10" s="3">
        <f t="shared" si="0"/>
        <v>0.14778958935047246</v>
      </c>
      <c r="O10" s="1">
        <f t="shared" si="1"/>
        <v>551537.85955117061</v>
      </c>
      <c r="P10" s="1">
        <f t="shared" si="2"/>
        <v>362759.19122962881</v>
      </c>
      <c r="Q10" s="1">
        <f t="shared" si="9"/>
        <v>334490.13179547514</v>
      </c>
      <c r="R10" s="4">
        <f t="shared" si="10"/>
        <v>0.7869015260138319</v>
      </c>
      <c r="S10" s="2">
        <f t="shared" si="11"/>
        <v>0</v>
      </c>
    </row>
    <row r="11" spans="1:19" x14ac:dyDescent="0.35">
      <c r="A11" t="s">
        <v>9</v>
      </c>
      <c r="B11" t="s">
        <v>35</v>
      </c>
      <c r="C11" s="12">
        <v>8.0000000000000002E-3</v>
      </c>
      <c r="F11">
        <v>8</v>
      </c>
      <c r="G11" s="1">
        <f t="shared" si="3"/>
        <v>11200653.305803873</v>
      </c>
      <c r="H11" s="1">
        <f t="shared" si="4"/>
        <v>4105119.3878312968</v>
      </c>
      <c r="I11" s="1">
        <f t="shared" si="5"/>
        <v>7095533.9179725759</v>
      </c>
      <c r="J11" s="1">
        <f t="shared" si="6"/>
        <v>553443.23944119154</v>
      </c>
      <c r="K11" s="1">
        <f t="shared" si="7"/>
        <v>2480333.8852282334</v>
      </c>
      <c r="L11" s="1">
        <f t="shared" si="8"/>
        <v>8720319.4205756374</v>
      </c>
      <c r="M11" s="1">
        <f t="shared" si="8"/>
        <v>1624785.5026030634</v>
      </c>
      <c r="N11" s="3">
        <f t="shared" si="0"/>
        <v>0.1535379217621877</v>
      </c>
      <c r="O11" s="1">
        <f t="shared" si="1"/>
        <v>569863.71699251677</v>
      </c>
      <c r="P11" s="1">
        <f t="shared" si="2"/>
        <v>409207.44568616583</v>
      </c>
      <c r="Q11" s="1">
        <f t="shared" si="9"/>
        <v>380825.31001427554</v>
      </c>
      <c r="R11" s="4">
        <f t="shared" si="10"/>
        <v>0.77855453449818024</v>
      </c>
      <c r="S11" s="2">
        <f t="shared" si="11"/>
        <v>0</v>
      </c>
    </row>
    <row r="12" spans="1:19" x14ac:dyDescent="0.35">
      <c r="A12" t="s">
        <v>18</v>
      </c>
      <c r="B12" t="s">
        <v>16</v>
      </c>
      <c r="C12" s="13">
        <v>0.4</v>
      </c>
      <c r="F12">
        <v>9</v>
      </c>
      <c r="G12" s="1">
        <f t="shared" si="3"/>
        <v>11798899.15846828</v>
      </c>
      <c r="H12" s="1">
        <f t="shared" si="4"/>
        <v>4674983.1048238138</v>
      </c>
      <c r="I12" s="1">
        <f t="shared" si="5"/>
        <v>7123916.0536444662</v>
      </c>
      <c r="J12" s="1">
        <f t="shared" si="6"/>
        <v>570046.5366244273</v>
      </c>
      <c r="K12" s="1">
        <f t="shared" si="7"/>
        <v>2669372.292206475</v>
      </c>
      <c r="L12" s="1">
        <f t="shared" si="8"/>
        <v>9129526.8662618026</v>
      </c>
      <c r="M12" s="1">
        <f t="shared" si="8"/>
        <v>2005610.812617339</v>
      </c>
      <c r="N12" s="3">
        <f t="shared" si="0"/>
        <v>0.15954311669811003</v>
      </c>
      <c r="O12" s="1">
        <f t="shared" si="1"/>
        <v>588746.46904372261</v>
      </c>
      <c r="P12" s="1">
        <f t="shared" si="2"/>
        <v>454375.63934077695</v>
      </c>
      <c r="Q12" s="1">
        <f t="shared" si="9"/>
        <v>425879.97512619913</v>
      </c>
      <c r="R12" s="4">
        <f t="shared" si="10"/>
        <v>0.77376090291519939</v>
      </c>
      <c r="S12" s="2">
        <f t="shared" si="11"/>
        <v>0</v>
      </c>
    </row>
    <row r="13" spans="1:19" x14ac:dyDescent="0.35">
      <c r="A13" t="s">
        <v>17</v>
      </c>
      <c r="B13" t="s">
        <v>7</v>
      </c>
      <c r="C13" s="13">
        <v>0.3</v>
      </c>
      <c r="F13">
        <v>10</v>
      </c>
      <c r="G13" s="1">
        <f t="shared" si="3"/>
        <v>12416141.291726582</v>
      </c>
      <c r="H13" s="1">
        <f t="shared" si="4"/>
        <v>5263729.5738675352</v>
      </c>
      <c r="I13" s="1">
        <f t="shared" si="5"/>
        <v>7152411.7178590437</v>
      </c>
      <c r="J13" s="1">
        <f t="shared" si="6"/>
        <v>587147.93272316013</v>
      </c>
      <c r="K13" s="1">
        <f t="shared" si="7"/>
        <v>2832238.7861239989</v>
      </c>
      <c r="L13" s="1">
        <f t="shared" si="8"/>
        <v>9583902.5056025796</v>
      </c>
      <c r="M13" s="1">
        <f t="shared" si="8"/>
        <v>2431490.7877435382</v>
      </c>
      <c r="N13" s="3">
        <f t="shared" si="0"/>
        <v>0.16566702776222775</v>
      </c>
      <c r="O13" s="1">
        <f t="shared" si="1"/>
        <v>608202.85101863032</v>
      </c>
      <c r="P13" s="1">
        <f t="shared" si="2"/>
        <v>497818.22848149895</v>
      </c>
      <c r="Q13" s="1">
        <f t="shared" si="9"/>
        <v>469208.58161006274</v>
      </c>
      <c r="R13" s="4">
        <f t="shared" si="10"/>
        <v>0.77189058020697243</v>
      </c>
      <c r="S13" s="2">
        <f t="shared" si="11"/>
        <v>0</v>
      </c>
    </row>
    <row r="14" spans="1:19" x14ac:dyDescent="0.35">
      <c r="A14" t="s">
        <v>19</v>
      </c>
      <c r="B14" t="s">
        <v>26</v>
      </c>
      <c r="C14">
        <f>C12*C13</f>
        <v>0.12</v>
      </c>
      <c r="F14">
        <v>11</v>
      </c>
      <c r="G14" s="1">
        <f t="shared" si="3"/>
        <v>13052953.789616648</v>
      </c>
      <c r="H14" s="1">
        <f t="shared" si="4"/>
        <v>5871932.4248861652</v>
      </c>
      <c r="I14" s="1">
        <f t="shared" si="5"/>
        <v>7181021.3647304792</v>
      </c>
      <c r="J14" s="1">
        <f t="shared" si="6"/>
        <v>604762.37070485495</v>
      </c>
      <c r="K14" s="1">
        <f t="shared" si="7"/>
        <v>2971233.0555325667</v>
      </c>
      <c r="L14" s="1">
        <f t="shared" si="8"/>
        <v>10081720.734084079</v>
      </c>
      <c r="M14" s="1">
        <f t="shared" si="8"/>
        <v>2900699.3693536008</v>
      </c>
      <c r="N14" s="3">
        <f t="shared" si="0"/>
        <v>0.17178936217886454</v>
      </c>
      <c r="O14" s="1">
        <f t="shared" si="1"/>
        <v>628250.10040439968</v>
      </c>
      <c r="P14" s="1">
        <f t="shared" si="2"/>
        <v>539150.31695362041</v>
      </c>
      <c r="Q14" s="1">
        <f t="shared" si="9"/>
        <v>510426.23149469844</v>
      </c>
      <c r="R14" s="4">
        <f t="shared" si="10"/>
        <v>0.77237082859389861</v>
      </c>
      <c r="S14" s="2">
        <f t="shared" si="11"/>
        <v>0</v>
      </c>
    </row>
    <row r="15" spans="1:19" x14ac:dyDescent="0.35">
      <c r="A15" t="s">
        <v>32</v>
      </c>
      <c r="B15" t="s">
        <v>36</v>
      </c>
      <c r="F15">
        <v>12</v>
      </c>
      <c r="G15" s="1">
        <f t="shared" si="3"/>
        <v>13709927.97547997</v>
      </c>
      <c r="H15" s="1">
        <f t="shared" si="4"/>
        <v>6500182.5252905646</v>
      </c>
      <c r="I15" s="1">
        <f t="shared" si="5"/>
        <v>7209745.4501894014</v>
      </c>
      <c r="J15" s="1">
        <f t="shared" si="6"/>
        <v>622905.24182600062</v>
      </c>
      <c r="K15" s="1">
        <f t="shared" si="7"/>
        <v>3089056.924442268</v>
      </c>
      <c r="L15" s="1">
        <f t="shared" si="8"/>
        <v>10620871.051037699</v>
      </c>
      <c r="M15" s="1">
        <f t="shared" si="8"/>
        <v>3411125.6008482995</v>
      </c>
      <c r="N15" s="3">
        <f t="shared" si="0"/>
        <v>0.17781094650355478</v>
      </c>
      <c r="O15" s="1">
        <f t="shared" si="1"/>
        <v>648905.97192716284</v>
      </c>
      <c r="P15" s="1">
        <f t="shared" si="2"/>
        <v>578107.11733919731</v>
      </c>
      <c r="Q15" s="1">
        <f t="shared" si="9"/>
        <v>549268.13553843962</v>
      </c>
      <c r="R15" s="4">
        <f t="shared" si="10"/>
        <v>0.77468467157763266</v>
      </c>
      <c r="S15" s="2">
        <f t="shared" si="11"/>
        <v>0</v>
      </c>
    </row>
    <row r="16" spans="1:19" x14ac:dyDescent="0.35">
      <c r="A16" t="s">
        <v>21</v>
      </c>
      <c r="B16" t="s">
        <v>37</v>
      </c>
      <c r="F16">
        <v>13</v>
      </c>
      <c r="G16" s="1">
        <f t="shared" si="3"/>
        <v>14387672.929207891</v>
      </c>
      <c r="H16" s="1">
        <f t="shared" si="4"/>
        <v>7149088.4972177278</v>
      </c>
      <c r="I16" s="1">
        <f t="shared" si="5"/>
        <v>7238584.4319901587</v>
      </c>
      <c r="J16" s="1">
        <f t="shared" si="6"/>
        <v>641592.39908078068</v>
      </c>
      <c r="K16" s="1">
        <f t="shared" si="7"/>
        <v>3188694.760830991</v>
      </c>
      <c r="L16" s="1">
        <f t="shared" si="8"/>
        <v>11198978.168376897</v>
      </c>
      <c r="M16" s="1">
        <f t="shared" si="8"/>
        <v>3960393.7363867392</v>
      </c>
      <c r="N16" s="3">
        <f t="shared" si="0"/>
        <v>0.18365499261018131</v>
      </c>
      <c r="O16" s="1">
        <f t="shared" si="1"/>
        <v>670188.75306965155</v>
      </c>
      <c r="P16" s="1">
        <f t="shared" si="2"/>
        <v>614574.05046450021</v>
      </c>
      <c r="Q16" s="1">
        <f t="shared" si="9"/>
        <v>585619.71273653954</v>
      </c>
      <c r="R16" s="4">
        <f t="shared" si="10"/>
        <v>0.77837314091580845</v>
      </c>
      <c r="S16" s="2">
        <f t="shared" si="11"/>
        <v>0</v>
      </c>
    </row>
    <row r="17" spans="1:19" x14ac:dyDescent="0.35">
      <c r="A17" t="s">
        <v>20</v>
      </c>
      <c r="B17" t="s">
        <v>38</v>
      </c>
      <c r="F17">
        <v>14</v>
      </c>
      <c r="G17" s="1">
        <f t="shared" si="3"/>
        <v>15086816.020005506</v>
      </c>
      <c r="H17" s="1">
        <f t="shared" si="4"/>
        <v>7819277.2502873791</v>
      </c>
      <c r="I17" s="1">
        <f t="shared" si="5"/>
        <v>7267538.7697181189</v>
      </c>
      <c r="J17" s="1">
        <f t="shared" si="6"/>
        <v>660840.1710532041</v>
      </c>
      <c r="K17" s="1">
        <f t="shared" si="7"/>
        <v>3273263.8011641027</v>
      </c>
      <c r="L17" s="1">
        <f t="shared" si="8"/>
        <v>11813552.218841396</v>
      </c>
      <c r="M17" s="1">
        <f t="shared" si="8"/>
        <v>4546013.4491232783</v>
      </c>
      <c r="N17" s="3">
        <f t="shared" si="0"/>
        <v>0.18926641586576426</v>
      </c>
      <c r="O17" s="1">
        <f t="shared" si="1"/>
        <v>692117.28005435364</v>
      </c>
      <c r="P17" s="1">
        <f t="shared" si="2"/>
        <v>648589.06290834979</v>
      </c>
      <c r="Q17" s="1">
        <f t="shared" si="9"/>
        <v>619518.90782947734</v>
      </c>
      <c r="R17" s="4">
        <f t="shared" si="10"/>
        <v>0.78303813098644026</v>
      </c>
      <c r="S17" s="2">
        <f t="shared" si="11"/>
        <v>0</v>
      </c>
    </row>
    <row r="18" spans="1:19" x14ac:dyDescent="0.35">
      <c r="A18" t="s">
        <v>27</v>
      </c>
      <c r="B18" t="s">
        <v>39</v>
      </c>
      <c r="F18">
        <v>15</v>
      </c>
      <c r="G18" s="1">
        <f t="shared" si="3"/>
        <v>15808003.455138732</v>
      </c>
      <c r="H18" s="1">
        <f t="shared" si="4"/>
        <v>8511394.5303417332</v>
      </c>
      <c r="I18" s="1">
        <f t="shared" si="5"/>
        <v>7296608.9247969911</v>
      </c>
      <c r="J18" s="1">
        <f t="shared" si="6"/>
        <v>680665.37618480029</v>
      </c>
      <c r="K18" s="1">
        <f t="shared" si="7"/>
        <v>3345862.1733889789</v>
      </c>
      <c r="L18" s="1">
        <f t="shared" si="8"/>
        <v>12462141.281749746</v>
      </c>
      <c r="M18" s="1">
        <f t="shared" si="8"/>
        <v>5165532.3569527557</v>
      </c>
      <c r="N18" s="3">
        <f t="shared" si="0"/>
        <v>0.19460963595502973</v>
      </c>
      <c r="O18" s="1">
        <f t="shared" si="1"/>
        <v>714710.9543061672</v>
      </c>
      <c r="P18" s="1">
        <f t="shared" si="2"/>
        <v>680323.45521812164</v>
      </c>
      <c r="Q18" s="1">
        <f t="shared" si="9"/>
        <v>651137.01951893372</v>
      </c>
      <c r="R18" s="4">
        <f t="shared" si="10"/>
        <v>0.78834378529305416</v>
      </c>
      <c r="S18" s="2">
        <f t="shared" si="11"/>
        <v>0</v>
      </c>
    </row>
    <row r="19" spans="1:19" x14ac:dyDescent="0.35">
      <c r="F19">
        <v>16</v>
      </c>
      <c r="G19" s="1">
        <f t="shared" si="3"/>
        <v>16551900.845144087</v>
      </c>
      <c r="H19" s="1">
        <f t="shared" si="4"/>
        <v>9226105.4846479017</v>
      </c>
      <c r="I19" s="1">
        <f t="shared" si="5"/>
        <v>7325795.3604961783</v>
      </c>
      <c r="J19" s="1">
        <f t="shared" si="6"/>
        <v>701085.33747034427</v>
      </c>
      <c r="K19" s="1">
        <f t="shared" si="7"/>
        <v>3409436.1081762123</v>
      </c>
      <c r="L19" s="1">
        <f t="shared" si="8"/>
        <v>13142464.736967867</v>
      </c>
      <c r="M19" s="1">
        <f t="shared" si="8"/>
        <v>5816669.376471689</v>
      </c>
      <c r="N19" s="3">
        <f t="shared" si="0"/>
        <v>0.19966545916001904</v>
      </c>
      <c r="O19" s="1">
        <f t="shared" si="1"/>
        <v>737989.7594089359</v>
      </c>
      <c r="P19" s="1">
        <f t="shared" si="2"/>
        <v>710049.80745773646</v>
      </c>
      <c r="Q19" s="1">
        <f t="shared" si="9"/>
        <v>680746.62601575174</v>
      </c>
      <c r="R19" s="4">
        <f t="shared" si="10"/>
        <v>0.79401543423476562</v>
      </c>
      <c r="S19" s="2">
        <f t="shared" si="11"/>
        <v>0</v>
      </c>
    </row>
    <row r="20" spans="1:19" x14ac:dyDescent="0.35">
      <c r="F20">
        <v>17</v>
      </c>
      <c r="G20" s="1">
        <f t="shared" si="3"/>
        <v>17319193.785995007</v>
      </c>
      <c r="H20" s="1">
        <f t="shared" si="4"/>
        <v>9964095.2440568358</v>
      </c>
      <c r="I20" s="1">
        <f t="shared" si="5"/>
        <v>7355098.5419381633</v>
      </c>
      <c r="J20" s="1">
        <f t="shared" si="6"/>
        <v>722117.89759445458</v>
      </c>
      <c r="K20" s="1">
        <f t="shared" si="7"/>
        <v>3466679.2415693966</v>
      </c>
      <c r="L20" s="1">
        <f t="shared" si="8"/>
        <v>13852514.544425603</v>
      </c>
      <c r="M20" s="1">
        <f t="shared" si="8"/>
        <v>6497416.0024874406</v>
      </c>
      <c r="N20" s="3">
        <f t="shared" si="0"/>
        <v>0.20442762335292927</v>
      </c>
      <c r="O20" s="1">
        <f t="shared" si="1"/>
        <v>761974.27857068193</v>
      </c>
      <c r="P20" s="1">
        <f t="shared" si="2"/>
        <v>738105.39244871982</v>
      </c>
      <c r="Q20" s="1">
        <f t="shared" si="9"/>
        <v>708684.99828096712</v>
      </c>
      <c r="R20" s="4">
        <f t="shared" si="10"/>
        <v>0.79983599211340317</v>
      </c>
      <c r="S20" s="2">
        <f t="shared" si="11"/>
        <v>0</v>
      </c>
    </row>
    <row r="21" spans="1:19" x14ac:dyDescent="0.35">
      <c r="A21" s="13" t="s">
        <v>43</v>
      </c>
      <c r="F21">
        <v>18</v>
      </c>
      <c r="G21" s="1">
        <f t="shared" si="3"/>
        <v>18110588.458733443</v>
      </c>
      <c r="H21" s="1">
        <f t="shared" si="4"/>
        <v>10726069.522627518</v>
      </c>
      <c r="I21" s="1">
        <f t="shared" si="5"/>
        <v>7384518.9361059163</v>
      </c>
      <c r="J21" s="1">
        <f t="shared" si="6"/>
        <v>743781.43452228827</v>
      </c>
      <c r="K21" s="1">
        <f t="shared" si="7"/>
        <v>3519968.5218591117</v>
      </c>
      <c r="L21" s="1">
        <f t="shared" si="8"/>
        <v>14590619.936874323</v>
      </c>
      <c r="M21" s="1">
        <f t="shared" si="8"/>
        <v>7206101.0007684082</v>
      </c>
      <c r="N21" s="3">
        <f t="shared" si="0"/>
        <v>0.20889945634593676</v>
      </c>
      <c r="O21" s="1">
        <f t="shared" si="1"/>
        <v>786685.71261279832</v>
      </c>
      <c r="P21" s="1">
        <f t="shared" si="2"/>
        <v>764857.58631560276</v>
      </c>
      <c r="Q21" s="1">
        <f t="shared" si="9"/>
        <v>735319.5105711791</v>
      </c>
      <c r="R21" s="4">
        <f t="shared" si="10"/>
        <v>0.80564030098305883</v>
      </c>
      <c r="S21" s="2">
        <f t="shared" si="11"/>
        <v>0</v>
      </c>
    </row>
    <row r="22" spans="1:19" x14ac:dyDescent="0.35">
      <c r="F22">
        <v>19</v>
      </c>
      <c r="G22" s="1">
        <f t="shared" si="3"/>
        <v>18926812.247090664</v>
      </c>
      <c r="H22" s="1">
        <f t="shared" si="4"/>
        <v>11512755.235240314</v>
      </c>
      <c r="I22" s="1">
        <f t="shared" si="5"/>
        <v>7414057.0118503403</v>
      </c>
      <c r="J22" s="1">
        <f t="shared" si="6"/>
        <v>766094.87755795696</v>
      </c>
      <c r="K22" s="1">
        <f t="shared" si="7"/>
        <v>3571334.7239007307</v>
      </c>
      <c r="L22" s="1">
        <f t="shared" ref="L22:M33" si="12">L21+P21</f>
        <v>15355477.523189925</v>
      </c>
      <c r="M22" s="1">
        <f t="shared" si="12"/>
        <v>7941420.5113395872</v>
      </c>
      <c r="N22" s="3">
        <f t="shared" si="0"/>
        <v>0.21309093057395018</v>
      </c>
      <c r="O22" s="1">
        <f t="shared" si="1"/>
        <v>812145.89849891816</v>
      </c>
      <c r="P22" s="1">
        <f t="shared" si="2"/>
        <v>790675.26775446953</v>
      </c>
      <c r="Q22" s="1">
        <f t="shared" si="9"/>
        <v>761019.03970706812</v>
      </c>
      <c r="R22" s="4">
        <f t="shared" si="10"/>
        <v>0.81130817607969308</v>
      </c>
      <c r="S22" s="2">
        <f t="shared" si="11"/>
        <v>0</v>
      </c>
    </row>
    <row r="23" spans="1:19" x14ac:dyDescent="0.35">
      <c r="F23">
        <v>20</v>
      </c>
      <c r="G23" s="1">
        <f t="shared" si="3"/>
        <v>19768614.373636983</v>
      </c>
      <c r="H23" s="1">
        <f t="shared" si="4"/>
        <v>12324901.133739233</v>
      </c>
      <c r="I23" s="1">
        <f t="shared" si="5"/>
        <v>7443713.2398977419</v>
      </c>
      <c r="J23" s="1">
        <f t="shared" si="6"/>
        <v>789077.72388469568</v>
      </c>
      <c r="K23" s="1">
        <f t="shared" si="7"/>
        <v>3622461.5826925803</v>
      </c>
      <c r="L23" s="1">
        <f t="shared" si="12"/>
        <v>16146152.790944394</v>
      </c>
      <c r="M23" s="1">
        <f t="shared" si="12"/>
        <v>8702439.5510466546</v>
      </c>
      <c r="N23" s="3">
        <f t="shared" si="0"/>
        <v>0.2170162452610345</v>
      </c>
      <c r="O23" s="1">
        <f t="shared" si="1"/>
        <v>838377.32841965265</v>
      </c>
      <c r="P23" s="1">
        <f t="shared" si="2"/>
        <v>815907.86423787917</v>
      </c>
      <c r="Q23" s="1">
        <f t="shared" si="9"/>
        <v>786133.01127828821</v>
      </c>
      <c r="R23" s="4">
        <f t="shared" si="10"/>
        <v>0.81675693024173557</v>
      </c>
      <c r="S23" s="2">
        <f t="shared" si="11"/>
        <v>0</v>
      </c>
    </row>
    <row r="24" spans="1:19" x14ac:dyDescent="0.35">
      <c r="F24">
        <v>21</v>
      </c>
      <c r="G24" s="1">
        <f t="shared" si="3"/>
        <v>20636766.555016227</v>
      </c>
      <c r="H24" s="1">
        <f t="shared" si="4"/>
        <v>13163278.462158887</v>
      </c>
      <c r="I24" s="1">
        <f t="shared" si="5"/>
        <v>7473488.0928573329</v>
      </c>
      <c r="J24" s="1">
        <f t="shared" si="6"/>
        <v>812750.05560123653</v>
      </c>
      <c r="K24" s="1">
        <f t="shared" si="7"/>
        <v>3674705.8998339446</v>
      </c>
      <c r="L24" s="1">
        <f t="shared" si="12"/>
        <v>16962060.655182272</v>
      </c>
      <c r="M24" s="1">
        <f t="shared" si="12"/>
        <v>9488572.562324943</v>
      </c>
      <c r="N24" s="3">
        <f t="shared" si="0"/>
        <v>0.2206919557675722</v>
      </c>
      <c r="O24" s="1">
        <f t="shared" si="1"/>
        <v>865403.1694498721</v>
      </c>
      <c r="P24" s="1">
        <f t="shared" si="2"/>
        <v>840871.98427641881</v>
      </c>
      <c r="Q24" s="1">
        <f t="shared" si="9"/>
        <v>810978.0319049895</v>
      </c>
      <c r="R24" s="4">
        <f t="shared" si="10"/>
        <v>0.82193402779270497</v>
      </c>
      <c r="S24" s="2">
        <f t="shared" si="11"/>
        <v>0</v>
      </c>
    </row>
    <row r="25" spans="1:19" x14ac:dyDescent="0.35">
      <c r="F25">
        <v>22</v>
      </c>
      <c r="G25" s="1">
        <f t="shared" si="3"/>
        <v>21532063.676837526</v>
      </c>
      <c r="H25" s="1">
        <f t="shared" si="4"/>
        <v>14028681.631608758</v>
      </c>
      <c r="I25" s="1">
        <f t="shared" si="5"/>
        <v>7503382.0452287626</v>
      </c>
      <c r="J25" s="1">
        <f t="shared" si="6"/>
        <v>837132.55726927368</v>
      </c>
      <c r="K25" s="1">
        <f t="shared" si="7"/>
        <v>3729131.0373788276</v>
      </c>
      <c r="L25" s="1">
        <f t="shared" si="12"/>
        <v>17802932.63945869</v>
      </c>
      <c r="M25" s="1">
        <f t="shared" si="12"/>
        <v>10299550.594229933</v>
      </c>
      <c r="N25" s="3">
        <f t="shared" si="0"/>
        <v>0.22413560195427207</v>
      </c>
      <c r="O25" s="1">
        <f t="shared" si="1"/>
        <v>893247.28379570867</v>
      </c>
      <c r="P25" s="1">
        <f t="shared" si="2"/>
        <v>865844.55801017757</v>
      </c>
      <c r="Q25" s="1">
        <f t="shared" si="9"/>
        <v>835831.02982926252</v>
      </c>
      <c r="R25" s="4">
        <f t="shared" si="10"/>
        <v>0.82681032838527513</v>
      </c>
      <c r="S25" s="2">
        <f t="shared" si="11"/>
        <v>0</v>
      </c>
    </row>
    <row r="26" spans="1:19" x14ac:dyDescent="0.35">
      <c r="F26">
        <v>23</v>
      </c>
      <c r="G26" s="1">
        <f t="shared" si="3"/>
        <v>22455324.488814153</v>
      </c>
      <c r="H26" s="1">
        <f t="shared" si="4"/>
        <v>14921928.915404465</v>
      </c>
      <c r="I26" s="1">
        <f t="shared" si="5"/>
        <v>7533395.5734096775</v>
      </c>
      <c r="J26" s="1">
        <f t="shared" si="6"/>
        <v>862246.53398735193</v>
      </c>
      <c r="K26" s="1">
        <f t="shared" si="7"/>
        <v>3786547.2913452731</v>
      </c>
      <c r="L26" s="1">
        <f t="shared" si="12"/>
        <v>18668777.197468866</v>
      </c>
      <c r="M26" s="1">
        <f t="shared" si="12"/>
        <v>11135381.624059195</v>
      </c>
      <c r="N26" s="3">
        <f t="shared" si="0"/>
        <v>0.22736475512720833</v>
      </c>
      <c r="O26" s="1">
        <f t="shared" si="1"/>
        <v>921934.24964896974</v>
      </c>
      <c r="P26" s="1">
        <f t="shared" si="2"/>
        <v>891060.97996795073</v>
      </c>
      <c r="Q26" s="1">
        <f t="shared" si="9"/>
        <v>860927.397674312</v>
      </c>
      <c r="R26" s="4">
        <f t="shared" si="10"/>
        <v>0.83137418952767705</v>
      </c>
      <c r="S26" s="2">
        <f t="shared" si="11"/>
        <v>0</v>
      </c>
    </row>
    <row r="27" spans="1:19" x14ac:dyDescent="0.35">
      <c r="F27">
        <v>24</v>
      </c>
      <c r="G27" s="1">
        <f t="shared" si="3"/>
        <v>23407392.320756763</v>
      </c>
      <c r="H27" s="1">
        <f t="shared" si="4"/>
        <v>15843863.165053435</v>
      </c>
      <c r="I27" s="1">
        <f t="shared" si="5"/>
        <v>7563529.1557033164</v>
      </c>
      <c r="J27" s="1">
        <f t="shared" si="6"/>
        <v>888113.93000697251</v>
      </c>
      <c r="K27" s="1">
        <f t="shared" si="7"/>
        <v>3847554.1433199309</v>
      </c>
      <c r="L27" s="1">
        <f t="shared" si="12"/>
        <v>19559838.177436817</v>
      </c>
      <c r="M27" s="1">
        <f t="shared" si="12"/>
        <v>11996309.021733508</v>
      </c>
      <c r="N27" s="3">
        <f t="shared" si="0"/>
        <v>0.23039639511961429</v>
      </c>
      <c r="O27" s="1">
        <f t="shared" si="1"/>
        <v>951489.3826671862</v>
      </c>
      <c r="P27" s="1">
        <f t="shared" si="2"/>
        <v>916716.72127126111</v>
      </c>
      <c r="Q27" s="1">
        <f t="shared" si="9"/>
        <v>886462.60464844783</v>
      </c>
      <c r="R27" s="4">
        <f t="shared" si="10"/>
        <v>0.83562653666858544</v>
      </c>
      <c r="S27" s="2">
        <f t="shared" si="11"/>
        <v>0</v>
      </c>
    </row>
    <row r="28" spans="1:19" x14ac:dyDescent="0.35">
      <c r="F28">
        <v>25</v>
      </c>
      <c r="G28" s="1">
        <f t="shared" si="3"/>
        <v>24389135.820046764</v>
      </c>
      <c r="H28" s="1">
        <f t="shared" si="4"/>
        <v>16795352.547720619</v>
      </c>
      <c r="I28" s="1">
        <f t="shared" si="5"/>
        <v>7593783.2723261304</v>
      </c>
      <c r="J28" s="1">
        <f t="shared" si="6"/>
        <v>914757.34790718171</v>
      </c>
      <c r="K28" s="1">
        <f t="shared" si="7"/>
        <v>3912580.921338669</v>
      </c>
      <c r="L28" s="1">
        <f t="shared" si="12"/>
        <v>20476554.898708079</v>
      </c>
      <c r="M28" s="1">
        <f t="shared" si="12"/>
        <v>12882771.626381956</v>
      </c>
      <c r="N28" s="3">
        <f t="shared" si="0"/>
        <v>0.23324653508462298</v>
      </c>
      <c r="O28" s="1">
        <f t="shared" si="1"/>
        <v>981938.75809806422</v>
      </c>
      <c r="P28" s="1">
        <f t="shared" si="2"/>
        <v>942971.07622975088</v>
      </c>
      <c r="Q28" s="1">
        <f t="shared" si="9"/>
        <v>912595.94314044632</v>
      </c>
      <c r="R28" s="4">
        <f t="shared" si="10"/>
        <v>0.83957689398233126</v>
      </c>
      <c r="S28" s="2">
        <f t="shared" si="11"/>
        <v>0</v>
      </c>
    </row>
    <row r="29" spans="1:19" x14ac:dyDescent="0.35">
      <c r="F29">
        <v>26</v>
      </c>
      <c r="G29" s="1">
        <f t="shared" si="3"/>
        <v>25401449.711234134</v>
      </c>
      <c r="H29" s="1">
        <f t="shared" si="4"/>
        <v>17777291.305818684</v>
      </c>
      <c r="I29" s="1">
        <f t="shared" si="5"/>
        <v>7624158.4054154353</v>
      </c>
      <c r="J29" s="1">
        <f t="shared" si="6"/>
        <v>942200.06834439724</v>
      </c>
      <c r="K29" s="1">
        <f t="shared" si="7"/>
        <v>3981923.7362962868</v>
      </c>
      <c r="L29" s="1">
        <f t="shared" si="12"/>
        <v>21419525.97493783</v>
      </c>
      <c r="M29" s="1">
        <f t="shared" si="12"/>
        <v>13795367.569522403</v>
      </c>
      <c r="N29" s="3">
        <f t="shared" si="0"/>
        <v>0.23593002410134994</v>
      </c>
      <c r="O29" s="1">
        <f t="shared" si="1"/>
        <v>1013309.233567672</v>
      </c>
      <c r="P29" s="1">
        <f t="shared" si="2"/>
        <v>969951.99669578206</v>
      </c>
      <c r="Q29" s="1">
        <f t="shared" si="9"/>
        <v>939455.36307412037</v>
      </c>
      <c r="R29" s="4">
        <f t="shared" si="10"/>
        <v>0.84324029606328954</v>
      </c>
      <c r="S29" s="2">
        <f t="shared" si="11"/>
        <v>0</v>
      </c>
    </row>
    <row r="30" spans="1:19" x14ac:dyDescent="0.35">
      <c r="F30">
        <v>27</v>
      </c>
      <c r="G30" s="1">
        <f t="shared" si="3"/>
        <v>26445255.578423463</v>
      </c>
      <c r="H30" s="1">
        <f t="shared" si="4"/>
        <v>18790600.539386354</v>
      </c>
      <c r="I30" s="1">
        <f t="shared" si="5"/>
        <v>7654655.0390370963</v>
      </c>
      <c r="J30" s="1">
        <f t="shared" si="6"/>
        <v>970466.07039472915</v>
      </c>
      <c r="K30" s="1">
        <f t="shared" si="7"/>
        <v>4055777.6067898385</v>
      </c>
      <c r="L30" s="1">
        <f t="shared" si="12"/>
        <v>22389477.971633613</v>
      </c>
      <c r="M30" s="1">
        <f t="shared" si="12"/>
        <v>14734822.932596523</v>
      </c>
      <c r="N30" s="3">
        <f t="shared" si="0"/>
        <v>0.23846047197829581</v>
      </c>
      <c r="O30" s="1">
        <f t="shared" si="1"/>
        <v>1045628.4725522746</v>
      </c>
      <c r="P30" s="1">
        <f t="shared" si="2"/>
        <v>997761.26251025626</v>
      </c>
      <c r="Q30" s="1">
        <f t="shared" si="9"/>
        <v>967142.64235410793</v>
      </c>
      <c r="R30" s="4">
        <f t="shared" si="10"/>
        <v>0.84663496275305672</v>
      </c>
      <c r="S30" s="2">
        <f t="shared" si="11"/>
        <v>0</v>
      </c>
    </row>
    <row r="31" spans="1:19" x14ac:dyDescent="0.35">
      <c r="F31">
        <v>28</v>
      </c>
      <c r="G31" s="1">
        <f t="shared" si="3"/>
        <v>27521502.671131887</v>
      </c>
      <c r="H31" s="1">
        <f t="shared" si="4"/>
        <v>19836229.011938628</v>
      </c>
      <c r="I31" s="1">
        <f t="shared" si="5"/>
        <v>7685273.6591932448</v>
      </c>
      <c r="J31" s="1">
        <f t="shared" si="6"/>
        <v>999580.05250657105</v>
      </c>
      <c r="K31" s="1">
        <f t="shared" si="7"/>
        <v>4134263.4369880049</v>
      </c>
      <c r="L31" s="1">
        <f t="shared" si="12"/>
        <v>23387239.234143868</v>
      </c>
      <c r="M31" s="1">
        <f t="shared" si="12"/>
        <v>15701965.574950632</v>
      </c>
      <c r="N31" s="3">
        <f t="shared" si="0"/>
        <v>0.24085025407209326</v>
      </c>
      <c r="O31" s="1">
        <f t="shared" si="1"/>
        <v>1078924.9685543256</v>
      </c>
      <c r="P31" s="1">
        <f t="shared" si="2"/>
        <v>1026479.4938362995</v>
      </c>
      <c r="Q31" s="1">
        <f t="shared" si="9"/>
        <v>995738.39919952652</v>
      </c>
      <c r="R31" s="4">
        <f t="shared" si="10"/>
        <v>0.84978060659004029</v>
      </c>
      <c r="S31" s="2">
        <f t="shared" si="11"/>
        <v>0</v>
      </c>
    </row>
    <row r="32" spans="1:19" x14ac:dyDescent="0.35">
      <c r="F32">
        <v>29</v>
      </c>
      <c r="G32" s="1">
        <f t="shared" si="3"/>
        <v>28631168.734322984</v>
      </c>
      <c r="H32" s="1">
        <f t="shared" si="4"/>
        <v>20915153.980492953</v>
      </c>
      <c r="I32" s="1">
        <f t="shared" si="5"/>
        <v>7716014.7538300185</v>
      </c>
      <c r="J32" s="1">
        <f t="shared" si="6"/>
        <v>1029567.4540817682</v>
      </c>
      <c r="K32" s="1">
        <f t="shared" si="7"/>
        <v>4217450.0063428041</v>
      </c>
      <c r="L32" s="1">
        <f t="shared" si="12"/>
        <v>24413718.727980167</v>
      </c>
      <c r="M32" s="1">
        <f t="shared" si="12"/>
        <v>16697703.974150158</v>
      </c>
      <c r="N32" s="3">
        <f t="shared" si="0"/>
        <v>0.24311056536841211</v>
      </c>
      <c r="O32" s="1">
        <f t="shared" si="1"/>
        <v>1113228.07000374</v>
      </c>
      <c r="P32" s="1">
        <f t="shared" si="2"/>
        <v>1056170.7144703325</v>
      </c>
      <c r="Q32" s="1">
        <f t="shared" si="9"/>
        <v>1025306.6554550123</v>
      </c>
      <c r="R32" s="4">
        <f t="shared" si="10"/>
        <v>0.85269724594627017</v>
      </c>
      <c r="S32" s="2">
        <f t="shared" si="11"/>
        <v>0</v>
      </c>
    </row>
    <row r="33" spans="6:19" x14ac:dyDescent="0.35">
      <c r="F33">
        <v>30</v>
      </c>
      <c r="G33" s="1">
        <f t="shared" si="3"/>
        <v>29775260.863342047</v>
      </c>
      <c r="H33" s="1">
        <f t="shared" si="4"/>
        <v>22028382.05049669</v>
      </c>
      <c r="I33" s="1">
        <f t="shared" si="5"/>
        <v>7746878.8128453381</v>
      </c>
      <c r="J33" s="1">
        <f t="shared" si="6"/>
        <v>1060454.4777042211</v>
      </c>
      <c r="K33" s="1">
        <f t="shared" si="7"/>
        <v>4305371.4208915327</v>
      </c>
      <c r="L33" s="1">
        <f t="shared" si="12"/>
        <v>25469889.442450501</v>
      </c>
      <c r="M33" s="1">
        <f t="shared" si="12"/>
        <v>17723010.62960517</v>
      </c>
      <c r="N33" s="3">
        <f t="shared" si="0"/>
        <v>0.24525150219191538</v>
      </c>
      <c r="O33" s="1">
        <f t="shared" si="1"/>
        <v>1148568.005906208</v>
      </c>
      <c r="P33" s="1">
        <f t="shared" si="2"/>
        <v>1086886.3237191709</v>
      </c>
      <c r="Q33" s="1">
        <f t="shared" si="9"/>
        <v>1055898.8084677896</v>
      </c>
      <c r="R33" s="4">
        <f t="shared" si="10"/>
        <v>0.85540440969932441</v>
      </c>
      <c r="S33" s="2">
        <f t="shared" si="11"/>
        <v>0</v>
      </c>
    </row>
    <row r="34" spans="6:19" x14ac:dyDescent="0.35">
      <c r="F34">
        <v>31</v>
      </c>
      <c r="G34" s="1">
        <f t="shared" si="3"/>
        <v>30954816.384499636</v>
      </c>
      <c r="H34" s="1">
        <f t="shared" si="4"/>
        <v>23176950.056402899</v>
      </c>
      <c r="I34" s="1">
        <f t="shared" si="5"/>
        <v>7777866.3280967195</v>
      </c>
      <c r="J34" s="1">
        <f t="shared" si="6"/>
        <v>1092268.1120353478</v>
      </c>
      <c r="K34" s="1">
        <f>K33+O33-Q33</f>
        <v>4398040.6183299506</v>
      </c>
      <c r="L34" s="1">
        <f>L33+P33</f>
        <v>26556775.766169671</v>
      </c>
      <c r="M34" s="1">
        <f>M33+Q33</f>
        <v>18778909.438072961</v>
      </c>
      <c r="N34" s="3">
        <f t="shared" si="0"/>
        <v>0.2472821568633016</v>
      </c>
      <c r="O34" s="1">
        <f t="shared" si="1"/>
        <v>1184975.9122609594</v>
      </c>
      <c r="P34" s="1">
        <f t="shared" si="2"/>
        <v>1118668.4353854256</v>
      </c>
      <c r="Q34" s="1">
        <f>(K34*N34)</f>
        <v>1087556.9700730387</v>
      </c>
      <c r="R34" s="4">
        <f t="shared" si="10"/>
        <v>0.85792063620405623</v>
      </c>
      <c r="S34" s="2">
        <f>G34-K34-L34</f>
        <v>0</v>
      </c>
    </row>
    <row r="35" spans="6:19" x14ac:dyDescent="0.35">
      <c r="F35">
        <v>32</v>
      </c>
      <c r="G35" s="1">
        <f t="shared" si="3"/>
        <v>32170903.762072984</v>
      </c>
      <c r="H35" s="1">
        <f t="shared" si="4"/>
        <v>24361925.96866386</v>
      </c>
      <c r="I35" s="1">
        <f t="shared" ref="I35:I46" si="13">I34+($C$10*I34)-($C$11*I34)</f>
        <v>7808977.7934091063</v>
      </c>
      <c r="J35" s="1">
        <f t="shared" si="6"/>
        <v>1125036.1553964084</v>
      </c>
      <c r="K35" s="1">
        <f t="shared" ref="K35:K46" si="14">K34+O34-Q34</f>
        <v>4495459.5605178718</v>
      </c>
      <c r="L35" s="1">
        <f t="shared" ref="L35:M46" si="15">L34+P34</f>
        <v>27675444.201555096</v>
      </c>
      <c r="M35" s="1">
        <f t="shared" si="15"/>
        <v>19866466.408146001</v>
      </c>
      <c r="N35" s="3">
        <f t="shared" ref="N35:N46" si="16">((M35/L35)*$C$13)+((I35/L35)*$C$14)</f>
        <v>0.24921071573136111</v>
      </c>
      <c r="O35" s="1">
        <f t="shared" si="1"/>
        <v>1222483.8592710639</v>
      </c>
      <c r="P35" s="1">
        <f t="shared" ref="P35:P46" si="17">(K35*N35)+($C$10*I35)-($C$11*I35)</f>
        <v>1151552.6057916852</v>
      </c>
      <c r="Q35" s="1">
        <f t="shared" ref="Q35:Q46" si="18">(K35*N35)</f>
        <v>1120316.6946180488</v>
      </c>
      <c r="R35" s="4">
        <f t="shared" si="10"/>
        <v>0.86026318707845295</v>
      </c>
      <c r="S35" s="2">
        <f>G35-K35-L35</f>
        <v>0</v>
      </c>
    </row>
    <row r="36" spans="6:19" x14ac:dyDescent="0.35">
      <c r="F36">
        <v>33</v>
      </c>
      <c r="G36" s="1">
        <f t="shared" si="3"/>
        <v>33424623.532517686</v>
      </c>
      <c r="H36" s="1">
        <f t="shared" si="4"/>
        <v>25584409.827934925</v>
      </c>
      <c r="I36" s="1">
        <f t="shared" si="13"/>
        <v>7840213.7045827424</v>
      </c>
      <c r="J36" s="1">
        <f t="shared" si="6"/>
        <v>1158787.2400583008</v>
      </c>
      <c r="K36" s="1">
        <f t="shared" si="14"/>
        <v>4597626.7251708871</v>
      </c>
      <c r="L36" s="1">
        <f t="shared" si="15"/>
        <v>28826996.80734678</v>
      </c>
      <c r="M36" s="1">
        <f t="shared" si="15"/>
        <v>20986783.102764051</v>
      </c>
      <c r="N36" s="3">
        <f t="shared" si="16"/>
        <v>0.25104455464936865</v>
      </c>
      <c r="O36" s="1">
        <f t="shared" ref="O36:O69" si="19">($C$10*H36)-($C$11*H36)+J36</f>
        <v>1261124.8793700405</v>
      </c>
      <c r="P36" s="1">
        <f t="shared" si="17"/>
        <v>1185570.0084828916</v>
      </c>
      <c r="Q36" s="1">
        <f t="shared" si="18"/>
        <v>1154209.1536645605</v>
      </c>
      <c r="R36" s="4">
        <f t="shared" si="10"/>
        <v>0.86244791296757517</v>
      </c>
      <c r="S36" s="2">
        <f t="shared" ref="S36:S46" si="20">G36-K36-L36</f>
        <v>0</v>
      </c>
    </row>
    <row r="37" spans="6:19" x14ac:dyDescent="0.35">
      <c r="F37">
        <v>34</v>
      </c>
      <c r="G37" s="1">
        <f t="shared" ref="G37:G69" si="21">G36+($C$10*G36)-($C$11*G36)+J36</f>
        <v>34717109.266706057</v>
      </c>
      <c r="H37" s="1">
        <f t="shared" ref="H37:H68" si="22">H36+($C$10*H36)-($C$11*H36)+J36</f>
        <v>26845534.707304962</v>
      </c>
      <c r="I37" s="1">
        <f t="shared" si="13"/>
        <v>7871574.5594010735</v>
      </c>
      <c r="J37" s="1">
        <f t="shared" ref="J37:J69" si="23">J36*$C$9</f>
        <v>1193550.8572600498</v>
      </c>
      <c r="K37" s="1">
        <f t="shared" si="14"/>
        <v>4704542.4508763663</v>
      </c>
      <c r="L37" s="1">
        <f t="shared" si="15"/>
        <v>30012566.815829672</v>
      </c>
      <c r="M37" s="1">
        <f t="shared" si="15"/>
        <v>22140992.256428611</v>
      </c>
      <c r="N37" s="3">
        <f t="shared" si="16"/>
        <v>0.25279032848517052</v>
      </c>
      <c r="O37" s="1">
        <f t="shared" si="19"/>
        <v>1300932.9960892696</v>
      </c>
      <c r="P37" s="1">
        <f t="shared" si="17"/>
        <v>1220749.1297670703</v>
      </c>
      <c r="Q37" s="1">
        <f t="shared" si="18"/>
        <v>1189262.831529466</v>
      </c>
      <c r="R37" s="4">
        <f t="shared" si="10"/>
        <v>0.86448922303021136</v>
      </c>
      <c r="S37" s="2">
        <f t="shared" si="20"/>
        <v>0</v>
      </c>
    </row>
    <row r="38" spans="6:19" x14ac:dyDescent="0.35">
      <c r="F38">
        <v>35</v>
      </c>
      <c r="G38" s="1">
        <f t="shared" si="21"/>
        <v>36049528.561032929</v>
      </c>
      <c r="H38" s="1">
        <f t="shared" si="22"/>
        <v>28146467.70339423</v>
      </c>
      <c r="I38" s="1">
        <f t="shared" si="13"/>
        <v>7903060.8576386785</v>
      </c>
      <c r="J38" s="1">
        <f t="shared" si="23"/>
        <v>1229357.3829778512</v>
      </c>
      <c r="K38" s="1">
        <f t="shared" si="14"/>
        <v>4816212.6154361703</v>
      </c>
      <c r="L38" s="1">
        <f t="shared" si="15"/>
        <v>31233315.945596743</v>
      </c>
      <c r="M38" s="1">
        <f t="shared" si="15"/>
        <v>23330255.087958075</v>
      </c>
      <c r="N38" s="3">
        <f t="shared" si="16"/>
        <v>0.25445405294612949</v>
      </c>
      <c r="O38" s="1">
        <f t="shared" si="19"/>
        <v>1341943.2537914282</v>
      </c>
      <c r="P38" s="1">
        <f t="shared" si="17"/>
        <v>1257117.0632785668</v>
      </c>
      <c r="Q38" s="1">
        <f t="shared" si="18"/>
        <v>1225504.8198480122</v>
      </c>
      <c r="R38" s="4">
        <f t="shared" si="10"/>
        <v>0.86640012206311678</v>
      </c>
      <c r="S38" s="2">
        <f t="shared" si="20"/>
        <v>0</v>
      </c>
    </row>
    <row r="39" spans="6:19" x14ac:dyDescent="0.35">
      <c r="F39">
        <v>36</v>
      </c>
      <c r="G39" s="1">
        <f t="shared" si="21"/>
        <v>37423084.058254905</v>
      </c>
      <c r="H39" s="1">
        <f t="shared" si="22"/>
        <v>29488410.95718566</v>
      </c>
      <c r="I39" s="1">
        <f t="shared" si="13"/>
        <v>7934673.1010692334</v>
      </c>
      <c r="J39" s="1">
        <f t="shared" si="23"/>
        <v>1266238.1044671868</v>
      </c>
      <c r="K39" s="1">
        <f t="shared" si="14"/>
        <v>4932651.0493795862</v>
      </c>
      <c r="L39" s="1">
        <f t="shared" si="15"/>
        <v>32490433.00887531</v>
      </c>
      <c r="M39" s="1">
        <f t="shared" si="15"/>
        <v>24555759.907806087</v>
      </c>
      <c r="N39" s="3">
        <f t="shared" si="16"/>
        <v>0.25604117809687815</v>
      </c>
      <c r="O39" s="1">
        <f t="shared" si="19"/>
        <v>1384191.7482959295</v>
      </c>
      <c r="P39" s="1">
        <f t="shared" si="17"/>
        <v>1294700.4782282284</v>
      </c>
      <c r="Q39" s="1">
        <f t="shared" si="18"/>
        <v>1262961.7858239515</v>
      </c>
      <c r="R39" s="4">
        <f t="shared" si="10"/>
        <v>0.86819228897059497</v>
      </c>
      <c r="S39" s="2">
        <f t="shared" si="20"/>
        <v>0</v>
      </c>
    </row>
    <row r="40" spans="6:19" x14ac:dyDescent="0.35">
      <c r="F40">
        <v>37</v>
      </c>
      <c r="G40" s="1">
        <f t="shared" si="21"/>
        <v>38839014.498955108</v>
      </c>
      <c r="H40" s="1">
        <f t="shared" si="22"/>
        <v>30872602.705481589</v>
      </c>
      <c r="I40" s="1">
        <f t="shared" si="13"/>
        <v>7966411.7934735101</v>
      </c>
      <c r="J40" s="1">
        <f t="shared" si="23"/>
        <v>1304225.2476012025</v>
      </c>
      <c r="K40" s="1">
        <f t="shared" si="14"/>
        <v>5053881.011851564</v>
      </c>
      <c r="L40" s="1">
        <f t="shared" si="15"/>
        <v>33785133.487103537</v>
      </c>
      <c r="M40" s="1">
        <f t="shared" si="15"/>
        <v>25818721.69363004</v>
      </c>
      <c r="N40" s="3">
        <f t="shared" si="16"/>
        <v>0.25755665362776803</v>
      </c>
      <c r="O40" s="1">
        <f t="shared" si="19"/>
        <v>1427715.6584231288</v>
      </c>
      <c r="P40" s="1">
        <f t="shared" si="17"/>
        <v>1333526.3284193012</v>
      </c>
      <c r="Q40" s="1">
        <f t="shared" si="18"/>
        <v>1301660.6812454071</v>
      </c>
      <c r="R40" s="4">
        <f t="shared" si="10"/>
        <v>0.86987617793475325</v>
      </c>
      <c r="S40" s="2">
        <f t="shared" si="20"/>
        <v>0</v>
      </c>
    </row>
    <row r="41" spans="6:19" x14ac:dyDescent="0.35">
      <c r="F41">
        <v>38</v>
      </c>
      <c r="G41" s="1">
        <f t="shared" si="21"/>
        <v>40298595.80455213</v>
      </c>
      <c r="H41" s="1">
        <f t="shared" si="22"/>
        <v>32300318.363904718</v>
      </c>
      <c r="I41" s="1">
        <f t="shared" si="13"/>
        <v>7998277.4406474037</v>
      </c>
      <c r="J41" s="1">
        <f t="shared" si="23"/>
        <v>1343352.0050292385</v>
      </c>
      <c r="K41" s="1">
        <f t="shared" si="14"/>
        <v>5179935.9890292855</v>
      </c>
      <c r="L41" s="1">
        <f t="shared" si="15"/>
        <v>35118659.815522835</v>
      </c>
      <c r="M41" s="1">
        <f t="shared" si="15"/>
        <v>27120382.374875449</v>
      </c>
      <c r="N41" s="3">
        <f t="shared" si="16"/>
        <v>0.25900498632695063</v>
      </c>
      <c r="O41" s="1">
        <f t="shared" si="19"/>
        <v>1472553.2784848574</v>
      </c>
      <c r="P41" s="1">
        <f t="shared" si="17"/>
        <v>1373622.3597755993</v>
      </c>
      <c r="Q41" s="1">
        <f t="shared" si="18"/>
        <v>1341629.2500130096</v>
      </c>
      <c r="R41" s="4">
        <f t="shared" si="10"/>
        <v>0.87146112946088883</v>
      </c>
      <c r="S41" s="2">
        <f t="shared" si="20"/>
        <v>0</v>
      </c>
    </row>
    <row r="42" spans="6:19" x14ac:dyDescent="0.35">
      <c r="F42">
        <v>39</v>
      </c>
      <c r="G42" s="1">
        <f t="shared" si="21"/>
        <v>41803142.192799576</v>
      </c>
      <c r="H42" s="1">
        <f t="shared" si="22"/>
        <v>33772871.642389573</v>
      </c>
      <c r="I42" s="1">
        <f t="shared" si="13"/>
        <v>8030270.5504099941</v>
      </c>
      <c r="J42" s="1">
        <f t="shared" si="23"/>
        <v>1383652.5651801156</v>
      </c>
      <c r="K42" s="1">
        <f t="shared" si="14"/>
        <v>5310860.0175011335</v>
      </c>
      <c r="L42" s="1">
        <f t="shared" si="15"/>
        <v>36492282.175298437</v>
      </c>
      <c r="M42" s="1">
        <f t="shared" si="15"/>
        <v>28462011.624888457</v>
      </c>
      <c r="N42" s="3">
        <f t="shared" si="16"/>
        <v>0.26039029041455192</v>
      </c>
      <c r="O42" s="1">
        <f t="shared" si="19"/>
        <v>1518744.0517496739</v>
      </c>
      <c r="P42" s="1">
        <f t="shared" si="17"/>
        <v>1415017.4645097924</v>
      </c>
      <c r="Q42" s="1">
        <f t="shared" si="18"/>
        <v>1382896.3823081525</v>
      </c>
      <c r="R42" s="4">
        <f t="shared" si="10"/>
        <v>0.87295548279583846</v>
      </c>
      <c r="S42" s="2">
        <f t="shared" si="20"/>
        <v>0</v>
      </c>
    </row>
    <row r="43" spans="6:19" x14ac:dyDescent="0.35">
      <c r="F43">
        <v>40</v>
      </c>
      <c r="G43" s="1">
        <f t="shared" si="21"/>
        <v>43354007.326750889</v>
      </c>
      <c r="H43" s="1">
        <f t="shared" si="22"/>
        <v>35291615.69413925</v>
      </c>
      <c r="I43" s="1">
        <f t="shared" si="13"/>
        <v>8062391.6326116342</v>
      </c>
      <c r="J43" s="1">
        <f t="shared" si="23"/>
        <v>1425162.1421355191</v>
      </c>
      <c r="K43" s="1">
        <f t="shared" si="14"/>
        <v>5446707.6869426547</v>
      </c>
      <c r="L43" s="1">
        <f t="shared" si="15"/>
        <v>37907299.63980823</v>
      </c>
      <c r="M43" s="1">
        <f t="shared" si="15"/>
        <v>29844908.007196609</v>
      </c>
      <c r="N43" s="3">
        <f t="shared" si="16"/>
        <v>0.26171633148075557</v>
      </c>
      <c r="O43" s="1">
        <f t="shared" si="19"/>
        <v>1566328.6049120761</v>
      </c>
      <c r="P43" s="1">
        <f t="shared" si="17"/>
        <v>1457741.9210051098</v>
      </c>
      <c r="Q43" s="1">
        <f t="shared" si="18"/>
        <v>1425492.3544746633</v>
      </c>
      <c r="R43" s="4">
        <f t="shared" si="10"/>
        <v>0.8743666843553386</v>
      </c>
      <c r="S43" s="2">
        <f t="shared" si="20"/>
        <v>0</v>
      </c>
    </row>
    <row r="44" spans="6:19" x14ac:dyDescent="0.35">
      <c r="F44">
        <v>41</v>
      </c>
      <c r="G44" s="1">
        <f t="shared" si="21"/>
        <v>44952585.498193406</v>
      </c>
      <c r="H44" s="1">
        <f t="shared" si="22"/>
        <v>36857944.299051322</v>
      </c>
      <c r="I44" s="1">
        <f t="shared" si="13"/>
        <v>8094641.1991420807</v>
      </c>
      <c r="J44" s="1">
        <f t="shared" si="23"/>
        <v>1467917.0063995847</v>
      </c>
      <c r="K44" s="1">
        <f t="shared" si="14"/>
        <v>5587543.937380068</v>
      </c>
      <c r="L44" s="1">
        <f t="shared" si="15"/>
        <v>39365041.560813338</v>
      </c>
      <c r="M44" s="1">
        <f t="shared" si="15"/>
        <v>31270400.361671273</v>
      </c>
      <c r="N44" s="3">
        <f t="shared" si="16"/>
        <v>0.262986564777414</v>
      </c>
      <c r="O44" s="1">
        <f t="shared" si="19"/>
        <v>1615348.7835957902</v>
      </c>
      <c r="P44" s="1">
        <f t="shared" si="17"/>
        <v>1501827.5504310182</v>
      </c>
      <c r="Q44" s="1">
        <f t="shared" si="18"/>
        <v>1469448.9856344501</v>
      </c>
      <c r="R44" s="4">
        <f t="shared" si="10"/>
        <v>0.87570138902011263</v>
      </c>
      <c r="S44" s="2">
        <f t="shared" si="20"/>
        <v>0</v>
      </c>
    </row>
    <row r="45" spans="6:19" x14ac:dyDescent="0.35">
      <c r="F45">
        <v>42</v>
      </c>
      <c r="G45" s="1">
        <f t="shared" si="21"/>
        <v>46600312.846585765</v>
      </c>
      <c r="H45" s="1">
        <f t="shared" si="22"/>
        <v>38473293.082647115</v>
      </c>
      <c r="I45" s="1">
        <f t="shared" si="13"/>
        <v>8127019.7639386486</v>
      </c>
      <c r="J45" s="1">
        <f t="shared" si="23"/>
        <v>1511954.5165915722</v>
      </c>
      <c r="K45" s="1">
        <f t="shared" si="14"/>
        <v>5733443.7353414083</v>
      </c>
      <c r="L45" s="1">
        <f t="shared" si="15"/>
        <v>40866869.111244358</v>
      </c>
      <c r="M45" s="1">
        <f t="shared" si="15"/>
        <v>32739849.347305723</v>
      </c>
      <c r="N45" s="3">
        <f t="shared" si="16"/>
        <v>0.26420416857658291</v>
      </c>
      <c r="O45" s="1">
        <f t="shared" si="19"/>
        <v>1665847.6889221608</v>
      </c>
      <c r="P45" s="1">
        <f t="shared" si="17"/>
        <v>1547307.8142322493</v>
      </c>
      <c r="Q45" s="1">
        <f t="shared" si="18"/>
        <v>1514799.7351764946</v>
      </c>
      <c r="R45" s="4">
        <f t="shared" si="10"/>
        <v>0.87696555269453569</v>
      </c>
      <c r="S45" s="2">
        <f t="shared" si="20"/>
        <v>0</v>
      </c>
    </row>
    <row r="46" spans="6:19" x14ac:dyDescent="0.35">
      <c r="F46">
        <v>43</v>
      </c>
      <c r="G46" s="1">
        <f t="shared" si="21"/>
        <v>48298668.614563674</v>
      </c>
      <c r="H46" s="1">
        <f t="shared" si="22"/>
        <v>40139140.771569274</v>
      </c>
      <c r="I46" s="1">
        <f t="shared" si="13"/>
        <v>8159527.8429944031</v>
      </c>
      <c r="J46" s="1">
        <f t="shared" si="23"/>
        <v>1557313.1520893194</v>
      </c>
      <c r="K46" s="1">
        <f t="shared" si="14"/>
        <v>5884491.6890870742</v>
      </c>
      <c r="L46" s="1">
        <f t="shared" si="15"/>
        <v>42414176.925476611</v>
      </c>
      <c r="M46" s="1">
        <f t="shared" si="15"/>
        <v>34254649.082482219</v>
      </c>
      <c r="N46" s="3">
        <f t="shared" si="16"/>
        <v>0.26537207324995177</v>
      </c>
      <c r="O46" s="1">
        <f t="shared" si="19"/>
        <v>1717869.7151755965</v>
      </c>
      <c r="P46" s="1">
        <f t="shared" si="17"/>
        <v>1594217.8709271252</v>
      </c>
      <c r="Q46" s="1">
        <f t="shared" si="18"/>
        <v>1561579.7595551475</v>
      </c>
      <c r="R46" s="4">
        <f t="shared" si="10"/>
        <v>0.87816451554706643</v>
      </c>
      <c r="S46" s="2">
        <f t="shared" si="20"/>
        <v>0</v>
      </c>
    </row>
    <row r="47" spans="6:19" x14ac:dyDescent="0.35">
      <c r="F47">
        <v>44</v>
      </c>
      <c r="G47" s="1">
        <f t="shared" si="21"/>
        <v>50049176.441111252</v>
      </c>
      <c r="H47" s="1">
        <f t="shared" si="22"/>
        <v>41857010.486744866</v>
      </c>
      <c r="I47" s="1">
        <f>I46+($C$10*I46)-($C$11*I46)</f>
        <v>8192165.9543663803</v>
      </c>
      <c r="J47" s="1">
        <f t="shared" si="23"/>
        <v>1604032.546651999</v>
      </c>
      <c r="K47" s="1">
        <f>K46+O46-Q46</f>
        <v>6040781.6447075233</v>
      </c>
      <c r="L47" s="1">
        <f>L46+P46</f>
        <v>44008394.796403736</v>
      </c>
      <c r="M47" s="1">
        <f>M46+Q46</f>
        <v>35816228.842037365</v>
      </c>
      <c r="N47" s="3">
        <f>((M47/L47)*$C$13)+((I47/L47)*$C$14)</f>
        <v>0.26649298665384524</v>
      </c>
      <c r="O47" s="1">
        <f t="shared" si="19"/>
        <v>1771460.5885989785</v>
      </c>
      <c r="P47" s="1">
        <f>(K47*N47)+($C$10*I47)-($C$11*I47)</f>
        <v>1642594.6060393008</v>
      </c>
      <c r="Q47" s="1">
        <f>(K47*N47)</f>
        <v>1609825.9422218353</v>
      </c>
      <c r="R47" s="4">
        <f t="shared" si="10"/>
        <v>0.87930307600934843</v>
      </c>
      <c r="S47" s="2">
        <f>G47-K47-L47</f>
        <v>0</v>
      </c>
    </row>
    <row r="48" spans="6:19" x14ac:dyDescent="0.35">
      <c r="F48">
        <v>45</v>
      </c>
      <c r="G48" s="1">
        <f t="shared" si="21"/>
        <v>51853405.693527691</v>
      </c>
      <c r="H48" s="1">
        <f t="shared" si="22"/>
        <v>43628471.07534384</v>
      </c>
      <c r="I48" s="1">
        <f t="shared" ref="I48:I75" si="24">I47+($C$10*I47)-($C$11*I47)</f>
        <v>8224934.6181838466</v>
      </c>
      <c r="J48" s="1">
        <f t="shared" si="23"/>
        <v>1652153.523051559</v>
      </c>
      <c r="K48" s="1">
        <f t="shared" ref="K48:K75" si="25">K47+O47-Q47</f>
        <v>6202416.2910846667</v>
      </c>
      <c r="L48" s="1">
        <f t="shared" ref="L48:M63" si="26">L47+P47</f>
        <v>45650989.402443036</v>
      </c>
      <c r="M48" s="1">
        <f t="shared" si="26"/>
        <v>37426054.7842592</v>
      </c>
      <c r="N48" s="3">
        <f t="shared" ref="N48:N75" si="27">((M48/L48)*$C$13)+((I48/L48)*$C$14)</f>
        <v>0.26756941633352943</v>
      </c>
      <c r="O48" s="1">
        <f t="shared" si="19"/>
        <v>1826667.4073529344</v>
      </c>
      <c r="P48" s="1">
        <f t="shared" ref="P48:P75" si="28">(K48*N48)+($C$10*I48)-($C$11*I48)</f>
        <v>1692476.645335834</v>
      </c>
      <c r="Q48" s="1">
        <f t="shared" ref="Q48:Q75" si="29">(K48*N48)</f>
        <v>1659576.9068630987</v>
      </c>
      <c r="R48" s="4">
        <f t="shared" si="10"/>
        <v>0.88038555600873802</v>
      </c>
      <c r="S48" s="2">
        <f>G48-K48-L48</f>
        <v>0</v>
      </c>
    </row>
    <row r="49" spans="6:19" x14ac:dyDescent="0.35">
      <c r="F49">
        <v>46</v>
      </c>
      <c r="G49" s="1">
        <f t="shared" si="21"/>
        <v>53712972.839353368</v>
      </c>
      <c r="H49" s="1">
        <f t="shared" si="22"/>
        <v>45455138.482696772</v>
      </c>
      <c r="I49" s="1">
        <f t="shared" si="24"/>
        <v>8257834.3566565821</v>
      </c>
      <c r="J49" s="1">
        <f t="shared" si="23"/>
        <v>1701718.1287431058</v>
      </c>
      <c r="K49" s="1">
        <f t="shared" si="25"/>
        <v>6369506.7915745024</v>
      </c>
      <c r="L49" s="1">
        <f t="shared" si="26"/>
        <v>47343466.047778867</v>
      </c>
      <c r="M49" s="1">
        <f t="shared" si="26"/>
        <v>39085631.691122301</v>
      </c>
      <c r="N49" s="3">
        <f t="shared" si="27"/>
        <v>0.26860368899273024</v>
      </c>
      <c r="O49" s="1">
        <f t="shared" si="19"/>
        <v>1883538.6826738929</v>
      </c>
      <c r="P49" s="1">
        <f t="shared" si="28"/>
        <v>1743904.358707787</v>
      </c>
      <c r="Q49" s="1">
        <f t="shared" si="29"/>
        <v>1710873.0212811606</v>
      </c>
      <c r="R49" s="4">
        <f t="shared" si="10"/>
        <v>0.88141585812752077</v>
      </c>
      <c r="S49" s="2">
        <f t="shared" ref="S49:S75" si="30">G49-K49-L49</f>
        <v>0</v>
      </c>
    </row>
    <row r="50" spans="6:19" x14ac:dyDescent="0.35">
      <c r="F50">
        <v>47</v>
      </c>
      <c r="G50" s="1">
        <f t="shared" si="21"/>
        <v>55629542.859453887</v>
      </c>
      <c r="H50" s="1">
        <f t="shared" si="22"/>
        <v>47338677.165370665</v>
      </c>
      <c r="I50" s="1">
        <f t="shared" si="24"/>
        <v>8290865.6940832091</v>
      </c>
      <c r="J50" s="1">
        <f t="shared" si="23"/>
        <v>1752769.672605399</v>
      </c>
      <c r="K50" s="1">
        <f t="shared" si="25"/>
        <v>6542172.4529672349</v>
      </c>
      <c r="L50" s="1">
        <f t="shared" si="26"/>
        <v>49087370.406486653</v>
      </c>
      <c r="M50" s="1">
        <f t="shared" si="26"/>
        <v>40796504.712403461</v>
      </c>
      <c r="N50" s="3">
        <f t="shared" si="27"/>
        <v>0.26959796761209753</v>
      </c>
      <c r="O50" s="1">
        <f t="shared" si="19"/>
        <v>1942124.3812668817</v>
      </c>
      <c r="P50" s="1">
        <f t="shared" si="28"/>
        <v>1796919.8598641502</v>
      </c>
      <c r="Q50" s="1">
        <f t="shared" si="29"/>
        <v>1763756.3970878173</v>
      </c>
      <c r="R50" s="4">
        <f t="shared" si="10"/>
        <v>0.88239751548029421</v>
      </c>
      <c r="S50" s="2">
        <f t="shared" si="30"/>
        <v>0</v>
      </c>
    </row>
    <row r="51" spans="6:19" x14ac:dyDescent="0.35">
      <c r="F51">
        <v>48</v>
      </c>
      <c r="G51" s="1">
        <f t="shared" si="21"/>
        <v>57604830.703497097</v>
      </c>
      <c r="H51" s="1">
        <f t="shared" si="22"/>
        <v>49280801.54663755</v>
      </c>
      <c r="I51" s="1">
        <f t="shared" si="24"/>
        <v>8324029.1568595422</v>
      </c>
      <c r="J51" s="1">
        <f t="shared" si="23"/>
        <v>1805352.7627835611</v>
      </c>
      <c r="K51" s="1">
        <f t="shared" si="25"/>
        <v>6720540.4371462995</v>
      </c>
      <c r="L51" s="1">
        <f t="shared" si="26"/>
        <v>50884290.266350806</v>
      </c>
      <c r="M51" s="1">
        <f t="shared" si="26"/>
        <v>42560261.109491281</v>
      </c>
      <c r="N51" s="3">
        <f t="shared" si="27"/>
        <v>0.27055426654490378</v>
      </c>
      <c r="O51" s="1">
        <f t="shared" si="19"/>
        <v>2002475.9689701113</v>
      </c>
      <c r="P51" s="1">
        <f t="shared" si="28"/>
        <v>1851567.005384922</v>
      </c>
      <c r="Q51" s="1">
        <f t="shared" si="29"/>
        <v>1818270.888757484</v>
      </c>
      <c r="R51" s="4">
        <f t="shared" si="10"/>
        <v>0.88333373512130997</v>
      </c>
      <c r="S51" s="2">
        <f t="shared" si="30"/>
        <v>0</v>
      </c>
    </row>
    <row r="52" spans="6:19" x14ac:dyDescent="0.35">
      <c r="F52">
        <v>49</v>
      </c>
      <c r="G52" s="1">
        <f t="shared" si="21"/>
        <v>59640602.789094649</v>
      </c>
      <c r="H52" s="1">
        <f t="shared" si="22"/>
        <v>51283277.515607662</v>
      </c>
      <c r="I52" s="1">
        <f t="shared" si="24"/>
        <v>8357325.2734869812</v>
      </c>
      <c r="J52" s="1">
        <f t="shared" si="23"/>
        <v>1859513.3456670679</v>
      </c>
      <c r="K52" s="1">
        <f t="shared" si="25"/>
        <v>6904745.5173589271</v>
      </c>
      <c r="L52" s="1">
        <f t="shared" si="26"/>
        <v>52735857.271735728</v>
      </c>
      <c r="M52" s="1">
        <f t="shared" si="26"/>
        <v>44378531.998248763</v>
      </c>
      <c r="N52" s="3">
        <f t="shared" si="27"/>
        <v>0.27147446486977078</v>
      </c>
      <c r="O52" s="1">
        <f t="shared" si="19"/>
        <v>2064646.4557294985</v>
      </c>
      <c r="P52" s="1">
        <f t="shared" si="28"/>
        <v>1907891.3954809112</v>
      </c>
      <c r="Q52" s="1">
        <f t="shared" si="29"/>
        <v>1874462.0943869634</v>
      </c>
      <c r="R52" s="4">
        <f t="shared" si="10"/>
        <v>0.88422743576593321</v>
      </c>
      <c r="S52" s="2">
        <f t="shared" si="30"/>
        <v>0</v>
      </c>
    </row>
    <row r="53" spans="6:19" x14ac:dyDescent="0.35">
      <c r="F53">
        <v>50</v>
      </c>
      <c r="G53" s="1">
        <f t="shared" si="21"/>
        <v>61738678.545918092</v>
      </c>
      <c r="H53" s="1">
        <f t="shared" si="22"/>
        <v>53347923.971337155</v>
      </c>
      <c r="I53" s="1">
        <f t="shared" si="24"/>
        <v>8390754.5745809283</v>
      </c>
      <c r="J53" s="1">
        <f t="shared" si="23"/>
        <v>1915298.74603708</v>
      </c>
      <c r="K53" s="1">
        <f t="shared" si="25"/>
        <v>7094929.8787014615</v>
      </c>
      <c r="L53" s="1">
        <f t="shared" si="26"/>
        <v>54643748.667216636</v>
      </c>
      <c r="M53" s="1">
        <f t="shared" si="26"/>
        <v>46252994.092635728</v>
      </c>
      <c r="N53" s="3">
        <f t="shared" si="27"/>
        <v>0.27236031823836632</v>
      </c>
      <c r="O53" s="1">
        <f t="shared" si="19"/>
        <v>2128690.4419224286</v>
      </c>
      <c r="P53" s="1">
        <f t="shared" si="28"/>
        <v>1965940.3779403474</v>
      </c>
      <c r="Q53" s="1">
        <f t="shared" si="29"/>
        <v>1932377.3596420237</v>
      </c>
      <c r="R53" s="4">
        <f t="shared" si="10"/>
        <v>0.88508128055535551</v>
      </c>
      <c r="S53" s="2">
        <f t="shared" si="30"/>
        <v>0</v>
      </c>
    </row>
    <row r="54" spans="6:19" x14ac:dyDescent="0.35">
      <c r="F54">
        <v>51</v>
      </c>
      <c r="G54" s="1">
        <f t="shared" si="21"/>
        <v>63900932.006138846</v>
      </c>
      <c r="H54" s="1">
        <f t="shared" si="22"/>
        <v>55476614.413259581</v>
      </c>
      <c r="I54" s="1">
        <f t="shared" si="24"/>
        <v>8424317.5928792525</v>
      </c>
      <c r="J54" s="1">
        <f t="shared" si="23"/>
        <v>1972757.7084181923</v>
      </c>
      <c r="K54" s="1">
        <f t="shared" si="25"/>
        <v>7291242.9609818663</v>
      </c>
      <c r="L54" s="1">
        <f t="shared" si="26"/>
        <v>56609689.045156986</v>
      </c>
      <c r="M54" s="1">
        <f t="shared" si="26"/>
        <v>48185371.45227775</v>
      </c>
      <c r="N54" s="3">
        <f t="shared" si="27"/>
        <v>0.2732134694202496</v>
      </c>
      <c r="O54" s="1">
        <f t="shared" si="19"/>
        <v>2194664.1660712305</v>
      </c>
      <c r="P54" s="1">
        <f t="shared" si="28"/>
        <v>2025763.0561273461</v>
      </c>
      <c r="Q54" s="1">
        <f t="shared" si="29"/>
        <v>1992065.7857558292</v>
      </c>
      <c r="R54" s="4">
        <f t="shared" si="10"/>
        <v>0.88589770552514935</v>
      </c>
      <c r="S54" s="2">
        <f t="shared" si="30"/>
        <v>0</v>
      </c>
    </row>
    <row r="55" spans="6:19" x14ac:dyDescent="0.35">
      <c r="F55">
        <v>52</v>
      </c>
      <c r="G55" s="1">
        <f t="shared" si="21"/>
        <v>66129293.442581587</v>
      </c>
      <c r="H55" s="1">
        <f t="shared" si="22"/>
        <v>57671278.579330809</v>
      </c>
      <c r="I55" s="1">
        <f t="shared" si="24"/>
        <v>8458014.8632507697</v>
      </c>
      <c r="J55" s="1">
        <f t="shared" si="23"/>
        <v>2031940.4396707381</v>
      </c>
      <c r="K55" s="1">
        <f t="shared" si="25"/>
        <v>7493841.3412972679</v>
      </c>
      <c r="L55" s="1">
        <f t="shared" si="26"/>
        <v>58635452.101284333</v>
      </c>
      <c r="M55" s="1">
        <f t="shared" si="26"/>
        <v>50177437.238033578</v>
      </c>
      <c r="N55" s="3">
        <f t="shared" si="27"/>
        <v>0.27403545771668419</v>
      </c>
      <c r="O55" s="1">
        <f t="shared" si="19"/>
        <v>2262625.5539880614</v>
      </c>
      <c r="P55" s="1">
        <f t="shared" si="28"/>
        <v>2087410.3014716106</v>
      </c>
      <c r="Q55" s="1">
        <f t="shared" si="29"/>
        <v>2053578.2420186074</v>
      </c>
      <c r="R55" s="4">
        <f t="shared" si="10"/>
        <v>0.88667894436519312</v>
      </c>
      <c r="S55" s="2">
        <f t="shared" si="30"/>
        <v>0</v>
      </c>
    </row>
    <row r="56" spans="6:19" x14ac:dyDescent="0.35">
      <c r="F56">
        <v>53</v>
      </c>
      <c r="G56" s="1">
        <f t="shared" si="21"/>
        <v>68425751.056022644</v>
      </c>
      <c r="H56" s="1">
        <f t="shared" si="22"/>
        <v>59933904.133318871</v>
      </c>
      <c r="I56" s="1">
        <f t="shared" si="24"/>
        <v>8491846.9227037728</v>
      </c>
      <c r="J56" s="1">
        <f t="shared" si="23"/>
        <v>2092898.6528608603</v>
      </c>
      <c r="K56" s="1">
        <f t="shared" si="25"/>
        <v>7702888.6532667214</v>
      </c>
      <c r="L56" s="1">
        <f t="shared" si="26"/>
        <v>60722862.402755946</v>
      </c>
      <c r="M56" s="1">
        <f t="shared" si="26"/>
        <v>52231015.480052188</v>
      </c>
      <c r="N56" s="3">
        <f t="shared" si="27"/>
        <v>0.27482772738958855</v>
      </c>
      <c r="O56" s="1">
        <f t="shared" si="19"/>
        <v>2332634.269394136</v>
      </c>
      <c r="P56" s="1">
        <f t="shared" si="28"/>
        <v>2150934.7706031566</v>
      </c>
      <c r="Q56" s="1">
        <f t="shared" si="29"/>
        <v>2116967.3829123415</v>
      </c>
      <c r="R56" s="4">
        <f t="shared" si="10"/>
        <v>0.88742704998648736</v>
      </c>
      <c r="S56" s="2">
        <f t="shared" si="30"/>
        <v>0</v>
      </c>
    </row>
    <row r="57" spans="6:19" x14ac:dyDescent="0.35">
      <c r="F57">
        <v>54</v>
      </c>
      <c r="G57" s="1">
        <f t="shared" si="21"/>
        <v>70792352.713107601</v>
      </c>
      <c r="H57" s="1">
        <f t="shared" si="22"/>
        <v>62266538.402713001</v>
      </c>
      <c r="I57" s="1">
        <f t="shared" si="24"/>
        <v>8525814.310394587</v>
      </c>
      <c r="J57" s="1">
        <f t="shared" si="23"/>
        <v>2155685.6124466863</v>
      </c>
      <c r="K57" s="1">
        <f t="shared" si="25"/>
        <v>7918555.5397485159</v>
      </c>
      <c r="L57" s="1">
        <f t="shared" si="26"/>
        <v>62873797.173359104</v>
      </c>
      <c r="M57" s="1">
        <f t="shared" si="26"/>
        <v>54347982.862964526</v>
      </c>
      <c r="N57" s="3">
        <f t="shared" si="27"/>
        <v>0.27559163523018004</v>
      </c>
      <c r="O57" s="1">
        <f t="shared" si="19"/>
        <v>2404751.7660575383</v>
      </c>
      <c r="P57" s="1">
        <f t="shared" si="28"/>
        <v>2216390.9271018729</v>
      </c>
      <c r="Q57" s="1">
        <f t="shared" si="29"/>
        <v>2182287.6698602946</v>
      </c>
      <c r="R57" s="4">
        <f t="shared" si="10"/>
        <v>0.88814391334274256</v>
      </c>
      <c r="S57" s="2">
        <f t="shared" si="30"/>
        <v>0</v>
      </c>
    </row>
    <row r="58" spans="6:19" x14ac:dyDescent="0.35">
      <c r="F58">
        <v>55</v>
      </c>
      <c r="G58" s="1">
        <f t="shared" si="21"/>
        <v>73231207.736406714</v>
      </c>
      <c r="H58" s="1">
        <f t="shared" si="22"/>
        <v>64671290.168770544</v>
      </c>
      <c r="I58" s="1">
        <f t="shared" si="24"/>
        <v>8559917.5676361639</v>
      </c>
      <c r="J58" s="1">
        <f t="shared" si="23"/>
        <v>2220356.180820087</v>
      </c>
      <c r="K58" s="1">
        <f t="shared" si="25"/>
        <v>8141019.6359457597</v>
      </c>
      <c r="L58" s="1">
        <f t="shared" si="26"/>
        <v>65090188.100460976</v>
      </c>
      <c r="M58" s="1">
        <f t="shared" si="26"/>
        <v>56530270.532824822</v>
      </c>
      <c r="N58" s="3">
        <f t="shared" si="27"/>
        <v>0.27632845737369138</v>
      </c>
      <c r="O58" s="1">
        <f t="shared" si="19"/>
        <v>2479041.3414951693</v>
      </c>
      <c r="P58" s="1">
        <f t="shared" si="28"/>
        <v>2283835.0677203671</v>
      </c>
      <c r="Q58" s="1">
        <f t="shared" si="29"/>
        <v>2249595.3974498226</v>
      </c>
      <c r="R58" s="4">
        <f t="shared" si="10"/>
        <v>0.88883127989300592</v>
      </c>
      <c r="S58" s="2">
        <f t="shared" si="30"/>
        <v>0</v>
      </c>
    </row>
    <row r="59" spans="6:19" x14ac:dyDescent="0.35">
      <c r="F59">
        <v>56</v>
      </c>
      <c r="G59" s="1">
        <f t="shared" si="21"/>
        <v>75744488.748172432</v>
      </c>
      <c r="H59" s="1">
        <f t="shared" si="22"/>
        <v>67150331.510265708</v>
      </c>
      <c r="I59" s="1">
        <f t="shared" si="24"/>
        <v>8594157.2379067093</v>
      </c>
      <c r="J59" s="1">
        <f t="shared" si="23"/>
        <v>2286966.8662446896</v>
      </c>
      <c r="K59" s="1">
        <f t="shared" si="25"/>
        <v>8370465.5799911059</v>
      </c>
      <c r="L59" s="1">
        <f t="shared" si="26"/>
        <v>67374023.168181345</v>
      </c>
      <c r="M59" s="1">
        <f t="shared" si="26"/>
        <v>58779865.930274643</v>
      </c>
      <c r="N59" s="3">
        <f t="shared" si="27"/>
        <v>0.27703939545124595</v>
      </c>
      <c r="O59" s="1">
        <f t="shared" si="19"/>
        <v>2555568.1922857524</v>
      </c>
      <c r="P59" s="1">
        <f t="shared" si="28"/>
        <v>2353325.3528778255</v>
      </c>
      <c r="Q59" s="1">
        <f t="shared" si="29"/>
        <v>2318948.7239261987</v>
      </c>
      <c r="R59" s="4">
        <f t="shared" si="10"/>
        <v>0.88949076403670291</v>
      </c>
      <c r="S59" s="2">
        <f t="shared" si="30"/>
        <v>0</v>
      </c>
    </row>
    <row r="60" spans="6:19" x14ac:dyDescent="0.35">
      <c r="F60">
        <v>57</v>
      </c>
      <c r="G60" s="1">
        <f t="shared" si="21"/>
        <v>78334433.569409817</v>
      </c>
      <c r="H60" s="1">
        <f t="shared" si="22"/>
        <v>69705899.702551454</v>
      </c>
      <c r="I60" s="1">
        <f t="shared" si="24"/>
        <v>8628533.8668583371</v>
      </c>
      <c r="J60" s="1">
        <f t="shared" si="23"/>
        <v>2355575.8722320301</v>
      </c>
      <c r="K60" s="1">
        <f t="shared" si="25"/>
        <v>8607085.0483506583</v>
      </c>
      <c r="L60" s="1">
        <f t="shared" si="26"/>
        <v>69727348.52105917</v>
      </c>
      <c r="M60" s="1">
        <f t="shared" si="26"/>
        <v>61098814.654200844</v>
      </c>
      <c r="N60" s="3">
        <f t="shared" si="27"/>
        <v>0.27772558215711562</v>
      </c>
      <c r="O60" s="1">
        <f t="shared" si="19"/>
        <v>2634399.4710422358</v>
      </c>
      <c r="P60" s="1">
        <f t="shared" si="28"/>
        <v>2424921.8411964257</v>
      </c>
      <c r="Q60" s="1">
        <f t="shared" si="29"/>
        <v>2390407.7057289924</v>
      </c>
      <c r="R60" s="4">
        <f t="shared" si="10"/>
        <v>0.89012386180434733</v>
      </c>
      <c r="S60" s="2">
        <f t="shared" si="30"/>
        <v>0</v>
      </c>
    </row>
    <row r="61" spans="6:19" x14ac:dyDescent="0.35">
      <c r="F61">
        <v>58</v>
      </c>
      <c r="G61" s="1">
        <f t="shared" si="21"/>
        <v>81003347.175919503</v>
      </c>
      <c r="H61" s="1">
        <f t="shared" si="22"/>
        <v>72340299.1735937</v>
      </c>
      <c r="I61" s="1">
        <f t="shared" si="24"/>
        <v>8663048.0023257695</v>
      </c>
      <c r="J61" s="1">
        <f t="shared" si="23"/>
        <v>2426243.1483989912</v>
      </c>
      <c r="K61" s="1">
        <f t="shared" si="25"/>
        <v>8851076.8136639018</v>
      </c>
      <c r="L61" s="1">
        <f t="shared" si="26"/>
        <v>72152270.362255603</v>
      </c>
      <c r="M61" s="1">
        <f t="shared" si="26"/>
        <v>63489222.359929837</v>
      </c>
      <c r="N61" s="3">
        <f t="shared" si="27"/>
        <v>0.27838808629874567</v>
      </c>
      <c r="O61" s="1">
        <f t="shared" si="19"/>
        <v>2715604.3450933662</v>
      </c>
      <c r="P61" s="1">
        <f t="shared" si="28"/>
        <v>2498686.5278483965</v>
      </c>
      <c r="Q61" s="1">
        <f t="shared" si="29"/>
        <v>2464034.3358390932</v>
      </c>
      <c r="R61" s="4">
        <f t="shared" si="10"/>
        <v>0.8907319620454508</v>
      </c>
      <c r="S61" s="2">
        <f t="shared" si="30"/>
        <v>0</v>
      </c>
    </row>
    <row r="62" spans="6:19" x14ac:dyDescent="0.35">
      <c r="F62">
        <v>59</v>
      </c>
      <c r="G62" s="1">
        <f t="shared" si="21"/>
        <v>83753603.713022172</v>
      </c>
      <c r="H62" s="1">
        <f t="shared" si="22"/>
        <v>75055903.518687069</v>
      </c>
      <c r="I62" s="1">
        <f t="shared" si="24"/>
        <v>8697700.1943350732</v>
      </c>
      <c r="J62" s="1">
        <f t="shared" si="23"/>
        <v>2499030.4428509609</v>
      </c>
      <c r="K62" s="1">
        <f t="shared" si="25"/>
        <v>9102646.8229181748</v>
      </c>
      <c r="L62" s="1">
        <f t="shared" si="26"/>
        <v>74650956.890103996</v>
      </c>
      <c r="M62" s="1">
        <f t="shared" si="26"/>
        <v>65953256.69576893</v>
      </c>
      <c r="N62" s="3">
        <f t="shared" si="27"/>
        <v>0.27902791738778299</v>
      </c>
      <c r="O62" s="1">
        <f t="shared" si="19"/>
        <v>2799254.0569257094</v>
      </c>
      <c r="P62" s="1">
        <f t="shared" si="28"/>
        <v>2574683.386492718</v>
      </c>
      <c r="Q62" s="1">
        <f t="shared" si="29"/>
        <v>2539892.5857153777</v>
      </c>
      <c r="R62" s="4">
        <f t="shared" si="10"/>
        <v>0.89131635631932959</v>
      </c>
      <c r="S62" s="2">
        <f t="shared" si="30"/>
        <v>0</v>
      </c>
    </row>
    <row r="63" spans="6:19" x14ac:dyDescent="0.35">
      <c r="F63">
        <v>60</v>
      </c>
      <c r="G63" s="1">
        <f t="shared" si="21"/>
        <v>86587648.570725217</v>
      </c>
      <c r="H63" s="1">
        <f t="shared" si="22"/>
        <v>77855157.575612769</v>
      </c>
      <c r="I63" s="1">
        <f t="shared" si="24"/>
        <v>8732490.9951124135</v>
      </c>
      <c r="J63" s="1">
        <f t="shared" si="23"/>
        <v>2574001.3561364897</v>
      </c>
      <c r="K63" s="1">
        <f t="shared" si="25"/>
        <v>9362008.2941285055</v>
      </c>
      <c r="L63" s="1">
        <f t="shared" si="26"/>
        <v>77225640.27659671</v>
      </c>
      <c r="M63" s="1">
        <f t="shared" si="26"/>
        <v>68493149.281484306</v>
      </c>
      <c r="N63" s="3">
        <f t="shared" si="27"/>
        <v>0.27964602982260306</v>
      </c>
      <c r="O63" s="1">
        <f t="shared" si="19"/>
        <v>2885421.9864389407</v>
      </c>
      <c r="P63" s="1">
        <f t="shared" si="28"/>
        <v>2652978.414599767</v>
      </c>
      <c r="Q63" s="1">
        <f t="shared" si="29"/>
        <v>2618048.4506193171</v>
      </c>
      <c r="R63" s="4">
        <f t="shared" si="10"/>
        <v>0.89187824766390822</v>
      </c>
      <c r="S63" s="2">
        <f t="shared" si="30"/>
        <v>0</v>
      </c>
    </row>
    <row r="64" spans="6:19" x14ac:dyDescent="0.35">
      <c r="F64">
        <v>61</v>
      </c>
      <c r="G64" s="1">
        <f t="shared" si="21"/>
        <v>89508000.521144599</v>
      </c>
      <c r="H64" s="1">
        <f t="shared" si="22"/>
        <v>80740579.562051699</v>
      </c>
      <c r="I64" s="1">
        <f t="shared" si="24"/>
        <v>8767420.9590928629</v>
      </c>
      <c r="J64" s="1">
        <f t="shared" si="23"/>
        <v>2651221.3968205843</v>
      </c>
      <c r="K64" s="1">
        <f t="shared" si="25"/>
        <v>9629381.8299481291</v>
      </c>
      <c r="L64" s="1">
        <f t="shared" ref="L64:M75" si="31">L63+P63</f>
        <v>79878618.691196471</v>
      </c>
      <c r="M64" s="1">
        <f t="shared" si="31"/>
        <v>71111197.732103616</v>
      </c>
      <c r="N64" s="3">
        <f t="shared" si="27"/>
        <v>0.28024332670626612</v>
      </c>
      <c r="O64" s="1">
        <f t="shared" si="19"/>
        <v>2974183.7150687911</v>
      </c>
      <c r="P64" s="1">
        <f t="shared" si="28"/>
        <v>2733639.6819859077</v>
      </c>
      <c r="Q64" s="1">
        <f t="shared" si="29"/>
        <v>2698569.9981495361</v>
      </c>
      <c r="R64" s="4">
        <f t="shared" si="10"/>
        <v>0.89241875839162144</v>
      </c>
      <c r="S64" s="2">
        <f t="shared" si="30"/>
        <v>0</v>
      </c>
    </row>
    <row r="65" spans="6:19" x14ac:dyDescent="0.35">
      <c r="F65">
        <v>62</v>
      </c>
      <c r="G65" s="1">
        <f t="shared" si="21"/>
        <v>92517253.920049772</v>
      </c>
      <c r="H65" s="1">
        <f t="shared" si="22"/>
        <v>83714763.277120501</v>
      </c>
      <c r="I65" s="1">
        <f t="shared" si="24"/>
        <v>8802490.6429292336</v>
      </c>
      <c r="J65" s="1">
        <f t="shared" si="23"/>
        <v>2730758.038725202</v>
      </c>
      <c r="K65" s="1">
        <f t="shared" si="25"/>
        <v>9904995.5468673836</v>
      </c>
      <c r="L65" s="1">
        <f t="shared" si="31"/>
        <v>82612258.373182386</v>
      </c>
      <c r="M65" s="1">
        <f t="shared" si="31"/>
        <v>73809767.730253145</v>
      </c>
      <c r="N65" s="3">
        <f t="shared" si="27"/>
        <v>0.28082066333824363</v>
      </c>
      <c r="O65" s="1">
        <f t="shared" si="19"/>
        <v>3065617.0918336841</v>
      </c>
      <c r="P65" s="1">
        <f t="shared" si="28"/>
        <v>2816737.3824053649</v>
      </c>
      <c r="Q65" s="1">
        <f t="shared" si="29"/>
        <v>2781527.419833648</v>
      </c>
      <c r="R65" s="4">
        <f t="shared" si="10"/>
        <v>0.89293893703949601</v>
      </c>
      <c r="S65" s="2">
        <f t="shared" si="30"/>
        <v>0</v>
      </c>
    </row>
    <row r="66" spans="6:19" x14ac:dyDescent="0.35">
      <c r="F66">
        <v>63</v>
      </c>
      <c r="G66" s="1">
        <f t="shared" si="21"/>
        <v>95618080.974455163</v>
      </c>
      <c r="H66" s="1">
        <f t="shared" si="22"/>
        <v>86780380.368954182</v>
      </c>
      <c r="I66" s="1">
        <f t="shared" si="24"/>
        <v>8837700.6055009514</v>
      </c>
      <c r="J66" s="1">
        <f t="shared" si="23"/>
        <v>2812680.7798869582</v>
      </c>
      <c r="K66" s="1">
        <f t="shared" si="25"/>
        <v>10189085.218867421</v>
      </c>
      <c r="L66" s="1">
        <f t="shared" si="31"/>
        <v>85428995.755587757</v>
      </c>
      <c r="M66" s="1">
        <f t="shared" si="31"/>
        <v>76591295.15008679</v>
      </c>
      <c r="N66" s="3">
        <f t="shared" si="27"/>
        <v>0.28137885041348942</v>
      </c>
      <c r="O66" s="1">
        <f t="shared" si="19"/>
        <v>3159802.3013627748</v>
      </c>
      <c r="P66" s="1">
        <f t="shared" si="28"/>
        <v>2902343.8880719962</v>
      </c>
      <c r="Q66" s="1">
        <f t="shared" si="29"/>
        <v>2866993.0856499923</v>
      </c>
      <c r="R66" s="4">
        <f t="shared" si="10"/>
        <v>0.89343976458187369</v>
      </c>
      <c r="S66" s="2">
        <f t="shared" si="30"/>
        <v>0</v>
      </c>
    </row>
    <row r="67" spans="6:19" x14ac:dyDescent="0.35">
      <c r="F67">
        <v>64</v>
      </c>
      <c r="G67" s="1">
        <f t="shared" si="21"/>
        <v>98813234.078239933</v>
      </c>
      <c r="H67" s="1">
        <f t="shared" si="22"/>
        <v>89940182.670316964</v>
      </c>
      <c r="I67" s="1">
        <f t="shared" si="24"/>
        <v>8873051.4079229552</v>
      </c>
      <c r="J67" s="1">
        <f t="shared" si="23"/>
        <v>2897061.203283567</v>
      </c>
      <c r="K67" s="1">
        <f t="shared" si="25"/>
        <v>10481894.434580203</v>
      </c>
      <c r="L67" s="1">
        <f t="shared" si="31"/>
        <v>88331339.643659756</v>
      </c>
      <c r="M67" s="1">
        <f t="shared" si="31"/>
        <v>79458288.235736787</v>
      </c>
      <c r="N67" s="3">
        <f t="shared" si="27"/>
        <v>0.28191865695834289</v>
      </c>
      <c r="O67" s="1">
        <f t="shared" si="19"/>
        <v>3256821.933964835</v>
      </c>
      <c r="P67" s="1">
        <f t="shared" si="28"/>
        <v>2990533.8070076718</v>
      </c>
      <c r="Q67" s="1">
        <f t="shared" si="29"/>
        <v>2955041.6013759798</v>
      </c>
      <c r="R67" s="4">
        <f t="shared" si="10"/>
        <v>0.89392215999852154</v>
      </c>
      <c r="S67" s="2">
        <f t="shared" si="30"/>
        <v>0</v>
      </c>
    </row>
    <row r="68" spans="6:19" x14ac:dyDescent="0.35">
      <c r="F68">
        <v>65</v>
      </c>
      <c r="G68" s="1">
        <f t="shared" si="21"/>
        <v>102105548.21783645</v>
      </c>
      <c r="H68" s="1">
        <f t="shared" si="22"/>
        <v>93197004.604281798</v>
      </c>
      <c r="I68" s="1">
        <f t="shared" si="24"/>
        <v>8908543.6135546472</v>
      </c>
      <c r="J68" s="1">
        <f t="shared" si="23"/>
        <v>2983973.039382074</v>
      </c>
      <c r="K68" s="1">
        <f t="shared" si="25"/>
        <v>10783674.767169058</v>
      </c>
      <c r="L68" s="1">
        <f t="shared" si="31"/>
        <v>91321873.450667426</v>
      </c>
      <c r="M68" s="1">
        <f t="shared" si="31"/>
        <v>82413329.837112769</v>
      </c>
      <c r="N68" s="3">
        <f t="shared" si="27"/>
        <v>0.28244081302924562</v>
      </c>
      <c r="O68" s="1">
        <f t="shared" si="19"/>
        <v>3356761.0577992015</v>
      </c>
      <c r="P68" s="1">
        <f t="shared" si="28"/>
        <v>3081384.0431364086</v>
      </c>
      <c r="Q68" s="1">
        <f t="shared" si="29"/>
        <v>3045749.8686821898</v>
      </c>
      <c r="R68" s="4">
        <f t="shared" si="10"/>
        <v>0.89438698527760052</v>
      </c>
      <c r="S68" s="2">
        <f t="shared" si="30"/>
        <v>0</v>
      </c>
    </row>
    <row r="69" spans="6:19" x14ac:dyDescent="0.35">
      <c r="F69">
        <v>66</v>
      </c>
      <c r="G69" s="1">
        <f t="shared" si="21"/>
        <v>105497943.45008987</v>
      </c>
      <c r="H69" s="1">
        <f t="shared" ref="H69:H103" si="32">H68+($C$10*H68)-($C$11*H68)+J68</f>
        <v>96553765.662080988</v>
      </c>
      <c r="I69" s="1">
        <f t="shared" si="24"/>
        <v>8944177.788008865</v>
      </c>
      <c r="J69" s="1">
        <f t="shared" si="23"/>
        <v>3073492.2305635363</v>
      </c>
      <c r="K69" s="1">
        <f t="shared" si="25"/>
        <v>11094685.956286069</v>
      </c>
      <c r="L69" s="1">
        <f t="shared" si="31"/>
        <v>94403257.493803829</v>
      </c>
      <c r="M69" s="1">
        <f t="shared" si="31"/>
        <v>85459079.70579496</v>
      </c>
      <c r="N69" s="3">
        <f t="shared" si="27"/>
        <v>0.28294601219722454</v>
      </c>
      <c r="O69" s="1">
        <f t="shared" si="19"/>
        <v>3459707.2932118606</v>
      </c>
      <c r="P69" s="1">
        <f t="shared" si="28"/>
        <v>3174973.8590637292</v>
      </c>
      <c r="Q69" s="1">
        <f t="shared" si="29"/>
        <v>3139197.1479116939</v>
      </c>
      <c r="R69" s="4">
        <f t="shared" si="10"/>
        <v>0.89483504992175666</v>
      </c>
      <c r="S69" s="2">
        <f t="shared" si="30"/>
        <v>0</v>
      </c>
    </row>
    <row r="70" spans="6:19" x14ac:dyDescent="0.35">
      <c r="F70">
        <v>67</v>
      </c>
      <c r="G70" s="1">
        <f t="shared" ref="G70:G103" si="33">G69+($C$10*G69)-($C$11*G69)+J69</f>
        <v>108993427.45445377</v>
      </c>
      <c r="H70" s="1">
        <f t="shared" si="32"/>
        <v>100013472.95529285</v>
      </c>
      <c r="I70" s="1">
        <f t="shared" si="24"/>
        <v>8979954.4991609007</v>
      </c>
      <c r="J70" s="1">
        <f t="shared" ref="J70:J103" si="34">J69*$C$9</f>
        <v>3165696.9974804423</v>
      </c>
      <c r="K70" s="1">
        <f t="shared" si="25"/>
        <v>11415196.101586236</v>
      </c>
      <c r="L70" s="1">
        <f t="shared" si="31"/>
        <v>97578231.352867559</v>
      </c>
      <c r="M70" s="1">
        <f t="shared" si="31"/>
        <v>88598276.853706658</v>
      </c>
      <c r="N70" s="3">
        <f t="shared" si="27"/>
        <v>0.28343491383848018</v>
      </c>
      <c r="O70" s="1">
        <f t="shared" ref="O70:O103" si="35">($C$10*H70)-($C$11*H70)+J70</f>
        <v>3565750.8893016139</v>
      </c>
      <c r="P70" s="1">
        <f t="shared" si="28"/>
        <v>3271384.9414990935</v>
      </c>
      <c r="Q70" s="1">
        <f t="shared" si="29"/>
        <v>3235465.1235024496</v>
      </c>
      <c r="R70" s="4">
        <f t="shared" ref="R70:R103" si="36">L70/G70</f>
        <v>0.89526711501611966</v>
      </c>
      <c r="S70" s="2">
        <f t="shared" si="30"/>
        <v>0</v>
      </c>
    </row>
    <row r="71" spans="6:19" x14ac:dyDescent="0.35">
      <c r="F71">
        <v>68</v>
      </c>
      <c r="G71" s="1">
        <f t="shared" si="33"/>
        <v>112595098.16175203</v>
      </c>
      <c r="H71" s="1">
        <f t="shared" si="32"/>
        <v>103579223.84459446</v>
      </c>
      <c r="I71" s="1">
        <f t="shared" si="24"/>
        <v>9015874.3171575442</v>
      </c>
      <c r="J71" s="1">
        <f t="shared" si="34"/>
        <v>3260667.9074048558</v>
      </c>
      <c r="K71" s="1">
        <f t="shared" si="25"/>
        <v>11745481.8673854</v>
      </c>
      <c r="L71" s="1">
        <f t="shared" si="31"/>
        <v>100849616.29436666</v>
      </c>
      <c r="M71" s="1">
        <f t="shared" si="31"/>
        <v>91833741.977209106</v>
      </c>
      <c r="N71" s="3">
        <f t="shared" si="27"/>
        <v>0.28390814524914543</v>
      </c>
      <c r="O71" s="1">
        <f t="shared" si="35"/>
        <v>3674984.8027832336</v>
      </c>
      <c r="P71" s="1">
        <f t="shared" si="28"/>
        <v>3370701.4692954882</v>
      </c>
      <c r="Q71" s="1">
        <f t="shared" si="29"/>
        <v>3334637.972026858</v>
      </c>
      <c r="R71" s="4">
        <f t="shared" si="36"/>
        <v>0.89568389690897532</v>
      </c>
      <c r="S71" s="2">
        <f t="shared" si="30"/>
        <v>0</v>
      </c>
    </row>
    <row r="72" spans="6:19" x14ac:dyDescent="0.35">
      <c r="F72">
        <v>69</v>
      </c>
      <c r="G72" s="1">
        <f t="shared" si="33"/>
        <v>116306146.4618039</v>
      </c>
      <c r="H72" s="1">
        <f t="shared" si="32"/>
        <v>107254208.64737768</v>
      </c>
      <c r="I72" s="1">
        <f t="shared" si="24"/>
        <v>9051937.8144261744</v>
      </c>
      <c r="J72" s="1">
        <f t="shared" si="34"/>
        <v>3358487.9446270014</v>
      </c>
      <c r="K72" s="1">
        <f t="shared" si="25"/>
        <v>12085828.698141776</v>
      </c>
      <c r="L72" s="1">
        <f t="shared" si="31"/>
        <v>104220317.76366214</v>
      </c>
      <c r="M72" s="1">
        <f t="shared" si="31"/>
        <v>95168379.949235961</v>
      </c>
      <c r="N72" s="3">
        <f t="shared" si="27"/>
        <v>0.28436630360030613</v>
      </c>
      <c r="O72" s="1">
        <f t="shared" si="35"/>
        <v>3787504.7792165121</v>
      </c>
      <c r="P72" s="1">
        <f t="shared" si="28"/>
        <v>3473010.1840947815</v>
      </c>
      <c r="Q72" s="1">
        <f t="shared" si="29"/>
        <v>3436802.432837077</v>
      </c>
      <c r="R72" s="4">
        <f t="shared" si="36"/>
        <v>0.89608607054906719</v>
      </c>
      <c r="S72" s="2">
        <f t="shared" si="30"/>
        <v>0</v>
      </c>
    </row>
    <row r="73" spans="6:19" x14ac:dyDescent="0.35">
      <c r="F73">
        <v>70</v>
      </c>
      <c r="G73" s="1">
        <f t="shared" si="33"/>
        <v>120129858.99227811</v>
      </c>
      <c r="H73" s="1">
        <f t="shared" si="32"/>
        <v>111041713.4265942</v>
      </c>
      <c r="I73" s="1">
        <f t="shared" si="24"/>
        <v>9088145.565683879</v>
      </c>
      <c r="J73" s="1">
        <f t="shared" si="34"/>
        <v>3459242.5829658117</v>
      </c>
      <c r="K73" s="1">
        <f t="shared" si="25"/>
        <v>12436531.044521213</v>
      </c>
      <c r="L73" s="1">
        <f t="shared" si="31"/>
        <v>107693327.94775693</v>
      </c>
      <c r="M73" s="1">
        <f t="shared" si="31"/>
        <v>98605182.382073045</v>
      </c>
      <c r="N73" s="3">
        <f t="shared" si="27"/>
        <v>0.28480995774764545</v>
      </c>
      <c r="O73" s="1">
        <f t="shared" si="35"/>
        <v>3903409.4366721883</v>
      </c>
      <c r="P73" s="1">
        <f t="shared" si="28"/>
        <v>3578400.4635801027</v>
      </c>
      <c r="Q73" s="1">
        <f t="shared" si="29"/>
        <v>3542047.8813173673</v>
      </c>
      <c r="R73" s="4">
        <f t="shared" si="36"/>
        <v>0.8964742725177044</v>
      </c>
      <c r="S73" s="2">
        <f t="shared" si="30"/>
        <v>0</v>
      </c>
    </row>
    <row r="74" spans="6:19" x14ac:dyDescent="0.35">
      <c r="F74">
        <v>71</v>
      </c>
      <c r="G74" s="1">
        <f t="shared" si="33"/>
        <v>124069621.01121303</v>
      </c>
      <c r="H74" s="1">
        <f t="shared" si="32"/>
        <v>114945122.86326638</v>
      </c>
      <c r="I74" s="1">
        <f t="shared" si="24"/>
        <v>9124498.1479466148</v>
      </c>
      <c r="J74" s="1">
        <f t="shared" si="34"/>
        <v>3563019.8604547861</v>
      </c>
      <c r="K74" s="1">
        <f t="shared" si="25"/>
        <v>12797892.599876033</v>
      </c>
      <c r="L74" s="1">
        <f t="shared" si="31"/>
        <v>111271728.41133703</v>
      </c>
      <c r="M74" s="1">
        <f t="shared" si="31"/>
        <v>102147230.26339041</v>
      </c>
      <c r="N74" s="3">
        <f t="shared" si="27"/>
        <v>0.28523964990856515</v>
      </c>
      <c r="O74" s="1">
        <f t="shared" si="35"/>
        <v>4022800.3519078516</v>
      </c>
      <c r="P74" s="1">
        <f t="shared" si="28"/>
        <v>3686964.3973478428</v>
      </c>
      <c r="Q74" s="1">
        <f t="shared" si="29"/>
        <v>3650466.4047560561</v>
      </c>
      <c r="R74" s="4">
        <f t="shared" si="36"/>
        <v>0.89684910378891725</v>
      </c>
      <c r="S74" s="2">
        <f t="shared" si="30"/>
        <v>0</v>
      </c>
    </row>
    <row r="75" spans="6:19" x14ac:dyDescent="0.35">
      <c r="F75">
        <v>72</v>
      </c>
      <c r="G75" s="1">
        <f t="shared" si="33"/>
        <v>128128919.35571267</v>
      </c>
      <c r="H75" s="1">
        <f t="shared" si="32"/>
        <v>118967923.21517423</v>
      </c>
      <c r="I75" s="1">
        <f t="shared" si="24"/>
        <v>9160996.1405384019</v>
      </c>
      <c r="J75" s="1">
        <f t="shared" si="34"/>
        <v>3669910.4562684298</v>
      </c>
      <c r="K75" s="1">
        <f t="shared" si="25"/>
        <v>13170226.547027828</v>
      </c>
      <c r="L75" s="1">
        <f t="shared" si="31"/>
        <v>114958692.80868487</v>
      </c>
      <c r="M75" s="1">
        <f t="shared" si="31"/>
        <v>105797696.66814646</v>
      </c>
      <c r="N75" s="3">
        <f t="shared" si="27"/>
        <v>0.28565589721830642</v>
      </c>
      <c r="O75" s="1">
        <f t="shared" si="35"/>
        <v>4145782.1491291267</v>
      </c>
      <c r="P75" s="1">
        <f t="shared" si="28"/>
        <v>3798796.8654217455</v>
      </c>
      <c r="Q75" s="1">
        <f t="shared" si="29"/>
        <v>3762152.880859592</v>
      </c>
      <c r="R75" s="4">
        <f t="shared" si="36"/>
        <v>0.89721113224669835</v>
      </c>
      <c r="S75" s="2">
        <f t="shared" si="30"/>
        <v>0</v>
      </c>
    </row>
    <row r="76" spans="6:19" x14ac:dyDescent="0.35">
      <c r="F76">
        <v>73</v>
      </c>
      <c r="G76" s="1">
        <f t="shared" si="33"/>
        <v>132311345.48940395</v>
      </c>
      <c r="H76" s="1">
        <f t="shared" si="32"/>
        <v>123113705.36430335</v>
      </c>
      <c r="I76" s="1">
        <f>I75+($C$10*I75)-($C$11*I75)</f>
        <v>9197640.1251005549</v>
      </c>
      <c r="J76" s="1">
        <f t="shared" si="34"/>
        <v>3780007.7699564826</v>
      </c>
      <c r="K76" s="1">
        <f>K75+O75-Q75</f>
        <v>13553855.815297365</v>
      </c>
      <c r="L76" s="1">
        <f>L75+P75</f>
        <v>118757489.67410661</v>
      </c>
      <c r="M76" s="1">
        <f>M75+Q75</f>
        <v>109559849.54900606</v>
      </c>
      <c r="N76" s="3">
        <f>((M76/L76)*$C$13)+((I76/L76)*$C$14)</f>
        <v>0.28605919317542566</v>
      </c>
      <c r="O76" s="1">
        <f t="shared" si="35"/>
        <v>4272462.5914136963</v>
      </c>
      <c r="P76" s="1">
        <f>(K76*N76)+($C$10*I76)-($C$11*I76)</f>
        <v>3913995.6194404173</v>
      </c>
      <c r="Q76" s="1">
        <f>(K76*N76)</f>
        <v>3877205.0589400153</v>
      </c>
      <c r="R76" s="4">
        <f t="shared" si="36"/>
        <v>0.89756089498475555</v>
      </c>
      <c r="S76" s="2">
        <f>G76-K76-L76</f>
        <v>0</v>
      </c>
    </row>
    <row r="77" spans="6:19" x14ac:dyDescent="0.35">
      <c r="F77">
        <v>74</v>
      </c>
      <c r="G77" s="1">
        <f t="shared" si="33"/>
        <v>136620598.64131805</v>
      </c>
      <c r="H77" s="1">
        <f t="shared" si="32"/>
        <v>127386167.95571704</v>
      </c>
      <c r="I77" s="1">
        <f t="shared" ref="I77:I88" si="37">I76+($C$10*I76)-($C$11*I76)</f>
        <v>9234430.6856009569</v>
      </c>
      <c r="J77" s="1">
        <f t="shared" si="34"/>
        <v>3893408.0030551772</v>
      </c>
      <c r="K77" s="1">
        <f t="shared" ref="K77:K88" si="38">K76+O76-Q76</f>
        <v>13949113.347771045</v>
      </c>
      <c r="L77" s="1">
        <f t="shared" ref="L77:M88" si="39">L76+P76</f>
        <v>122671485.29354703</v>
      </c>
      <c r="M77" s="1">
        <f t="shared" si="39"/>
        <v>113437054.60794607</v>
      </c>
      <c r="N77" s="3">
        <f t="shared" ref="N77:N88" si="40">((M77/L77)*$C$13)+((I77/L77)*$C$14)</f>
        <v>0.28645000898594636</v>
      </c>
      <c r="O77" s="1">
        <f t="shared" si="35"/>
        <v>4402952.6748780459</v>
      </c>
      <c r="P77" s="1">
        <f t="shared" ref="P77:P88" si="41">(K77*N77)+($C$10*I77)-($C$11*I77)</f>
        <v>4032661.3665574039</v>
      </c>
      <c r="Q77" s="1">
        <f t="shared" ref="Q77:Q88" si="42">(K77*N77)</f>
        <v>3995723.6438150001</v>
      </c>
      <c r="R77" s="4">
        <f t="shared" si="36"/>
        <v>0.89789890041110976</v>
      </c>
      <c r="S77" s="2">
        <f>G77-K77-L77</f>
        <v>0</v>
      </c>
    </row>
    <row r="78" spans="6:19" x14ac:dyDescent="0.35">
      <c r="F78">
        <v>75</v>
      </c>
      <c r="G78" s="1">
        <f t="shared" si="33"/>
        <v>141060489.03893852</v>
      </c>
      <c r="H78" s="1">
        <f t="shared" si="32"/>
        <v>131789120.63059507</v>
      </c>
      <c r="I78" s="1">
        <f t="shared" si="37"/>
        <v>9271368.4083433598</v>
      </c>
      <c r="J78" s="1">
        <f t="shared" si="34"/>
        <v>4010210.2431468326</v>
      </c>
      <c r="K78" s="1">
        <f t="shared" si="38"/>
        <v>14356342.378834091</v>
      </c>
      <c r="L78" s="1">
        <f t="shared" si="39"/>
        <v>126704146.66010444</v>
      </c>
      <c r="M78" s="1">
        <f t="shared" si="39"/>
        <v>117432778.25176106</v>
      </c>
      <c r="N78" s="3">
        <f t="shared" si="40"/>
        <v>0.28682879481459561</v>
      </c>
      <c r="O78" s="1">
        <f t="shared" si="35"/>
        <v>4537366.7256692126</v>
      </c>
      <c r="P78" s="1">
        <f t="shared" si="41"/>
        <v>4154897.8561000605</v>
      </c>
      <c r="Q78" s="1">
        <f t="shared" si="42"/>
        <v>4117812.3824666869</v>
      </c>
      <c r="R78" s="4">
        <f t="shared" si="36"/>
        <v>0.89822563017719914</v>
      </c>
      <c r="S78" s="2">
        <f t="shared" ref="S78:S88" si="43">G78-K78-L78</f>
        <v>0</v>
      </c>
    </row>
    <row r="79" spans="6:19" x14ac:dyDescent="0.35">
      <c r="F79">
        <v>76</v>
      </c>
      <c r="G79" s="1">
        <f t="shared" si="33"/>
        <v>145634941.23824114</v>
      </c>
      <c r="H79" s="1">
        <f t="shared" si="32"/>
        <v>136326487.35626426</v>
      </c>
      <c r="I79" s="1">
        <f t="shared" si="37"/>
        <v>9308453.881976733</v>
      </c>
      <c r="J79" s="1">
        <f t="shared" si="34"/>
        <v>4130516.5504412376</v>
      </c>
      <c r="K79" s="1">
        <f t="shared" si="38"/>
        <v>14775896.722036617</v>
      </c>
      <c r="L79" s="1">
        <f t="shared" si="39"/>
        <v>130859044.51620451</v>
      </c>
      <c r="M79" s="1">
        <f t="shared" si="39"/>
        <v>121550590.63422775</v>
      </c>
      <c r="N79" s="3">
        <f t="shared" si="40"/>
        <v>0.2871959809507218</v>
      </c>
      <c r="O79" s="1">
        <f t="shared" si="35"/>
        <v>4675822.4998662947</v>
      </c>
      <c r="P79" s="1">
        <f t="shared" si="41"/>
        <v>4280811.969039767</v>
      </c>
      <c r="Q79" s="1">
        <f t="shared" si="42"/>
        <v>4243578.1535118604</v>
      </c>
      <c r="R79" s="4">
        <f t="shared" si="36"/>
        <v>0.89854154094885064</v>
      </c>
      <c r="S79" s="2">
        <f t="shared" si="43"/>
        <v>0</v>
      </c>
    </row>
    <row r="80" spans="6:19" x14ac:dyDescent="0.35">
      <c r="F80">
        <v>77</v>
      </c>
      <c r="G80" s="1">
        <f t="shared" si="33"/>
        <v>150347997.55363536</v>
      </c>
      <c r="H80" s="1">
        <f t="shared" si="32"/>
        <v>141002309.85613057</v>
      </c>
      <c r="I80" s="1">
        <f t="shared" si="37"/>
        <v>9345687.6975046396</v>
      </c>
      <c r="J80" s="1">
        <f t="shared" si="34"/>
        <v>4254432.0469544744</v>
      </c>
      <c r="K80" s="1">
        <f t="shared" si="38"/>
        <v>15208141.068391051</v>
      </c>
      <c r="L80" s="1">
        <f t="shared" si="39"/>
        <v>135139856.48524427</v>
      </c>
      <c r="M80" s="1">
        <f t="shared" si="39"/>
        <v>125794168.78773962</v>
      </c>
      <c r="N80" s="3">
        <f t="shared" si="40"/>
        <v>0.28755197889577072</v>
      </c>
      <c r="O80" s="1">
        <f t="shared" si="35"/>
        <v>4818441.2863789964</v>
      </c>
      <c r="P80" s="1">
        <f t="shared" si="41"/>
        <v>4410513.8103319062</v>
      </c>
      <c r="Q80" s="1">
        <f t="shared" si="42"/>
        <v>4373131.0595418876</v>
      </c>
      <c r="R80" s="4">
        <f t="shared" si="36"/>
        <v>0.89884706603447972</v>
      </c>
      <c r="S80" s="2">
        <f t="shared" si="43"/>
        <v>0</v>
      </c>
    </row>
    <row r="81" spans="6:19" x14ac:dyDescent="0.35">
      <c r="F81">
        <v>78</v>
      </c>
      <c r="G81" s="1">
        <f t="shared" si="33"/>
        <v>155203821.59080437</v>
      </c>
      <c r="H81" s="1">
        <f t="shared" si="32"/>
        <v>145820751.14250958</v>
      </c>
      <c r="I81" s="1">
        <f t="shared" si="37"/>
        <v>9383070.4482946582</v>
      </c>
      <c r="J81" s="1">
        <f t="shared" si="34"/>
        <v>4382065.0083631091</v>
      </c>
      <c r="K81" s="1">
        <f t="shared" si="38"/>
        <v>15653451.295228161</v>
      </c>
      <c r="L81" s="1">
        <f t="shared" si="39"/>
        <v>139550370.29557618</v>
      </c>
      <c r="M81" s="1">
        <f t="shared" si="39"/>
        <v>130167299.8472815</v>
      </c>
      <c r="N81" s="3">
        <f t="shared" si="40"/>
        <v>0.28789718237855094</v>
      </c>
      <c r="O81" s="1">
        <f t="shared" si="35"/>
        <v>4965348.0129331481</v>
      </c>
      <c r="P81" s="1">
        <f t="shared" si="41"/>
        <v>4544116.8041892452</v>
      </c>
      <c r="Q81" s="1">
        <f t="shared" si="42"/>
        <v>4506584.5223960662</v>
      </c>
      <c r="R81" s="4">
        <f t="shared" si="36"/>
        <v>0.89914261688414743</v>
      </c>
      <c r="S81" s="2">
        <f t="shared" si="43"/>
        <v>0</v>
      </c>
    </row>
    <row r="82" spans="6:19" x14ac:dyDescent="0.35">
      <c r="F82">
        <v>79</v>
      </c>
      <c r="G82" s="1">
        <f t="shared" si="33"/>
        <v>160206701.88553068</v>
      </c>
      <c r="H82" s="1">
        <f t="shared" si="32"/>
        <v>150786099.15544271</v>
      </c>
      <c r="I82" s="1">
        <f t="shared" si="37"/>
        <v>9420602.7300878353</v>
      </c>
      <c r="J82" s="1">
        <f t="shared" si="34"/>
        <v>4513526.9586140029</v>
      </c>
      <c r="K82" s="1">
        <f t="shared" si="38"/>
        <v>16112214.785765246</v>
      </c>
      <c r="L82" s="1">
        <f t="shared" si="39"/>
        <v>144094487.09976542</v>
      </c>
      <c r="M82" s="1">
        <f t="shared" si="39"/>
        <v>134673884.36967757</v>
      </c>
      <c r="N82" s="3">
        <f t="shared" si="40"/>
        <v>0.28823196830395198</v>
      </c>
      <c r="O82" s="1">
        <f t="shared" si="35"/>
        <v>5116671.3552357741</v>
      </c>
      <c r="P82" s="1">
        <f t="shared" si="41"/>
        <v>4681737.7923575062</v>
      </c>
      <c r="Q82" s="1">
        <f t="shared" si="42"/>
        <v>4644055.3814371545</v>
      </c>
      <c r="R82" s="4">
        <f t="shared" si="36"/>
        <v>0.89942858447159346</v>
      </c>
      <c r="S82" s="2">
        <f t="shared" si="43"/>
        <v>0</v>
      </c>
    </row>
    <row r="83" spans="6:19" x14ac:dyDescent="0.35">
      <c r="F83">
        <v>80</v>
      </c>
      <c r="G83" s="1">
        <f t="shared" si="33"/>
        <v>165361055.65168682</v>
      </c>
      <c r="H83" s="1">
        <f t="shared" si="32"/>
        <v>155902770.5106785</v>
      </c>
      <c r="I83" s="1">
        <f t="shared" si="37"/>
        <v>9458285.1410081852</v>
      </c>
      <c r="J83" s="1">
        <f t="shared" si="34"/>
        <v>4648932.7673724229</v>
      </c>
      <c r="K83" s="1">
        <f t="shared" si="38"/>
        <v>16584830.759563865</v>
      </c>
      <c r="L83" s="1">
        <f t="shared" si="39"/>
        <v>148776224.89212292</v>
      </c>
      <c r="M83" s="1">
        <f t="shared" si="39"/>
        <v>139317939.75111473</v>
      </c>
      <c r="N83" s="3">
        <f t="shared" si="40"/>
        <v>0.28855669764025837</v>
      </c>
      <c r="O83" s="1">
        <f t="shared" si="35"/>
        <v>5272543.8494151365</v>
      </c>
      <c r="P83" s="1">
        <f t="shared" si="41"/>
        <v>4823497.1354663596</v>
      </c>
      <c r="Q83" s="1">
        <f t="shared" si="42"/>
        <v>4785663.9949023267</v>
      </c>
      <c r="R83" s="4">
        <f t="shared" si="36"/>
        <v>0.89970534057004425</v>
      </c>
      <c r="S83" s="2">
        <f t="shared" si="43"/>
        <v>0</v>
      </c>
    </row>
    <row r="84" spans="6:19" x14ac:dyDescent="0.35">
      <c r="F84">
        <v>81</v>
      </c>
      <c r="G84" s="1">
        <f t="shared" si="33"/>
        <v>170671432.641666</v>
      </c>
      <c r="H84" s="1">
        <f t="shared" si="32"/>
        <v>161175314.36009365</v>
      </c>
      <c r="I84" s="1">
        <f t="shared" si="37"/>
        <v>9496118.2815722171</v>
      </c>
      <c r="J84" s="1">
        <f t="shared" si="34"/>
        <v>4788400.7503935955</v>
      </c>
      <c r="K84" s="1">
        <f t="shared" si="38"/>
        <v>17071710.614076674</v>
      </c>
      <c r="L84" s="1">
        <f t="shared" si="39"/>
        <v>153599722.02758929</v>
      </c>
      <c r="M84" s="1">
        <f t="shared" si="39"/>
        <v>144103603.74601704</v>
      </c>
      <c r="N84" s="3">
        <f t="shared" si="40"/>
        <v>0.28887171624974695</v>
      </c>
      <c r="O84" s="1">
        <f t="shared" si="35"/>
        <v>5433102.0078339707</v>
      </c>
      <c r="P84" s="1">
        <f t="shared" si="41"/>
        <v>4969518.8175336383</v>
      </c>
      <c r="Q84" s="1">
        <f t="shared" si="42"/>
        <v>4931534.3444073498</v>
      </c>
      <c r="R84" s="4">
        <f t="shared" si="36"/>
        <v>0.89997323893144032</v>
      </c>
      <c r="S84" s="2">
        <f t="shared" si="43"/>
        <v>0</v>
      </c>
    </row>
    <row r="85" spans="6:19" x14ac:dyDescent="0.35">
      <c r="F85">
        <v>82</v>
      </c>
      <c r="G85" s="1">
        <f t="shared" si="33"/>
        <v>176142519.12262625</v>
      </c>
      <c r="H85" s="1">
        <f t="shared" si="32"/>
        <v>166608416.36792764</v>
      </c>
      <c r="I85" s="1">
        <f t="shared" si="37"/>
        <v>9534102.7546985075</v>
      </c>
      <c r="J85" s="1">
        <f t="shared" si="34"/>
        <v>4932052.7729054037</v>
      </c>
      <c r="K85" s="1">
        <f t="shared" si="38"/>
        <v>17573278.277503297</v>
      </c>
      <c r="L85" s="1">
        <f t="shared" si="39"/>
        <v>158569240.84512293</v>
      </c>
      <c r="M85" s="1">
        <f t="shared" si="39"/>
        <v>149035138.09042439</v>
      </c>
      <c r="N85" s="3">
        <f t="shared" si="40"/>
        <v>0.28917735566684133</v>
      </c>
      <c r="O85" s="1">
        <f t="shared" si="35"/>
        <v>5598486.438377114</v>
      </c>
      <c r="P85" s="1">
        <f t="shared" si="41"/>
        <v>5119930.5537047423</v>
      </c>
      <c r="Q85" s="1">
        <f t="shared" si="42"/>
        <v>5081794.1426859479</v>
      </c>
      <c r="R85" s="4">
        <f t="shared" si="36"/>
        <v>0.90023261637771168</v>
      </c>
      <c r="S85" s="2">
        <f t="shared" si="43"/>
        <v>0</v>
      </c>
    </row>
    <row r="86" spans="6:19" x14ac:dyDescent="0.35">
      <c r="F86">
        <v>83</v>
      </c>
      <c r="G86" s="1">
        <f t="shared" si="33"/>
        <v>181779141.97202215</v>
      </c>
      <c r="H86" s="1">
        <f t="shared" si="32"/>
        <v>172206902.80630475</v>
      </c>
      <c r="I86" s="1">
        <f t="shared" si="37"/>
        <v>9572239.1657173</v>
      </c>
      <c r="J86" s="1">
        <f t="shared" si="34"/>
        <v>5080014.3560925657</v>
      </c>
      <c r="K86" s="1">
        <f t="shared" si="38"/>
        <v>18089970.573194459</v>
      </c>
      <c r="L86" s="1">
        <f t="shared" si="39"/>
        <v>163689171.39882767</v>
      </c>
      <c r="M86" s="1">
        <f t="shared" si="39"/>
        <v>154116932.23311034</v>
      </c>
      <c r="N86" s="3">
        <f t="shared" si="40"/>
        <v>0.28947393382772374</v>
      </c>
      <c r="O86" s="1">
        <f t="shared" si="35"/>
        <v>5768841.9673177851</v>
      </c>
      <c r="P86" s="1">
        <f t="shared" si="41"/>
        <v>5274863.9013132313</v>
      </c>
      <c r="Q86" s="1">
        <f t="shared" si="42"/>
        <v>5236574.9446503622</v>
      </c>
      <c r="R86" s="4">
        <f t="shared" si="36"/>
        <v>0.90048379381184052</v>
      </c>
      <c r="S86" s="2">
        <f t="shared" si="43"/>
        <v>0</v>
      </c>
    </row>
    <row r="87" spans="6:19" x14ac:dyDescent="0.35">
      <c r="F87">
        <v>84</v>
      </c>
      <c r="G87" s="1">
        <f t="shared" si="33"/>
        <v>187586272.8960028</v>
      </c>
      <c r="H87" s="1">
        <f t="shared" si="32"/>
        <v>177975744.77362254</v>
      </c>
      <c r="I87" s="1">
        <f t="shared" si="37"/>
        <v>9610528.1223801691</v>
      </c>
      <c r="J87" s="1">
        <f t="shared" si="34"/>
        <v>5232414.7867753431</v>
      </c>
      <c r="K87" s="1">
        <f t="shared" si="38"/>
        <v>18622237.595861882</v>
      </c>
      <c r="L87" s="1">
        <f t="shared" si="39"/>
        <v>168964035.30014092</v>
      </c>
      <c r="M87" s="1">
        <f t="shared" si="39"/>
        <v>159353507.17776069</v>
      </c>
      <c r="N87" s="3">
        <f t="shared" si="40"/>
        <v>0.28976175575497154</v>
      </c>
      <c r="O87" s="1">
        <f t="shared" si="35"/>
        <v>5944317.7658698335</v>
      </c>
      <c r="P87" s="1">
        <f t="shared" si="41"/>
        <v>5434454.3743527001</v>
      </c>
      <c r="Q87" s="1">
        <f t="shared" si="42"/>
        <v>5396012.2618631795</v>
      </c>
      <c r="R87" s="4">
        <f t="shared" si="36"/>
        <v>0.90072707715566169</v>
      </c>
      <c r="S87" s="2">
        <f t="shared" si="43"/>
        <v>0</v>
      </c>
    </row>
    <row r="88" spans="6:19" x14ac:dyDescent="0.35">
      <c r="F88">
        <v>85</v>
      </c>
      <c r="G88" s="1">
        <f t="shared" si="33"/>
        <v>193569032.77436215</v>
      </c>
      <c r="H88" s="1">
        <f t="shared" si="32"/>
        <v>183920062.53949237</v>
      </c>
      <c r="I88" s="1">
        <f t="shared" si="37"/>
        <v>9648970.2348696906</v>
      </c>
      <c r="J88" s="1">
        <f t="shared" si="34"/>
        <v>5389387.2303786036</v>
      </c>
      <c r="K88" s="1">
        <f t="shared" si="38"/>
        <v>19170543.099868536</v>
      </c>
      <c r="L88" s="1">
        <f t="shared" si="39"/>
        <v>174398489.67449361</v>
      </c>
      <c r="M88" s="1">
        <f t="shared" si="39"/>
        <v>164749519.43962386</v>
      </c>
      <c r="N88" s="3">
        <f t="shared" si="40"/>
        <v>0.29004111420048279</v>
      </c>
      <c r="O88" s="1">
        <f t="shared" si="35"/>
        <v>6125067.4805365726</v>
      </c>
      <c r="P88" s="1">
        <f t="shared" si="41"/>
        <v>5598841.5614537252</v>
      </c>
      <c r="Q88" s="1">
        <f t="shared" si="42"/>
        <v>5560245.6805142472</v>
      </c>
      <c r="R88" s="4">
        <f t="shared" si="36"/>
        <v>0.90096275822065464</v>
      </c>
      <c r="S88" s="2">
        <f t="shared" si="43"/>
        <v>0</v>
      </c>
    </row>
    <row r="89" spans="6:19" x14ac:dyDescent="0.35">
      <c r="F89">
        <v>86</v>
      </c>
      <c r="G89" s="1">
        <f t="shared" si="33"/>
        <v>199732696.13583818</v>
      </c>
      <c r="H89" s="1">
        <f t="shared" si="32"/>
        <v>190045130.02002895</v>
      </c>
      <c r="I89" s="1">
        <f>I88+($C$10*I88)-($C$11*I88)</f>
        <v>9687566.1158091687</v>
      </c>
      <c r="J89" s="1">
        <f t="shared" si="34"/>
        <v>5551068.8472899618</v>
      </c>
      <c r="K89" s="1">
        <f>K88+O88-Q88</f>
        <v>19735364.899890862</v>
      </c>
      <c r="L89" s="1">
        <f>L88+P88</f>
        <v>179997331.23594734</v>
      </c>
      <c r="M89" s="1">
        <f>M88+Q88</f>
        <v>170309765.12013811</v>
      </c>
      <c r="N89" s="3">
        <f>((M89/L89)*$C$13)+((I89/L89)*$C$14)</f>
        <v>0.29031229024968219</v>
      </c>
      <c r="O89" s="1">
        <f t="shared" si="35"/>
        <v>6311249.3673700774</v>
      </c>
      <c r="P89" s="1">
        <f>(K89*N89)+($C$10*I89)-($C$11*I89)</f>
        <v>5768169.2474637432</v>
      </c>
      <c r="Q89" s="1">
        <f>(K89*N89)</f>
        <v>5729418.9830005066</v>
      </c>
      <c r="R89" s="4">
        <f t="shared" si="36"/>
        <v>0.90119111551736719</v>
      </c>
      <c r="S89" s="2">
        <f>G89-K89-L89</f>
        <v>0</v>
      </c>
    </row>
    <row r="90" spans="6:19" x14ac:dyDescent="0.35">
      <c r="F90">
        <v>87</v>
      </c>
      <c r="G90" s="1">
        <f t="shared" si="33"/>
        <v>206082695.7676715</v>
      </c>
      <c r="H90" s="1">
        <f t="shared" si="32"/>
        <v>196356379.38739902</v>
      </c>
      <c r="I90" s="1">
        <f t="shared" ref="I90:I103" si="44">I89+($C$10*I89)-($C$11*I89)</f>
        <v>9726316.3802724052</v>
      </c>
      <c r="J90" s="1">
        <f t="shared" si="34"/>
        <v>5717600.9127086606</v>
      </c>
      <c r="K90" s="1">
        <f t="shared" ref="K90:K103" si="45">K89+O89-Q89</f>
        <v>20317195.284260433</v>
      </c>
      <c r="L90" s="1">
        <f t="shared" ref="L90:M103" si="46">L89+P89</f>
        <v>185765500.48341107</v>
      </c>
      <c r="M90" s="1">
        <f t="shared" si="46"/>
        <v>176039184.10313863</v>
      </c>
      <c r="N90" s="3">
        <f t="shared" ref="N90:N103" si="47">((M90/L90)*$C$13)+((I90/L90)*$C$14)</f>
        <v>0.29057555388975259</v>
      </c>
      <c r="O90" s="1">
        <f t="shared" si="35"/>
        <v>6503026.4302582564</v>
      </c>
      <c r="P90" s="1">
        <f t="shared" ref="P90:P103" si="48">(K90*N90)+($C$10*I90)-($C$11*I90)</f>
        <v>5942585.5387313338</v>
      </c>
      <c r="Q90" s="1">
        <f t="shared" ref="Q90:Q103" si="49">(K90*N90)</f>
        <v>5903680.2732102443</v>
      </c>
      <c r="R90" s="4">
        <f t="shared" si="36"/>
        <v>0.90141241500855984</v>
      </c>
      <c r="S90" s="2">
        <f>G90-K90-L90</f>
        <v>0</v>
      </c>
    </row>
    <row r="91" spans="6:19" x14ac:dyDescent="0.35">
      <c r="F91">
        <v>88</v>
      </c>
      <c r="G91" s="1">
        <f t="shared" si="33"/>
        <v>212624627.46345085</v>
      </c>
      <c r="H91" s="1">
        <f t="shared" si="32"/>
        <v>202859405.81765729</v>
      </c>
      <c r="I91" s="1">
        <f t="shared" si="44"/>
        <v>9765221.6457934957</v>
      </c>
      <c r="J91" s="1">
        <f t="shared" si="34"/>
        <v>5889128.9400899205</v>
      </c>
      <c r="K91" s="1">
        <f t="shared" si="45"/>
        <v>20916541.441308446</v>
      </c>
      <c r="L91" s="1">
        <f t="shared" si="46"/>
        <v>191708086.02214241</v>
      </c>
      <c r="M91" s="1">
        <f t="shared" si="46"/>
        <v>181942864.37634888</v>
      </c>
      <c r="N91" s="3">
        <f t="shared" si="47"/>
        <v>0.29083116454441144</v>
      </c>
      <c r="O91" s="1">
        <f t="shared" si="35"/>
        <v>6700566.5633605495</v>
      </c>
      <c r="P91" s="1">
        <f t="shared" si="48"/>
        <v>6122242.9922003513</v>
      </c>
      <c r="Q91" s="1">
        <f t="shared" si="49"/>
        <v>6083182.1056171777</v>
      </c>
      <c r="R91" s="4">
        <f t="shared" si="36"/>
        <v>0.90162691081067792</v>
      </c>
      <c r="S91" s="2">
        <f t="shared" ref="S91:S103" si="50">G91-K91-L91</f>
        <v>0</v>
      </c>
    </row>
    <row r="92" spans="6:19" x14ac:dyDescent="0.35">
      <c r="F92">
        <v>89</v>
      </c>
      <c r="G92" s="1">
        <f t="shared" si="33"/>
        <v>219364254.91339454</v>
      </c>
      <c r="H92" s="1">
        <f t="shared" si="32"/>
        <v>209559972.38101783</v>
      </c>
      <c r="I92" s="1">
        <f t="shared" si="44"/>
        <v>9804282.5323766712</v>
      </c>
      <c r="J92" s="1">
        <f t="shared" si="34"/>
        <v>6065802.808292618</v>
      </c>
      <c r="K92" s="1">
        <f t="shared" si="45"/>
        <v>21533925.899051819</v>
      </c>
      <c r="L92" s="1">
        <f t="shared" si="46"/>
        <v>197830329.01434276</v>
      </c>
      <c r="M92" s="1">
        <f t="shared" si="46"/>
        <v>188026046.48196605</v>
      </c>
      <c r="N92" s="3">
        <f t="shared" si="47"/>
        <v>0.29107937157755082</v>
      </c>
      <c r="O92" s="1">
        <f t="shared" si="35"/>
        <v>6904042.6978166895</v>
      </c>
      <c r="P92" s="1">
        <f t="shared" si="48"/>
        <v>6307298.7484230567</v>
      </c>
      <c r="Q92" s="1">
        <f t="shared" si="49"/>
        <v>6268081.6182935499</v>
      </c>
      <c r="R92" s="4">
        <f t="shared" si="36"/>
        <v>0.90183484584781859</v>
      </c>
      <c r="S92" s="2">
        <f t="shared" si="50"/>
        <v>0</v>
      </c>
    </row>
    <row r="93" spans="6:19" x14ac:dyDescent="0.35">
      <c r="F93">
        <v>90</v>
      </c>
      <c r="G93" s="1">
        <f t="shared" si="33"/>
        <v>226307514.74134076</v>
      </c>
      <c r="H93" s="1">
        <f t="shared" si="32"/>
        <v>216464015.07883453</v>
      </c>
      <c r="I93" s="1">
        <f t="shared" si="44"/>
        <v>9843499.662506178</v>
      </c>
      <c r="J93" s="1">
        <f t="shared" si="34"/>
        <v>6247776.8925413964</v>
      </c>
      <c r="K93" s="1">
        <f t="shared" si="45"/>
        <v>22169886.978574958</v>
      </c>
      <c r="L93" s="1">
        <f t="shared" si="46"/>
        <v>204137627.76276582</v>
      </c>
      <c r="M93" s="1">
        <f t="shared" si="46"/>
        <v>194294128.1002596</v>
      </c>
      <c r="N93" s="3">
        <f t="shared" si="47"/>
        <v>0.29132041476787307</v>
      </c>
      <c r="O93" s="1">
        <f t="shared" si="35"/>
        <v>7113632.9528567344</v>
      </c>
      <c r="P93" s="1">
        <f t="shared" si="48"/>
        <v>6497914.66860535</v>
      </c>
      <c r="Q93" s="1">
        <f t="shared" si="49"/>
        <v>6458540.6699553253</v>
      </c>
      <c r="R93" s="4">
        <f t="shared" si="36"/>
        <v>0.90203645246197806</v>
      </c>
      <c r="S93" s="2">
        <f t="shared" si="50"/>
        <v>0</v>
      </c>
    </row>
    <row r="94" spans="6:19" x14ac:dyDescent="0.35">
      <c r="F94">
        <v>91</v>
      </c>
      <c r="G94" s="1">
        <f t="shared" si="33"/>
        <v>233460521.69284752</v>
      </c>
      <c r="H94" s="1">
        <f t="shared" si="32"/>
        <v>223577648.03169128</v>
      </c>
      <c r="I94" s="1">
        <f t="shared" si="44"/>
        <v>9882873.6611562036</v>
      </c>
      <c r="J94" s="1">
        <f t="shared" si="34"/>
        <v>6435210.1993176388</v>
      </c>
      <c r="K94" s="1">
        <f t="shared" si="45"/>
        <v>22824979.261476368</v>
      </c>
      <c r="L94" s="1">
        <f t="shared" si="46"/>
        <v>210635542.43137118</v>
      </c>
      <c r="M94" s="1">
        <f t="shared" si="46"/>
        <v>200752668.77021492</v>
      </c>
      <c r="N94" s="3">
        <f t="shared" si="47"/>
        <v>0.29155452475648669</v>
      </c>
      <c r="O94" s="1">
        <f t="shared" si="35"/>
        <v>7329520.7914444041</v>
      </c>
      <c r="P94" s="1">
        <f t="shared" si="48"/>
        <v>6694257.475801032</v>
      </c>
      <c r="Q94" s="1">
        <f t="shared" si="49"/>
        <v>6654725.9811564069</v>
      </c>
      <c r="R94" s="4">
        <f t="shared" si="36"/>
        <v>0.90223195298301428</v>
      </c>
      <c r="S94" s="2">
        <f t="shared" si="50"/>
        <v>0</v>
      </c>
    </row>
    <row r="95" spans="6:19" x14ac:dyDescent="0.35">
      <c r="F95">
        <v>92</v>
      </c>
      <c r="G95" s="1">
        <f t="shared" si="33"/>
        <v>240829573.97893655</v>
      </c>
      <c r="H95" s="1">
        <f t="shared" si="32"/>
        <v>230907168.82313567</v>
      </c>
      <c r="I95" s="1">
        <f t="shared" si="44"/>
        <v>9922405.1558008287</v>
      </c>
      <c r="J95" s="1">
        <f t="shared" si="34"/>
        <v>6628266.5052971682</v>
      </c>
      <c r="K95" s="1">
        <f t="shared" si="45"/>
        <v>23499774.071764365</v>
      </c>
      <c r="L95" s="1">
        <f t="shared" si="46"/>
        <v>217329799.9071722</v>
      </c>
      <c r="M95" s="1">
        <f t="shared" si="46"/>
        <v>207407394.75137132</v>
      </c>
      <c r="N95" s="3">
        <f t="shared" si="47"/>
        <v>0.29178192346927562</v>
      </c>
      <c r="O95" s="1">
        <f t="shared" si="35"/>
        <v>7551895.1805897113</v>
      </c>
      <c r="P95" s="1">
        <f t="shared" si="48"/>
        <v>6896498.90037602</v>
      </c>
      <c r="Q95" s="1">
        <f t="shared" si="49"/>
        <v>6856809.279752817</v>
      </c>
      <c r="R95" s="4">
        <f t="shared" si="36"/>
        <v>0.90242156026144993</v>
      </c>
      <c r="S95" s="2">
        <f t="shared" si="50"/>
        <v>0</v>
      </c>
    </row>
    <row r="96" spans="6:19" x14ac:dyDescent="0.35">
      <c r="F96">
        <v>93</v>
      </c>
      <c r="G96" s="1">
        <f t="shared" si="33"/>
        <v>248421158.78014943</v>
      </c>
      <c r="H96" s="1">
        <f t="shared" si="32"/>
        <v>238459064.00372538</v>
      </c>
      <c r="I96" s="1">
        <f t="shared" si="44"/>
        <v>9962094.7764240336</v>
      </c>
      <c r="J96" s="1">
        <f t="shared" si="34"/>
        <v>6827114.5004560836</v>
      </c>
      <c r="K96" s="1">
        <f t="shared" si="45"/>
        <v>24194859.972601261</v>
      </c>
      <c r="L96" s="1">
        <f t="shared" si="46"/>
        <v>224226298.80754822</v>
      </c>
      <c r="M96" s="1">
        <f t="shared" si="46"/>
        <v>214264204.03112414</v>
      </c>
      <c r="N96" s="3">
        <f t="shared" si="47"/>
        <v>0.29200282451571208</v>
      </c>
      <c r="O96" s="1">
        <f t="shared" si="35"/>
        <v>7780950.7564709848</v>
      </c>
      <c r="P96" s="1">
        <f t="shared" si="48"/>
        <v>7104815.8298674086</v>
      </c>
      <c r="Q96" s="1">
        <f t="shared" si="49"/>
        <v>7064967.4507617122</v>
      </c>
      <c r="R96" s="4">
        <f t="shared" si="36"/>
        <v>0.90260547816696468</v>
      </c>
      <c r="S96" s="2">
        <f t="shared" si="50"/>
        <v>0</v>
      </c>
    </row>
    <row r="97" spans="6:19" x14ac:dyDescent="0.35">
      <c r="F97">
        <v>94</v>
      </c>
      <c r="G97" s="1">
        <f t="shared" si="33"/>
        <v>256241957.91572613</v>
      </c>
      <c r="H97" s="1">
        <f t="shared" si="32"/>
        <v>246240014.76019639</v>
      </c>
      <c r="I97" s="1">
        <f t="shared" si="44"/>
        <v>10001943.155529728</v>
      </c>
      <c r="J97" s="1">
        <f t="shared" si="34"/>
        <v>7031927.9354697661</v>
      </c>
      <c r="K97" s="1">
        <f t="shared" si="45"/>
        <v>24910843.278310534</v>
      </c>
      <c r="L97" s="1">
        <f t="shared" si="46"/>
        <v>231331114.63741565</v>
      </c>
      <c r="M97" s="1">
        <f t="shared" si="46"/>
        <v>221329171.48188585</v>
      </c>
      <c r="N97" s="3">
        <f t="shared" si="47"/>
        <v>0.29221743356566104</v>
      </c>
      <c r="O97" s="1">
        <f t="shared" si="35"/>
        <v>8016887.9945105519</v>
      </c>
      <c r="P97" s="1">
        <f t="shared" si="48"/>
        <v>7319390.4633664219</v>
      </c>
      <c r="Q97" s="1">
        <f t="shared" si="49"/>
        <v>7279382.6907443022</v>
      </c>
      <c r="R97" s="4">
        <f t="shared" si="36"/>
        <v>0.90278390205516912</v>
      </c>
      <c r="S97" s="2">
        <f t="shared" si="50"/>
        <v>0</v>
      </c>
    </row>
    <row r="98" spans="6:19" x14ac:dyDescent="0.35">
      <c r="F98">
        <v>95</v>
      </c>
      <c r="G98" s="1">
        <f t="shared" si="33"/>
        <v>264298853.68285879</v>
      </c>
      <c r="H98" s="1">
        <f t="shared" si="32"/>
        <v>254256902.75470695</v>
      </c>
      <c r="I98" s="1">
        <f t="shared" si="44"/>
        <v>10041950.928151848</v>
      </c>
      <c r="J98" s="1">
        <f t="shared" si="34"/>
        <v>7242885.7735338593</v>
      </c>
      <c r="K98" s="1">
        <f t="shared" si="45"/>
        <v>25648348.58207678</v>
      </c>
      <c r="L98" s="1">
        <f t="shared" si="46"/>
        <v>238650505.10078207</v>
      </c>
      <c r="M98" s="1">
        <f t="shared" si="46"/>
        <v>228608554.17263016</v>
      </c>
      <c r="N98" s="3">
        <f t="shared" si="47"/>
        <v>0.29242594870560185</v>
      </c>
      <c r="O98" s="1">
        <f t="shared" si="35"/>
        <v>8259913.3845526874</v>
      </c>
      <c r="P98" s="1">
        <f t="shared" si="48"/>
        <v>7540410.4705583882</v>
      </c>
      <c r="Q98" s="1">
        <f t="shared" si="49"/>
        <v>7500242.6668457808</v>
      </c>
      <c r="R98" s="4">
        <f t="shared" si="36"/>
        <v>0.90295701920503579</v>
      </c>
      <c r="S98" s="2">
        <f t="shared" si="50"/>
        <v>0</v>
      </c>
    </row>
    <row r="99" spans="6:19" x14ac:dyDescent="0.35">
      <c r="F99">
        <v>96</v>
      </c>
      <c r="G99" s="1">
        <f t="shared" si="33"/>
        <v>272598934.87112409</v>
      </c>
      <c r="H99" s="1">
        <f t="shared" si="32"/>
        <v>262516816.13925964</v>
      </c>
      <c r="I99" s="1">
        <f t="shared" si="44"/>
        <v>10082118.731864456</v>
      </c>
      <c r="J99" s="1">
        <f t="shared" si="34"/>
        <v>7460172.3467398752</v>
      </c>
      <c r="K99" s="1">
        <f t="shared" si="45"/>
        <v>26408019.299783688</v>
      </c>
      <c r="L99" s="1">
        <f t="shared" si="46"/>
        <v>246190915.57134044</v>
      </c>
      <c r="M99" s="1">
        <f t="shared" si="46"/>
        <v>236108796.83947593</v>
      </c>
      <c r="N99" s="3">
        <f t="shared" si="47"/>
        <v>0.29262856077559146</v>
      </c>
      <c r="O99" s="1">
        <f t="shared" si="35"/>
        <v>8510239.6112969145</v>
      </c>
      <c r="P99" s="1">
        <f t="shared" si="48"/>
        <v>7768069.1555572003</v>
      </c>
      <c r="Q99" s="1">
        <f t="shared" si="49"/>
        <v>7727740.6806297433</v>
      </c>
      <c r="R99" s="4">
        <f t="shared" si="36"/>
        <v>0.90312500922915018</v>
      </c>
      <c r="S99" s="2">
        <f t="shared" si="50"/>
        <v>0</v>
      </c>
    </row>
    <row r="100" spans="6:19" x14ac:dyDescent="0.35">
      <c r="F100">
        <v>97</v>
      </c>
      <c r="G100" s="1">
        <f t="shared" si="33"/>
        <v>281149502.95734847</v>
      </c>
      <c r="H100" s="1">
        <f t="shared" si="32"/>
        <v>271027055.75055653</v>
      </c>
      <c r="I100" s="1">
        <f t="shared" si="44"/>
        <v>10122447.206791913</v>
      </c>
      <c r="J100" s="1">
        <f t="shared" si="34"/>
        <v>7683977.5171420714</v>
      </c>
      <c r="K100" s="1">
        <f t="shared" si="45"/>
        <v>27190518.230450854</v>
      </c>
      <c r="L100" s="1">
        <f t="shared" si="46"/>
        <v>253958984.72689766</v>
      </c>
      <c r="M100" s="1">
        <f t="shared" si="46"/>
        <v>243836537.52010566</v>
      </c>
      <c r="N100" s="3">
        <f t="shared" si="47"/>
        <v>0.29282545368819313</v>
      </c>
      <c r="O100" s="1">
        <f t="shared" si="35"/>
        <v>8768085.7401442975</v>
      </c>
      <c r="P100" s="1">
        <f t="shared" si="48"/>
        <v>8002565.6256760247</v>
      </c>
      <c r="Q100" s="1">
        <f t="shared" si="49"/>
        <v>7962075.8368488578</v>
      </c>
      <c r="R100" s="4">
        <f t="shared" si="36"/>
        <v>0.90328804445876709</v>
      </c>
      <c r="S100" s="2">
        <f t="shared" si="50"/>
        <v>0</v>
      </c>
    </row>
    <row r="101" spans="6:19" x14ac:dyDescent="0.35">
      <c r="F101">
        <v>98</v>
      </c>
      <c r="G101" s="1">
        <f t="shared" si="33"/>
        <v>289958078.4863199</v>
      </c>
      <c r="H101" s="1">
        <f t="shared" si="32"/>
        <v>279795141.49070084</v>
      </c>
      <c r="I101" s="1">
        <f t="shared" si="44"/>
        <v>10162936.995619081</v>
      </c>
      <c r="J101" s="1">
        <f t="shared" si="34"/>
        <v>7914496.8426563339</v>
      </c>
      <c r="K101" s="1">
        <f t="shared" si="45"/>
        <v>27996528.133746292</v>
      </c>
      <c r="L101" s="1">
        <f t="shared" si="46"/>
        <v>261961550.35257369</v>
      </c>
      <c r="M101" s="1">
        <f t="shared" si="46"/>
        <v>251798613.35695451</v>
      </c>
      <c r="N101" s="3">
        <f t="shared" si="47"/>
        <v>0.29301680473050573</v>
      </c>
      <c r="O101" s="1">
        <f t="shared" si="35"/>
        <v>9033677.4086191375</v>
      </c>
      <c r="P101" s="1">
        <f t="shared" si="48"/>
        <v>8244104.9652805235</v>
      </c>
      <c r="Q101" s="1">
        <f t="shared" si="49"/>
        <v>8203453.2172980476</v>
      </c>
      <c r="R101" s="4">
        <f t="shared" si="36"/>
        <v>0.90344629030548951</v>
      </c>
      <c r="S101" s="2">
        <f t="shared" si="50"/>
        <v>0</v>
      </c>
    </row>
    <row r="102" spans="6:19" x14ac:dyDescent="0.35">
      <c r="F102">
        <v>99</v>
      </c>
      <c r="G102" s="1">
        <f t="shared" si="33"/>
        <v>299032407.64292145</v>
      </c>
      <c r="H102" s="1">
        <f t="shared" si="32"/>
        <v>288828818.89932001</v>
      </c>
      <c r="I102" s="1">
        <f t="shared" si="44"/>
        <v>10203588.743601559</v>
      </c>
      <c r="J102" s="1">
        <f t="shared" si="34"/>
        <v>8151931.7479360243</v>
      </c>
      <c r="K102" s="1">
        <f t="shared" si="45"/>
        <v>28826752.325067386</v>
      </c>
      <c r="L102" s="1">
        <f t="shared" si="46"/>
        <v>270205655.31785423</v>
      </c>
      <c r="M102" s="1">
        <f t="shared" si="46"/>
        <v>260002066.57425258</v>
      </c>
      <c r="N102" s="3">
        <f t="shared" si="47"/>
        <v>0.29320278485034745</v>
      </c>
      <c r="O102" s="1">
        <f t="shared" si="35"/>
        <v>9307247.0235333033</v>
      </c>
      <c r="P102" s="1">
        <f t="shared" si="48"/>
        <v>8492898.4148753937</v>
      </c>
      <c r="Q102" s="1">
        <f t="shared" si="49"/>
        <v>8452084.059900986</v>
      </c>
      <c r="R102" s="4">
        <f t="shared" si="36"/>
        <v>0.90359990560123626</v>
      </c>
      <c r="S102" s="2">
        <f t="shared" si="50"/>
        <v>0</v>
      </c>
    </row>
    <row r="103" spans="6:19" x14ac:dyDescent="0.35">
      <c r="F103">
        <v>100</v>
      </c>
      <c r="G103" s="1">
        <f t="shared" si="33"/>
        <v>308380469.02142912</v>
      </c>
      <c r="H103" s="1">
        <f t="shared" si="32"/>
        <v>298136065.92285329</v>
      </c>
      <c r="I103" s="1">
        <f t="shared" si="44"/>
        <v>10244403.098575966</v>
      </c>
      <c r="J103" s="1">
        <f t="shared" si="34"/>
        <v>8396489.7003741059</v>
      </c>
      <c r="K103" s="1">
        <f t="shared" si="45"/>
        <v>29681915.288699701</v>
      </c>
      <c r="L103" s="1">
        <f t="shared" si="46"/>
        <v>278698553.73272961</v>
      </c>
      <c r="M103" s="1">
        <f t="shared" si="46"/>
        <v>268454150.63415354</v>
      </c>
      <c r="N103" s="3">
        <f t="shared" si="47"/>
        <v>0.29338355892757134</v>
      </c>
      <c r="O103" s="1">
        <f t="shared" si="35"/>
        <v>9589033.9640655182</v>
      </c>
      <c r="P103" s="1">
        <f t="shared" si="48"/>
        <v>8749163.5555797126</v>
      </c>
      <c r="Q103" s="1">
        <f t="shared" si="49"/>
        <v>8708185.9431854095</v>
      </c>
      <c r="R103" s="4">
        <f t="shared" si="36"/>
        <v>0.90374904291802949</v>
      </c>
      <c r="S103" s="2">
        <f t="shared" si="50"/>
        <v>0</v>
      </c>
    </row>
  </sheetData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19B48-1C0B-4D3E-BC4A-46F2E46CD3A1}">
  <dimension ref="A1"/>
  <sheetViews>
    <sheetView tabSelected="1" topLeftCell="L1" zoomScale="110" zoomScaleNormal="110" workbookViewId="0">
      <selection activeCell="U28" sqref="U28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F086D-CE2F-4968-A900-DE613726FAAB}">
  <dimension ref="A1:T122"/>
  <sheetViews>
    <sheetView topLeftCell="A4" zoomScale="80" zoomScaleNormal="80" workbookViewId="0">
      <selection activeCell="A24" sqref="A24"/>
    </sheetView>
  </sheetViews>
  <sheetFormatPr defaultRowHeight="14.5" x14ac:dyDescent="0.35"/>
  <cols>
    <col min="1" max="1" width="43.6328125" customWidth="1"/>
    <col min="2" max="3" width="21.6328125" customWidth="1"/>
    <col min="7" max="7" width="15.08984375" style="1" customWidth="1"/>
    <col min="8" max="10" width="15.08984375" customWidth="1"/>
    <col min="11" max="13" width="15.08984375" style="1" customWidth="1"/>
    <col min="14" max="14" width="15.08984375" customWidth="1"/>
    <col min="15" max="17" width="15.08984375" style="1" customWidth="1"/>
    <col min="18" max="18" width="26" style="4" customWidth="1"/>
    <col min="19" max="19" width="44.1796875" customWidth="1"/>
    <col min="20" max="20" width="15.08984375" style="2" customWidth="1"/>
  </cols>
  <sheetData>
    <row r="1" spans="1:20" x14ac:dyDescent="0.35">
      <c r="A1" s="5" t="s">
        <v>30</v>
      </c>
    </row>
    <row r="2" spans="1:20" x14ac:dyDescent="0.35">
      <c r="A2" s="5"/>
      <c r="F2" s="5" t="s">
        <v>45</v>
      </c>
      <c r="G2" s="1" t="s">
        <v>5</v>
      </c>
      <c r="H2" t="s">
        <v>4</v>
      </c>
      <c r="I2" t="s">
        <v>3</v>
      </c>
      <c r="J2" s="17" t="s">
        <v>6</v>
      </c>
      <c r="K2" s="18" t="s">
        <v>40</v>
      </c>
      <c r="L2" s="1" t="s">
        <v>41</v>
      </c>
      <c r="M2" s="1" t="s">
        <v>42</v>
      </c>
      <c r="N2" s="17" t="s">
        <v>28</v>
      </c>
      <c r="O2" s="18" t="s">
        <v>22</v>
      </c>
      <c r="P2" s="18" t="s">
        <v>23</v>
      </c>
      <c r="Q2" s="18" t="s">
        <v>29</v>
      </c>
      <c r="R2" s="4" t="s">
        <v>31</v>
      </c>
      <c r="S2" s="21" t="s">
        <v>53</v>
      </c>
      <c r="T2" s="2" t="s">
        <v>24</v>
      </c>
    </row>
    <row r="3" spans="1:20" x14ac:dyDescent="0.35">
      <c r="A3" s="5" t="s">
        <v>44</v>
      </c>
      <c r="B3" s="5" t="s">
        <v>2</v>
      </c>
      <c r="C3" s="5" t="s">
        <v>1</v>
      </c>
      <c r="F3" s="6">
        <v>2005</v>
      </c>
      <c r="G3" s="7">
        <v>22250152</v>
      </c>
      <c r="H3" s="7">
        <v>3550140</v>
      </c>
      <c r="I3" s="7">
        <v>18700012</v>
      </c>
      <c r="J3" s="18"/>
      <c r="K3" s="18"/>
      <c r="L3" s="7">
        <f>I3+M3</f>
        <v>19963864.609109201</v>
      </c>
      <c r="M3" s="7">
        <f>H3*S3</f>
        <v>1263852.6091092001</v>
      </c>
      <c r="N3" s="19"/>
      <c r="O3" s="18"/>
      <c r="P3" s="18"/>
      <c r="Q3" s="18"/>
      <c r="R3" s="10">
        <f t="shared" ref="R3:R17" si="0">L3/G3</f>
        <v>0.89724621248022041</v>
      </c>
      <c r="S3" s="15">
        <v>0.35600078000000002</v>
      </c>
      <c r="T3" s="9">
        <f t="shared" ref="T3:T17" si="1">G3-H3-I3</f>
        <v>0</v>
      </c>
    </row>
    <row r="4" spans="1:20" x14ac:dyDescent="0.35">
      <c r="A4" t="s">
        <v>13</v>
      </c>
      <c r="B4" t="s">
        <v>15</v>
      </c>
      <c r="C4" s="1">
        <f>C5+C6</f>
        <v>22250152</v>
      </c>
      <c r="F4">
        <v>2006</v>
      </c>
      <c r="G4" s="1">
        <v>23507783</v>
      </c>
      <c r="H4" s="1">
        <v>3714059</v>
      </c>
      <c r="I4" s="1">
        <v>19793724</v>
      </c>
      <c r="J4" s="18"/>
      <c r="K4" s="18"/>
      <c r="L4" s="7">
        <f t="shared" ref="L4:L17" si="2">I4+M4</f>
        <v>21142888.318344481</v>
      </c>
      <c r="M4" s="7">
        <f t="shared" ref="M4:M17" si="3">H4*S4</f>
        <v>1349164.3183444799</v>
      </c>
      <c r="N4" s="19"/>
      <c r="O4" s="18"/>
      <c r="P4" s="18"/>
      <c r="Q4" s="18"/>
      <c r="R4" s="4">
        <f t="shared" si="0"/>
        <v>0.89939950178817296</v>
      </c>
      <c r="S4" s="15">
        <v>0.36325871999999998</v>
      </c>
      <c r="T4" s="34">
        <f t="shared" si="1"/>
        <v>0</v>
      </c>
    </row>
    <row r="5" spans="1:20" x14ac:dyDescent="0.35">
      <c r="A5" t="s">
        <v>11</v>
      </c>
      <c r="B5" t="s">
        <v>10</v>
      </c>
      <c r="C5" s="11">
        <v>18700012</v>
      </c>
      <c r="F5">
        <v>2007</v>
      </c>
      <c r="G5" s="1">
        <v>23904380</v>
      </c>
      <c r="H5" s="1">
        <v>3823639</v>
      </c>
      <c r="I5" s="1">
        <v>20080741</v>
      </c>
      <c r="J5" s="18"/>
      <c r="K5" s="18"/>
      <c r="L5" s="7">
        <f t="shared" si="2"/>
        <v>21497462.951325741</v>
      </c>
      <c r="M5" s="7">
        <f t="shared" si="3"/>
        <v>1416721.95132574</v>
      </c>
      <c r="N5" s="19"/>
      <c r="O5" s="18"/>
      <c r="P5" s="18"/>
      <c r="Q5" s="18"/>
      <c r="R5" s="4">
        <f t="shared" si="0"/>
        <v>0.89931062639255821</v>
      </c>
      <c r="S5" s="15">
        <v>0.37051666</v>
      </c>
      <c r="T5" s="34">
        <f t="shared" si="1"/>
        <v>0</v>
      </c>
    </row>
    <row r="6" spans="1:20" x14ac:dyDescent="0.35">
      <c r="A6" t="s">
        <v>12</v>
      </c>
      <c r="B6" t="s">
        <v>14</v>
      </c>
      <c r="C6" s="11">
        <v>3550140</v>
      </c>
      <c r="F6">
        <v>2008</v>
      </c>
      <c r="G6" s="1">
        <v>24326974</v>
      </c>
      <c r="H6" s="1">
        <v>3874847</v>
      </c>
      <c r="I6" s="1">
        <v>20452127</v>
      </c>
      <c r="J6" s="18"/>
      <c r="K6" s="18"/>
      <c r="L6" s="7">
        <f t="shared" si="2"/>
        <v>21915945.775486201</v>
      </c>
      <c r="M6" s="7">
        <f t="shared" si="3"/>
        <v>1463818.7754862001</v>
      </c>
      <c r="N6" s="19"/>
      <c r="O6" s="18"/>
      <c r="P6" s="18"/>
      <c r="Q6" s="18"/>
      <c r="R6" s="4">
        <f t="shared" si="0"/>
        <v>0.90089074685105519</v>
      </c>
      <c r="S6" s="15">
        <v>0.37777460000000002</v>
      </c>
      <c r="T6" s="34">
        <f t="shared" si="1"/>
        <v>0</v>
      </c>
    </row>
    <row r="7" spans="1:20" x14ac:dyDescent="0.35">
      <c r="A7" t="s">
        <v>25</v>
      </c>
      <c r="B7" t="s">
        <v>33</v>
      </c>
      <c r="C7" s="11">
        <v>1263852.6091092001</v>
      </c>
      <c r="F7">
        <v>2009</v>
      </c>
      <c r="G7" s="1">
        <v>24782302</v>
      </c>
      <c r="H7" s="1">
        <v>3984469</v>
      </c>
      <c r="I7" s="1">
        <v>20797833</v>
      </c>
      <c r="J7" s="18"/>
      <c r="K7" s="18"/>
      <c r="L7" s="7">
        <f t="shared" si="2"/>
        <v>22331983.179776572</v>
      </c>
      <c r="M7" s="7">
        <f t="shared" si="3"/>
        <v>1534150.1797765698</v>
      </c>
      <c r="N7" s="19"/>
      <c r="O7" s="18"/>
      <c r="P7" s="18"/>
      <c r="Q7" s="18"/>
      <c r="R7" s="4">
        <f t="shared" si="0"/>
        <v>0.90112626259564477</v>
      </c>
      <c r="S7" s="15">
        <v>0.38503252999999998</v>
      </c>
      <c r="T7" s="34">
        <f t="shared" si="1"/>
        <v>0</v>
      </c>
    </row>
    <row r="8" spans="1:20" x14ac:dyDescent="0.35">
      <c r="A8" t="s">
        <v>47</v>
      </c>
      <c r="B8" t="s">
        <v>48</v>
      </c>
      <c r="C8" s="11">
        <v>200000</v>
      </c>
      <c r="F8">
        <v>2010</v>
      </c>
      <c r="G8" s="1">
        <v>25257114</v>
      </c>
      <c r="H8" s="1">
        <v>4139412</v>
      </c>
      <c r="I8" s="1">
        <v>21117702</v>
      </c>
      <c r="J8" s="18"/>
      <c r="K8" s="18"/>
      <c r="L8" s="7">
        <f t="shared" si="2"/>
        <v>22751161.081708562</v>
      </c>
      <c r="M8" s="7">
        <f t="shared" si="3"/>
        <v>1633459.08170856</v>
      </c>
      <c r="N8" s="19"/>
      <c r="O8" s="18"/>
      <c r="P8" s="18"/>
      <c r="Q8" s="18"/>
      <c r="R8" s="4">
        <f t="shared" si="0"/>
        <v>0.90078229372162477</v>
      </c>
      <c r="S8" s="15">
        <v>0.39461138000000001</v>
      </c>
      <c r="T8" s="34">
        <f t="shared" si="1"/>
        <v>0</v>
      </c>
    </row>
    <row r="9" spans="1:20" x14ac:dyDescent="0.35">
      <c r="A9" t="s">
        <v>46</v>
      </c>
      <c r="B9" t="s">
        <v>6</v>
      </c>
      <c r="C9" s="14">
        <v>1.01</v>
      </c>
      <c r="F9">
        <v>2011</v>
      </c>
      <c r="G9" s="1">
        <v>25674681</v>
      </c>
      <c r="H9" s="1">
        <v>4225816</v>
      </c>
      <c r="I9" s="1">
        <v>21448865</v>
      </c>
      <c r="J9" s="18"/>
      <c r="K9" s="18"/>
      <c r="L9" s="7">
        <f t="shared" si="2"/>
        <v>23131153.09506296</v>
      </c>
      <c r="M9" s="7">
        <f t="shared" si="3"/>
        <v>1682288.0950629599</v>
      </c>
      <c r="N9" s="19"/>
      <c r="O9" s="18"/>
      <c r="P9" s="18"/>
      <c r="Q9" s="18"/>
      <c r="R9" s="4">
        <f t="shared" si="0"/>
        <v>0.90093244372005865</v>
      </c>
      <c r="S9" s="15">
        <v>0.39809781</v>
      </c>
      <c r="T9" s="34">
        <f t="shared" si="1"/>
        <v>0</v>
      </c>
    </row>
    <row r="10" spans="1:20" x14ac:dyDescent="0.35">
      <c r="A10" t="s">
        <v>8</v>
      </c>
      <c r="B10" t="s">
        <v>34</v>
      </c>
      <c r="C10" s="12">
        <v>1.2E-2</v>
      </c>
      <c r="F10">
        <v>2012</v>
      </c>
      <c r="G10" s="1">
        <v>26059203</v>
      </c>
      <c r="H10" s="1">
        <v>4225254</v>
      </c>
      <c r="I10" s="1">
        <v>21833949</v>
      </c>
      <c r="J10" s="18"/>
      <c r="K10" s="18"/>
      <c r="L10" s="7">
        <f t="shared" si="2"/>
        <v>23576270.514185999</v>
      </c>
      <c r="M10" s="7">
        <f t="shared" si="3"/>
        <v>1742321.514186</v>
      </c>
      <c r="N10" s="19"/>
      <c r="O10" s="18"/>
      <c r="P10" s="18"/>
      <c r="Q10" s="18"/>
      <c r="R10" s="4">
        <f t="shared" si="0"/>
        <v>0.90471955393977321</v>
      </c>
      <c r="S10" s="15">
        <v>0.41235899999999998</v>
      </c>
      <c r="T10" s="34">
        <f t="shared" si="1"/>
        <v>0</v>
      </c>
    </row>
    <row r="11" spans="1:20" x14ac:dyDescent="0.35">
      <c r="A11" t="s">
        <v>9</v>
      </c>
      <c r="B11" t="s">
        <v>35</v>
      </c>
      <c r="C11" s="12">
        <v>8.0000000000000002E-3</v>
      </c>
      <c r="F11">
        <v>2013</v>
      </c>
      <c r="G11" s="1">
        <v>26448193</v>
      </c>
      <c r="H11" s="1">
        <v>4357739</v>
      </c>
      <c r="I11" s="1">
        <v>22090454</v>
      </c>
      <c r="J11" s="18"/>
      <c r="K11" s="18"/>
      <c r="L11" s="7">
        <f t="shared" si="2"/>
        <v>23907499.036353521</v>
      </c>
      <c r="M11" s="7">
        <f t="shared" si="3"/>
        <v>1817045.0363535201</v>
      </c>
      <c r="N11" s="19"/>
      <c r="O11" s="18"/>
      <c r="P11" s="18"/>
      <c r="Q11" s="18"/>
      <c r="R11" s="4">
        <f t="shared" si="0"/>
        <v>0.90393695464765855</v>
      </c>
      <c r="S11" s="15">
        <v>0.41696968000000001</v>
      </c>
      <c r="T11" s="34">
        <f t="shared" si="1"/>
        <v>0</v>
      </c>
    </row>
    <row r="12" spans="1:20" x14ac:dyDescent="0.35">
      <c r="A12" t="s">
        <v>18</v>
      </c>
      <c r="B12" t="s">
        <v>16</v>
      </c>
      <c r="C12" s="13">
        <v>0.5</v>
      </c>
      <c r="F12">
        <v>2014</v>
      </c>
      <c r="G12" s="1">
        <v>26956958</v>
      </c>
      <c r="H12" s="1">
        <v>4497584</v>
      </c>
      <c r="I12" s="1">
        <v>22459374</v>
      </c>
      <c r="J12" s="18"/>
      <c r="K12" s="18"/>
      <c r="L12" s="7">
        <f t="shared" si="2"/>
        <v>24320496.522240799</v>
      </c>
      <c r="M12" s="7">
        <f t="shared" si="3"/>
        <v>1861122.5222408001</v>
      </c>
      <c r="N12" s="19"/>
      <c r="O12" s="18"/>
      <c r="P12" s="18"/>
      <c r="Q12" s="18"/>
      <c r="R12" s="4">
        <f t="shared" si="0"/>
        <v>0.90219736671477546</v>
      </c>
      <c r="S12" s="15">
        <v>0.41380495</v>
      </c>
      <c r="T12" s="34">
        <f t="shared" si="1"/>
        <v>0</v>
      </c>
    </row>
    <row r="13" spans="1:20" x14ac:dyDescent="0.35">
      <c r="A13" t="s">
        <v>17</v>
      </c>
      <c r="B13" t="s">
        <v>7</v>
      </c>
      <c r="C13" s="13">
        <v>0.16</v>
      </c>
      <c r="F13">
        <v>2015</v>
      </c>
      <c r="G13" s="1">
        <v>27469114</v>
      </c>
      <c r="H13" s="1">
        <v>4627888</v>
      </c>
      <c r="I13" s="1">
        <v>22841226</v>
      </c>
      <c r="J13" s="18"/>
      <c r="K13" s="18"/>
      <c r="L13" s="7">
        <f t="shared" si="2"/>
        <v>24804247.01780368</v>
      </c>
      <c r="M13" s="7">
        <f t="shared" si="3"/>
        <v>1963021.0178036799</v>
      </c>
      <c r="N13" s="19"/>
      <c r="O13" s="18"/>
      <c r="P13" s="18"/>
      <c r="Q13" s="18"/>
      <c r="R13" s="4">
        <f t="shared" si="0"/>
        <v>0.90298678791764742</v>
      </c>
      <c r="S13" s="15">
        <v>0.42417210999999999</v>
      </c>
      <c r="T13" s="34">
        <f t="shared" si="1"/>
        <v>0</v>
      </c>
    </row>
    <row r="14" spans="1:20" x14ac:dyDescent="0.35">
      <c r="A14" t="s">
        <v>19</v>
      </c>
      <c r="B14" t="s">
        <v>26</v>
      </c>
      <c r="C14">
        <f>C12*C13</f>
        <v>0.08</v>
      </c>
      <c r="F14">
        <v>2016</v>
      </c>
      <c r="G14" s="1">
        <v>27862596</v>
      </c>
      <c r="H14" s="1">
        <v>4707859</v>
      </c>
      <c r="I14" s="1">
        <v>23154737</v>
      </c>
      <c r="J14" s="18"/>
      <c r="K14" s="18"/>
      <c r="L14" s="7">
        <f t="shared" si="2"/>
        <v>25177177.814899571</v>
      </c>
      <c r="M14" s="7">
        <f t="shared" si="3"/>
        <v>2022440.8148995701</v>
      </c>
      <c r="N14" s="19"/>
      <c r="O14" s="18"/>
      <c r="P14" s="18"/>
      <c r="Q14" s="18"/>
      <c r="R14" s="4">
        <f t="shared" si="0"/>
        <v>0.90361923974706349</v>
      </c>
      <c r="S14" s="15">
        <v>0.42958823000000002</v>
      </c>
      <c r="T14" s="34">
        <f t="shared" si="1"/>
        <v>0</v>
      </c>
    </row>
    <row r="15" spans="1:20" x14ac:dyDescent="0.35">
      <c r="A15" t="s">
        <v>32</v>
      </c>
      <c r="B15" t="s">
        <v>36</v>
      </c>
      <c r="F15">
        <v>2017</v>
      </c>
      <c r="G15" s="1">
        <v>28304596</v>
      </c>
      <c r="H15" s="1">
        <v>4848984</v>
      </c>
      <c r="I15" s="1">
        <v>23455612</v>
      </c>
      <c r="J15" s="18"/>
      <c r="K15" s="18"/>
      <c r="L15" s="7">
        <f t="shared" si="2"/>
        <v>25621871.211610481</v>
      </c>
      <c r="M15" s="7">
        <f t="shared" si="3"/>
        <v>2166259.2116104802</v>
      </c>
      <c r="N15" s="19"/>
      <c r="O15" s="18"/>
      <c r="P15" s="18"/>
      <c r="Q15" s="18"/>
      <c r="R15" s="4">
        <f t="shared" si="0"/>
        <v>0.90521946370866702</v>
      </c>
      <c r="S15" s="15">
        <v>0.44674497000000002</v>
      </c>
      <c r="T15" s="34">
        <f t="shared" si="1"/>
        <v>0</v>
      </c>
    </row>
    <row r="16" spans="1:20" x14ac:dyDescent="0.35">
      <c r="A16" t="s">
        <v>21</v>
      </c>
      <c r="B16" t="s">
        <v>37</v>
      </c>
      <c r="F16">
        <v>2018</v>
      </c>
      <c r="G16" s="1">
        <v>28701845</v>
      </c>
      <c r="H16" s="1">
        <v>4934187</v>
      </c>
      <c r="I16" s="1">
        <v>23767658</v>
      </c>
      <c r="J16" s="18"/>
      <c r="K16" s="18"/>
      <c r="L16" s="7">
        <f t="shared" si="2"/>
        <v>25995143.481272269</v>
      </c>
      <c r="M16" s="7">
        <f t="shared" si="3"/>
        <v>2227485.48127227</v>
      </c>
      <c r="N16" s="19"/>
      <c r="O16" s="18"/>
      <c r="P16" s="18"/>
      <c r="Q16" s="18"/>
      <c r="R16" s="4">
        <f t="shared" si="0"/>
        <v>0.90569590495915053</v>
      </c>
      <c r="S16" s="15">
        <v>0.45143920999999998</v>
      </c>
      <c r="T16" s="34">
        <f t="shared" si="1"/>
        <v>0</v>
      </c>
    </row>
    <row r="17" spans="1:20" x14ac:dyDescent="0.35">
      <c r="A17" t="s">
        <v>20</v>
      </c>
      <c r="B17" t="s">
        <v>38</v>
      </c>
      <c r="F17">
        <v>2019</v>
      </c>
      <c r="G17" s="1">
        <v>28995881</v>
      </c>
      <c r="H17" s="1">
        <v>4948998</v>
      </c>
      <c r="I17" s="1">
        <v>24046883</v>
      </c>
      <c r="J17" s="18"/>
      <c r="K17" s="18"/>
      <c r="L17" s="7">
        <f t="shared" si="2"/>
        <v>26331955.8847013</v>
      </c>
      <c r="M17" s="7">
        <f t="shared" si="3"/>
        <v>2285072.8847012999</v>
      </c>
      <c r="N17" s="19"/>
      <c r="O17" s="18"/>
      <c r="P17" s="18"/>
      <c r="Q17" s="18"/>
      <c r="R17" s="4">
        <f t="shared" si="0"/>
        <v>0.9081274641974596</v>
      </c>
      <c r="S17" s="15">
        <v>0.46172435000000001</v>
      </c>
      <c r="T17" s="34">
        <f t="shared" si="1"/>
        <v>0</v>
      </c>
    </row>
    <row r="18" spans="1:20" x14ac:dyDescent="0.35">
      <c r="A18" t="s">
        <v>27</v>
      </c>
      <c r="B18" t="s">
        <v>39</v>
      </c>
      <c r="F18">
        <v>2020</v>
      </c>
      <c r="H18" s="1"/>
      <c r="I18" s="1"/>
      <c r="J18" s="1"/>
      <c r="N18" s="3"/>
    </row>
    <row r="19" spans="1:20" x14ac:dyDescent="0.35">
      <c r="F19">
        <v>2021</v>
      </c>
      <c r="H19" s="1"/>
      <c r="I19" s="1"/>
      <c r="J19" s="1"/>
      <c r="N19" s="3"/>
    </row>
    <row r="20" spans="1:20" x14ac:dyDescent="0.35">
      <c r="H20" s="1"/>
      <c r="I20" s="1"/>
      <c r="J20" s="1"/>
      <c r="N20" s="3"/>
    </row>
    <row r="21" spans="1:20" x14ac:dyDescent="0.35">
      <c r="A21" s="13" t="s">
        <v>43</v>
      </c>
    </row>
    <row r="22" spans="1:20" x14ac:dyDescent="0.35">
      <c r="A22" t="s">
        <v>73</v>
      </c>
      <c r="F22" s="5" t="s">
        <v>45</v>
      </c>
      <c r="G22" s="1" t="s">
        <v>5</v>
      </c>
      <c r="H22" t="s">
        <v>4</v>
      </c>
      <c r="I22" t="s">
        <v>3</v>
      </c>
      <c r="J22" t="s">
        <v>6</v>
      </c>
      <c r="K22" s="1" t="s">
        <v>40</v>
      </c>
      <c r="L22" s="1" t="s">
        <v>41</v>
      </c>
      <c r="M22" s="1" t="s">
        <v>42</v>
      </c>
      <c r="N22" t="s">
        <v>28</v>
      </c>
      <c r="O22" s="1" t="s">
        <v>22</v>
      </c>
      <c r="P22" s="1" t="s">
        <v>23</v>
      </c>
      <c r="Q22" s="1" t="s">
        <v>29</v>
      </c>
      <c r="R22" s="4" t="s">
        <v>70</v>
      </c>
      <c r="S22" s="1" t="s">
        <v>71</v>
      </c>
      <c r="T22" s="2" t="s">
        <v>24</v>
      </c>
    </row>
    <row r="23" spans="1:20" x14ac:dyDescent="0.35">
      <c r="A23" t="s">
        <v>74</v>
      </c>
      <c r="F23" s="6">
        <v>2005</v>
      </c>
      <c r="G23" s="7">
        <f>$C$4</f>
        <v>22250152</v>
      </c>
      <c r="H23" s="7">
        <f>$C$6</f>
        <v>3550140</v>
      </c>
      <c r="I23" s="7">
        <f>$C$5</f>
        <v>18700012</v>
      </c>
      <c r="J23" s="7">
        <f>$C$8</f>
        <v>200000</v>
      </c>
      <c r="K23" s="7">
        <f>H23-M23</f>
        <v>2286287.3908907999</v>
      </c>
      <c r="L23" s="7">
        <f>I23+M23</f>
        <v>19963864.609109201</v>
      </c>
      <c r="M23" s="7">
        <f>$C$7</f>
        <v>1263852.6091092001</v>
      </c>
      <c r="N23" s="8">
        <f>((M23/L23)*$C$13)+((I23/L23)*$C$14)</f>
        <v>8.5064560930883173E-2</v>
      </c>
      <c r="O23" s="7">
        <f>($C$10*H23)-($C$11*H23)+J23</f>
        <v>214200.56</v>
      </c>
      <c r="P23" s="7">
        <f>(K23*N23)+($C$10*I23)-($C$11*I23)</f>
        <v>269282.08106794034</v>
      </c>
      <c r="Q23" s="7">
        <f>(K23*N23)</f>
        <v>194482.03306794036</v>
      </c>
      <c r="R23" s="10">
        <f>L23/G23</f>
        <v>0.89724621248022041</v>
      </c>
      <c r="S23" s="16">
        <f t="shared" ref="S23:S37" si="4">R3</f>
        <v>0.89724621248022041</v>
      </c>
      <c r="T23" s="9">
        <f t="shared" ref="T23:T53" si="5">G23-K23-L23</f>
        <v>0</v>
      </c>
    </row>
    <row r="24" spans="1:20" x14ac:dyDescent="0.35">
      <c r="A24" s="35" t="s">
        <v>75</v>
      </c>
      <c r="F24">
        <v>2006</v>
      </c>
      <c r="G24" s="1">
        <f t="shared" ref="G24:G53" si="6">G23+($C$10*G23)-($C$11*G23)+J23</f>
        <v>22539152.608000003</v>
      </c>
      <c r="H24" s="1">
        <f>H23+($C$10*H23)-($C$11*H23)+J23</f>
        <v>3764340.56</v>
      </c>
      <c r="I24" s="1">
        <f t="shared" ref="I24:I85" si="7">I23+($C$10*I23)-($C$11*I23)</f>
        <v>18774812.048</v>
      </c>
      <c r="J24" s="1">
        <f t="shared" ref="J24:J85" si="8">J23*$C$9</f>
        <v>202000</v>
      </c>
      <c r="K24" s="1">
        <f>K23+O23-Q23</f>
        <v>2306005.9178228597</v>
      </c>
      <c r="L24" s="1">
        <f>L23+P23</f>
        <v>20233146.690177143</v>
      </c>
      <c r="M24" s="1">
        <f>M23+Q23</f>
        <v>1458334.6421771403</v>
      </c>
      <c r="N24" s="3">
        <f t="shared" ref="N24:N53" si="9">((M24/L24)*$C$13)+((I24/L24)*$C$14)</f>
        <v>8.5766120967768741E-2</v>
      </c>
      <c r="O24" s="1">
        <f t="shared" ref="O24:O53" si="10">($C$10*H24)-($C$11*H24)+J24</f>
        <v>217057.36223999999</v>
      </c>
      <c r="P24" s="1">
        <f>(K24*N24)+($C$10*I24)-($C$11*I24)</f>
        <v>272876.43069238594</v>
      </c>
      <c r="Q24" s="1">
        <f t="shared" ref="Q24:Q53" si="11">(K24*N24)</f>
        <v>197777.18250038597</v>
      </c>
      <c r="R24" s="4">
        <f t="shared" ref="R24:R53" si="12">L24/G24</f>
        <v>0.8976888813022913</v>
      </c>
      <c r="S24" s="16">
        <f t="shared" si="4"/>
        <v>0.89939950178817296</v>
      </c>
      <c r="T24" s="2">
        <f t="shared" si="5"/>
        <v>0</v>
      </c>
    </row>
    <row r="25" spans="1:20" x14ac:dyDescent="0.35">
      <c r="F25">
        <v>2007</v>
      </c>
      <c r="G25" s="1">
        <f t="shared" si="6"/>
        <v>22831309.218432002</v>
      </c>
      <c r="H25" s="1">
        <f t="shared" ref="H25:H53" si="13">H24+($C$10*H24)-($C$11*H24)+J24</f>
        <v>3981397.9222400002</v>
      </c>
      <c r="I25" s="1">
        <f t="shared" si="7"/>
        <v>18849911.296192002</v>
      </c>
      <c r="J25" s="1">
        <f t="shared" si="8"/>
        <v>204020</v>
      </c>
      <c r="K25" s="1">
        <f t="shared" ref="K25:K53" si="14">K24+O24-Q24</f>
        <v>2325286.0975624737</v>
      </c>
      <c r="L25" s="1">
        <f t="shared" ref="L25:L53" si="15">L24+P24</f>
        <v>20506023.120869529</v>
      </c>
      <c r="M25" s="1">
        <f t="shared" ref="M25:M40" si="16">M24+Q24</f>
        <v>1656111.8246775263</v>
      </c>
      <c r="N25" s="3">
        <f t="shared" si="9"/>
        <v>8.6460977108689815E-2</v>
      </c>
      <c r="O25" s="1">
        <f t="shared" si="10"/>
        <v>219945.59168896</v>
      </c>
      <c r="P25" s="1">
        <f t="shared" ref="P25:P53" si="17">(K25*N25)+($C$10*I25)-($C$11*I25)</f>
        <v>276446.1532372717</v>
      </c>
      <c r="Q25" s="1">
        <f t="shared" si="11"/>
        <v>201046.50805250372</v>
      </c>
      <c r="R25" s="4">
        <f t="shared" si="12"/>
        <v>0.89815362424835277</v>
      </c>
      <c r="S25" s="16">
        <f t="shared" si="4"/>
        <v>0.89931062639255821</v>
      </c>
      <c r="T25" s="2">
        <f>G25-K25-L25</f>
        <v>0</v>
      </c>
    </row>
    <row r="26" spans="1:20" x14ac:dyDescent="0.35">
      <c r="F26">
        <v>2008</v>
      </c>
      <c r="G26" s="1">
        <f t="shared" si="6"/>
        <v>23126654.455305733</v>
      </c>
      <c r="H26" s="1">
        <f t="shared" si="13"/>
        <v>4201343.5139289601</v>
      </c>
      <c r="I26" s="1">
        <f t="shared" si="7"/>
        <v>18925310.941376768</v>
      </c>
      <c r="J26" s="1">
        <f t="shared" si="8"/>
        <v>206060.2</v>
      </c>
      <c r="K26" s="1">
        <f t="shared" si="14"/>
        <v>2344185.1811989299</v>
      </c>
      <c r="L26" s="1">
        <f t="shared" si="15"/>
        <v>20782469.274106801</v>
      </c>
      <c r="M26" s="1">
        <f>M25+Q25</f>
        <v>1857158.3327300299</v>
      </c>
      <c r="N26" s="3">
        <f t="shared" si="9"/>
        <v>8.7148941959630896E-2</v>
      </c>
      <c r="O26" s="1">
        <f t="shared" si="10"/>
        <v>222865.57405571584</v>
      </c>
      <c r="P26" s="1">
        <f t="shared" si="17"/>
        <v>279994.50206443947</v>
      </c>
      <c r="Q26" s="1">
        <f t="shared" si="11"/>
        <v>204293.25829893237</v>
      </c>
      <c r="R26" s="4">
        <f t="shared" si="12"/>
        <v>0.89863708191216007</v>
      </c>
      <c r="S26" s="16">
        <f t="shared" si="4"/>
        <v>0.90089074685105519</v>
      </c>
      <c r="T26" s="2">
        <f>G26-K26-L26</f>
        <v>0</v>
      </c>
    </row>
    <row r="27" spans="1:20" x14ac:dyDescent="0.35">
      <c r="F27">
        <v>2009</v>
      </c>
      <c r="G27" s="1">
        <f t="shared" si="6"/>
        <v>23425221.273126956</v>
      </c>
      <c r="H27" s="1">
        <f t="shared" si="13"/>
        <v>4424209.0879846765</v>
      </c>
      <c r="I27" s="1">
        <f t="shared" si="7"/>
        <v>19001012.185142275</v>
      </c>
      <c r="J27" s="1">
        <f t="shared" si="8"/>
        <v>208120.80200000003</v>
      </c>
      <c r="K27" s="1">
        <f t="shared" si="14"/>
        <v>2362757.4969557133</v>
      </c>
      <c r="L27" s="1">
        <f t="shared" si="15"/>
        <v>21062463.776171241</v>
      </c>
      <c r="M27" s="1">
        <f>M26+Q26</f>
        <v>2061451.5910289623</v>
      </c>
      <c r="N27" s="3">
        <f t="shared" si="9"/>
        <v>8.7829859271681812E-2</v>
      </c>
      <c r="O27" s="1">
        <f t="shared" si="10"/>
        <v>225817.63835193875</v>
      </c>
      <c r="P27" s="1">
        <f t="shared" si="17"/>
        <v>283524.70719130058</v>
      </c>
      <c r="Q27" s="1">
        <f t="shared" si="11"/>
        <v>207520.65845073145</v>
      </c>
      <c r="R27" s="4">
        <f t="shared" si="12"/>
        <v>0.89913617167551652</v>
      </c>
      <c r="S27" s="16">
        <f t="shared" si="4"/>
        <v>0.90112626259564477</v>
      </c>
      <c r="T27" s="2">
        <f t="shared" si="5"/>
        <v>0</v>
      </c>
    </row>
    <row r="28" spans="1:20" x14ac:dyDescent="0.35">
      <c r="F28">
        <v>2010</v>
      </c>
      <c r="G28" s="1">
        <f t="shared" si="6"/>
        <v>23727042.960219465</v>
      </c>
      <c r="H28" s="1">
        <f t="shared" si="13"/>
        <v>4650026.7263366161</v>
      </c>
      <c r="I28" s="1">
        <f t="shared" si="7"/>
        <v>19077016.233882844</v>
      </c>
      <c r="J28" s="1">
        <f t="shared" si="8"/>
        <v>210202.01002000002</v>
      </c>
      <c r="K28" s="1">
        <f>K27+O27-Q27</f>
        <v>2381054.4768569204</v>
      </c>
      <c r="L28" s="1">
        <f t="shared" si="15"/>
        <v>21345988.483362541</v>
      </c>
      <c r="M28" s="1">
        <f t="shared" si="16"/>
        <v>2268972.2494796938</v>
      </c>
      <c r="N28" s="3">
        <f t="shared" si="9"/>
        <v>8.8503601512755131E-2</v>
      </c>
      <c r="O28" s="1">
        <f t="shared" si="10"/>
        <v>228802.11692534649</v>
      </c>
      <c r="P28" s="1">
        <f t="shared" si="17"/>
        <v>287039.96153543791</v>
      </c>
      <c r="Q28" s="1">
        <f t="shared" si="11"/>
        <v>210731.89659990653</v>
      </c>
      <c r="R28" s="4">
        <f t="shared" si="12"/>
        <v>0.89964807326184815</v>
      </c>
      <c r="S28" s="16">
        <f t="shared" si="4"/>
        <v>0.90078229372162477</v>
      </c>
      <c r="T28" s="2">
        <f t="shared" si="5"/>
        <v>0</v>
      </c>
    </row>
    <row r="29" spans="1:20" x14ac:dyDescent="0.35">
      <c r="F29">
        <v>2011</v>
      </c>
      <c r="G29" s="1">
        <f t="shared" si="6"/>
        <v>24032153.142080341</v>
      </c>
      <c r="H29" s="1">
        <f t="shared" si="13"/>
        <v>4878828.8432619628</v>
      </c>
      <c r="I29" s="1">
        <f t="shared" si="7"/>
        <v>19153324.298818376</v>
      </c>
      <c r="J29" s="1">
        <f t="shared" si="8"/>
        <v>212304.03012020001</v>
      </c>
      <c r="K29" s="1">
        <f t="shared" si="14"/>
        <v>2399124.6971823606</v>
      </c>
      <c r="L29" s="1">
        <f t="shared" si="15"/>
        <v>21633028.444897979</v>
      </c>
      <c r="M29" s="1">
        <f t="shared" si="16"/>
        <v>2479704.1460796003</v>
      </c>
      <c r="N29" s="3">
        <f t="shared" si="9"/>
        <v>8.9170067528531988E-2</v>
      </c>
      <c r="O29" s="1">
        <f t="shared" si="10"/>
        <v>231819.34549324785</v>
      </c>
      <c r="P29" s="1">
        <f t="shared" si="17"/>
        <v>290543.40845239349</v>
      </c>
      <c r="Q29" s="1">
        <f t="shared" si="11"/>
        <v>213930.11125711995</v>
      </c>
      <c r="R29" s="4">
        <f t="shared" si="12"/>
        <v>0.90017021433749567</v>
      </c>
      <c r="S29" s="16">
        <f t="shared" si="4"/>
        <v>0.90093244372005865</v>
      </c>
      <c r="T29" s="2">
        <f t="shared" si="5"/>
        <v>0</v>
      </c>
    </row>
    <row r="30" spans="1:20" x14ac:dyDescent="0.35">
      <c r="F30">
        <v>2012</v>
      </c>
      <c r="G30" s="1">
        <f t="shared" si="6"/>
        <v>24340585.784768865</v>
      </c>
      <c r="H30" s="1">
        <f t="shared" si="13"/>
        <v>5110648.1887552105</v>
      </c>
      <c r="I30" s="1">
        <f t="shared" si="7"/>
        <v>19229937.596013647</v>
      </c>
      <c r="J30" s="1">
        <f t="shared" si="8"/>
        <v>214427.07042140202</v>
      </c>
      <c r="K30" s="1">
        <f t="shared" si="14"/>
        <v>2417013.9314184883</v>
      </c>
      <c r="L30" s="1">
        <f t="shared" si="15"/>
        <v>21923571.853350371</v>
      </c>
      <c r="M30" s="1">
        <f t="shared" si="16"/>
        <v>2693634.2573367204</v>
      </c>
      <c r="N30" s="3">
        <f t="shared" si="9"/>
        <v>8.9829180300928291E-2</v>
      </c>
      <c r="O30" s="1">
        <f t="shared" si="10"/>
        <v>234869.66317642288</v>
      </c>
      <c r="P30" s="1">
        <f t="shared" si="17"/>
        <v>294038.13061930152</v>
      </c>
      <c r="Q30" s="1">
        <f t="shared" si="11"/>
        <v>217118.38023524691</v>
      </c>
      <c r="R30" s="4">
        <f t="shared" si="12"/>
        <v>0.90070025623906957</v>
      </c>
      <c r="S30" s="16">
        <f t="shared" si="4"/>
        <v>0.90471955393977321</v>
      </c>
      <c r="T30" s="2">
        <f t="shared" si="5"/>
        <v>0</v>
      </c>
    </row>
    <row r="31" spans="1:20" x14ac:dyDescent="0.35">
      <c r="F31">
        <v>2013</v>
      </c>
      <c r="G31" s="1">
        <f t="shared" si="6"/>
        <v>24652375.198329344</v>
      </c>
      <c r="H31" s="1">
        <f t="shared" si="13"/>
        <v>5345517.8519316334</v>
      </c>
      <c r="I31" s="1">
        <f t="shared" si="7"/>
        <v>19306857.346397702</v>
      </c>
      <c r="J31" s="1">
        <f t="shared" si="8"/>
        <v>216571.34112561605</v>
      </c>
      <c r="K31" s="1">
        <f t="shared" si="14"/>
        <v>2434765.2143596644</v>
      </c>
      <c r="L31" s="1">
        <f t="shared" si="15"/>
        <v>22217609.983969674</v>
      </c>
      <c r="M31" s="1">
        <f t="shared" si="16"/>
        <v>2910752.6375719672</v>
      </c>
      <c r="N31" s="3">
        <f t="shared" si="9"/>
        <v>9.0480884810462014E-2</v>
      </c>
      <c r="O31" s="1">
        <f t="shared" si="10"/>
        <v>237953.41253334258</v>
      </c>
      <c r="P31" s="1">
        <f t="shared" si="17"/>
        <v>297527.14028658747</v>
      </c>
      <c r="Q31" s="1">
        <f t="shared" si="11"/>
        <v>220299.71090099664</v>
      </c>
      <c r="R31" s="4">
        <f t="shared" si="12"/>
        <v>0.90123607990013588</v>
      </c>
      <c r="S31" s="16">
        <f t="shared" si="4"/>
        <v>0.90393695464765855</v>
      </c>
      <c r="T31" s="2">
        <f t="shared" si="5"/>
        <v>0</v>
      </c>
    </row>
    <row r="32" spans="1:20" x14ac:dyDescent="0.35">
      <c r="F32">
        <v>2014</v>
      </c>
      <c r="G32" s="1">
        <f t="shared" si="6"/>
        <v>24967556.040248279</v>
      </c>
      <c r="H32" s="1">
        <f t="shared" si="13"/>
        <v>5583471.2644649763</v>
      </c>
      <c r="I32" s="1">
        <f t="shared" si="7"/>
        <v>19384084.775783293</v>
      </c>
      <c r="J32" s="1">
        <f t="shared" si="8"/>
        <v>218737.05453687222</v>
      </c>
      <c r="K32" s="1">
        <f t="shared" si="14"/>
        <v>2452418.9159920099</v>
      </c>
      <c r="L32" s="1">
        <f t="shared" si="15"/>
        <v>22515137.124256261</v>
      </c>
      <c r="M32" s="1">
        <f t="shared" si="16"/>
        <v>3131052.348472964</v>
      </c>
      <c r="N32" s="3">
        <f t="shared" si="9"/>
        <v>9.1125146007127011E-2</v>
      </c>
      <c r="O32" s="1">
        <f t="shared" si="10"/>
        <v>241070.93959473213</v>
      </c>
      <c r="P32" s="1">
        <f t="shared" si="17"/>
        <v>301013.37089354522</v>
      </c>
      <c r="Q32" s="1">
        <f t="shared" si="11"/>
        <v>223477.03179041206</v>
      </c>
      <c r="R32" s="4">
        <f t="shared" si="12"/>
        <v>0.90177577204438186</v>
      </c>
      <c r="S32" s="16">
        <f t="shared" si="4"/>
        <v>0.90219736671477546</v>
      </c>
      <c r="T32" s="2">
        <f t="shared" si="5"/>
        <v>0</v>
      </c>
    </row>
    <row r="33" spans="6:20" x14ac:dyDescent="0.35">
      <c r="F33">
        <v>2015</v>
      </c>
      <c r="G33" s="1">
        <f t="shared" si="6"/>
        <v>25286163.318946142</v>
      </c>
      <c r="H33" s="1">
        <f t="shared" si="13"/>
        <v>5824542.2040597089</v>
      </c>
      <c r="I33" s="1">
        <f t="shared" si="7"/>
        <v>19461621.114886429</v>
      </c>
      <c r="J33" s="1">
        <f t="shared" si="8"/>
        <v>220924.42508224095</v>
      </c>
      <c r="K33" s="1">
        <f t="shared" si="14"/>
        <v>2470012.82379633</v>
      </c>
      <c r="L33" s="1">
        <f t="shared" si="15"/>
        <v>22816150.495149806</v>
      </c>
      <c r="M33" s="1">
        <f t="shared" si="16"/>
        <v>3354529.380263376</v>
      </c>
      <c r="N33" s="3">
        <f t="shared" si="9"/>
        <v>9.1761946892755547E-2</v>
      </c>
      <c r="O33" s="1">
        <f t="shared" si="10"/>
        <v>244222.5938984798</v>
      </c>
      <c r="P33" s="1">
        <f t="shared" si="17"/>
        <v>304499.6700211697</v>
      </c>
      <c r="Q33" s="1">
        <f t="shared" si="11"/>
        <v>226653.18556162401</v>
      </c>
      <c r="R33" s="4">
        <f t="shared" si="12"/>
        <v>0.90231761170562275</v>
      </c>
      <c r="S33" s="16">
        <f t="shared" si="4"/>
        <v>0.90298678791764742</v>
      </c>
      <c r="T33" s="2">
        <f t="shared" si="5"/>
        <v>0</v>
      </c>
    </row>
    <row r="34" spans="6:20" x14ac:dyDescent="0.35">
      <c r="F34">
        <v>2016</v>
      </c>
      <c r="G34" s="1">
        <f t="shared" si="6"/>
        <v>25608232.397304166</v>
      </c>
      <c r="H34" s="1">
        <f t="shared" si="13"/>
        <v>6068764.7979581896</v>
      </c>
      <c r="I34" s="1">
        <f t="shared" si="7"/>
        <v>19539467.599345975</v>
      </c>
      <c r="J34" s="1">
        <f t="shared" si="8"/>
        <v>223133.66933306336</v>
      </c>
      <c r="K34" s="1">
        <f t="shared" si="14"/>
        <v>2487582.232133186</v>
      </c>
      <c r="L34" s="1">
        <f t="shared" si="15"/>
        <v>23120650.165170975</v>
      </c>
      <c r="M34" s="1">
        <f t="shared" si="16"/>
        <v>3581182.5658249999</v>
      </c>
      <c r="N34" s="3">
        <f t="shared" si="9"/>
        <v>9.2391286716390714E-2</v>
      </c>
      <c r="O34" s="1">
        <f t="shared" si="10"/>
        <v>247408.72852489611</v>
      </c>
      <c r="P34" s="1">
        <f t="shared" si="17"/>
        <v>307988.79363700032</v>
      </c>
      <c r="Q34" s="1">
        <f t="shared" si="11"/>
        <v>229830.92323961639</v>
      </c>
      <c r="R34" s="4">
        <f t="shared" si="12"/>
        <v>0.9028600571277593</v>
      </c>
      <c r="S34" s="16">
        <f t="shared" si="4"/>
        <v>0.90361923974706349</v>
      </c>
      <c r="T34" s="2">
        <f t="shared" si="5"/>
        <v>0</v>
      </c>
    </row>
    <row r="35" spans="6:20" x14ac:dyDescent="0.35">
      <c r="F35">
        <v>2017</v>
      </c>
      <c r="G35" s="1">
        <f t="shared" si="6"/>
        <v>25933798.996226445</v>
      </c>
      <c r="H35" s="1">
        <f t="shared" si="13"/>
        <v>6316173.526483085</v>
      </c>
      <c r="I35" s="1">
        <f t="shared" si="7"/>
        <v>19617625.46974336</v>
      </c>
      <c r="J35" s="1">
        <f t="shared" si="8"/>
        <v>225365.006026394</v>
      </c>
      <c r="K35" s="1">
        <f t="shared" si="14"/>
        <v>2505160.0374184661</v>
      </c>
      <c r="L35" s="1">
        <f t="shared" si="15"/>
        <v>23428638.958807975</v>
      </c>
      <c r="M35" s="1">
        <f t="shared" si="16"/>
        <v>3811013.4890646162</v>
      </c>
      <c r="N35" s="3">
        <f t="shared" si="9"/>
        <v>9.3013179282894265E-2</v>
      </c>
      <c r="O35" s="1">
        <f t="shared" si="10"/>
        <v>250629.70013232634</v>
      </c>
      <c r="P35" s="1">
        <f t="shared" si="17"/>
        <v>311483.40157171933</v>
      </c>
      <c r="Q35" s="1">
        <f t="shared" si="11"/>
        <v>233012.89969274588</v>
      </c>
      <c r="R35" s="4">
        <f t="shared" si="12"/>
        <v>0.90340173309035865</v>
      </c>
      <c r="S35" s="16">
        <f t="shared" si="4"/>
        <v>0.90521946370866702</v>
      </c>
      <c r="T35" s="2">
        <f t="shared" si="5"/>
        <v>0</v>
      </c>
    </row>
    <row r="36" spans="6:20" x14ac:dyDescent="0.35">
      <c r="F36">
        <v>2018</v>
      </c>
      <c r="G36" s="1">
        <f t="shared" si="6"/>
        <v>26262899.198237747</v>
      </c>
      <c r="H36" s="1">
        <f t="shared" si="13"/>
        <v>6566803.2266154112</v>
      </c>
      <c r="I36" s="1">
        <f t="shared" si="7"/>
        <v>19696095.971622333</v>
      </c>
      <c r="J36" s="1">
        <f t="shared" si="8"/>
        <v>227618.65608665792</v>
      </c>
      <c r="K36" s="1">
        <f t="shared" si="14"/>
        <v>2522776.8378580464</v>
      </c>
      <c r="L36" s="1">
        <f t="shared" si="15"/>
        <v>23740122.360379696</v>
      </c>
      <c r="M36" s="1">
        <f t="shared" si="16"/>
        <v>4044026.388757362</v>
      </c>
      <c r="N36" s="3">
        <f t="shared" si="9"/>
        <v>9.362765137388343E-2</v>
      </c>
      <c r="O36" s="1">
        <f t="shared" si="10"/>
        <v>253885.86899311957</v>
      </c>
      <c r="P36" s="1">
        <f t="shared" si="17"/>
        <v>314986.05415557057</v>
      </c>
      <c r="Q36" s="1">
        <f t="shared" si="11"/>
        <v>236201.67026908122</v>
      </c>
      <c r="R36" s="4">
        <f t="shared" si="12"/>
        <v>0.90394141869807998</v>
      </c>
      <c r="S36" s="16">
        <f t="shared" si="4"/>
        <v>0.90569590495915053</v>
      </c>
      <c r="T36" s="2">
        <f t="shared" si="5"/>
        <v>0</v>
      </c>
    </row>
    <row r="37" spans="6:20" x14ac:dyDescent="0.35">
      <c r="F37" s="20">
        <v>2019</v>
      </c>
      <c r="G37" s="21">
        <f t="shared" si="6"/>
        <v>26595569.451117355</v>
      </c>
      <c r="H37" s="21">
        <f t="shared" si="13"/>
        <v>6820689.0956085306</v>
      </c>
      <c r="I37" s="21">
        <f t="shared" si="7"/>
        <v>19774880.355508819</v>
      </c>
      <c r="J37" s="21">
        <f t="shared" si="8"/>
        <v>229894.84264752449</v>
      </c>
      <c r="K37" s="21">
        <f t="shared" si="14"/>
        <v>2540461.0365820844</v>
      </c>
      <c r="L37" s="21">
        <f t="shared" si="15"/>
        <v>24055108.414535265</v>
      </c>
      <c r="M37" s="21">
        <f t="shared" si="16"/>
        <v>4280228.0590264434</v>
      </c>
      <c r="N37" s="22">
        <f t="shared" si="9"/>
        <v>9.4234741279120959E-2</v>
      </c>
      <c r="O37" s="21">
        <f t="shared" si="10"/>
        <v>257177.59902995863</v>
      </c>
      <c r="P37" s="21">
        <f t="shared" si="17"/>
        <v>318499.20993403543</v>
      </c>
      <c r="Q37" s="21">
        <f t="shared" si="11"/>
        <v>239399.68851200017</v>
      </c>
      <c r="R37" s="23">
        <f t="shared" si="12"/>
        <v>0.90447803566487062</v>
      </c>
      <c r="S37" s="16">
        <f t="shared" si="4"/>
        <v>0.9081274641974596</v>
      </c>
      <c r="T37" s="2">
        <f t="shared" si="5"/>
        <v>0</v>
      </c>
    </row>
    <row r="38" spans="6:20" x14ac:dyDescent="0.35">
      <c r="F38">
        <v>2020</v>
      </c>
      <c r="G38" s="1">
        <f t="shared" si="6"/>
        <v>26931846.571569346</v>
      </c>
      <c r="H38" s="1">
        <f t="shared" si="13"/>
        <v>7077866.6946384888</v>
      </c>
      <c r="I38" s="1">
        <f t="shared" si="7"/>
        <v>19853979.876930851</v>
      </c>
      <c r="J38" s="1">
        <f t="shared" si="8"/>
        <v>232193.79107399975</v>
      </c>
      <c r="K38" s="1">
        <f t="shared" si="14"/>
        <v>2558238.9471000428</v>
      </c>
      <c r="L38" s="1">
        <f t="shared" si="15"/>
        <v>24373607.624469303</v>
      </c>
      <c r="M38" s="1">
        <f t="shared" si="16"/>
        <v>4519627.7475384437</v>
      </c>
      <c r="N38" s="3">
        <f t="shared" si="9"/>
        <v>9.4834497435664175E-2</v>
      </c>
      <c r="O38" s="1">
        <f t="shared" si="10"/>
        <v>260505.25785255368</v>
      </c>
      <c r="P38" s="1">
        <f t="shared" si="17"/>
        <v>322025.2243762986</v>
      </c>
      <c r="Q38" s="1">
        <f t="shared" si="11"/>
        <v>242609.30486857524</v>
      </c>
      <c r="R38" s="4">
        <f t="shared" si="12"/>
        <v>0.90501063711685281</v>
      </c>
      <c r="S38" s="16"/>
      <c r="T38" s="2">
        <f t="shared" si="5"/>
        <v>0</v>
      </c>
    </row>
    <row r="39" spans="6:20" x14ac:dyDescent="0.35">
      <c r="F39">
        <v>2021</v>
      </c>
      <c r="G39" s="1">
        <f t="shared" si="6"/>
        <v>27271767.748929624</v>
      </c>
      <c r="H39" s="1">
        <f t="shared" si="13"/>
        <v>7338371.9524910422</v>
      </c>
      <c r="I39" s="1">
        <f t="shared" si="7"/>
        <v>19933395.796438575</v>
      </c>
      <c r="J39" s="1">
        <f t="shared" si="8"/>
        <v>234515.72898473975</v>
      </c>
      <c r="K39" s="1">
        <f t="shared" si="14"/>
        <v>2576134.9000840215</v>
      </c>
      <c r="L39" s="1">
        <f t="shared" si="15"/>
        <v>24695632.848845601</v>
      </c>
      <c r="M39" s="1">
        <f t="shared" si="16"/>
        <v>4762237.0524070188</v>
      </c>
      <c r="N39" s="3">
        <f t="shared" si="9"/>
        <v>9.542697717140583E-2</v>
      </c>
      <c r="O39" s="1">
        <f t="shared" si="10"/>
        <v>263869.21679470391</v>
      </c>
      <c r="P39" s="1">
        <f t="shared" si="17"/>
        <v>325566.34948653402</v>
      </c>
      <c r="Q39" s="1">
        <f t="shared" si="11"/>
        <v>245832.76630077977</v>
      </c>
      <c r="R39" s="4">
        <f t="shared" si="12"/>
        <v>0.9055383969311952</v>
      </c>
      <c r="S39" s="16"/>
      <c r="T39" s="2">
        <f t="shared" si="5"/>
        <v>0</v>
      </c>
    </row>
    <row r="40" spans="6:20" x14ac:dyDescent="0.35">
      <c r="F40">
        <v>2022</v>
      </c>
      <c r="G40" s="1">
        <f t="shared" si="6"/>
        <v>27615370.548910081</v>
      </c>
      <c r="H40" s="1">
        <f t="shared" si="13"/>
        <v>7602241.1692857463</v>
      </c>
      <c r="I40" s="1">
        <f t="shared" si="7"/>
        <v>20013129.37962433</v>
      </c>
      <c r="J40" s="1">
        <f t="shared" si="8"/>
        <v>236860.88627458716</v>
      </c>
      <c r="K40" s="1">
        <f t="shared" si="14"/>
        <v>2594171.3505779458</v>
      </c>
      <c r="L40" s="1">
        <f t="shared" si="15"/>
        <v>25021199.198332135</v>
      </c>
      <c r="M40" s="1">
        <f t="shared" si="16"/>
        <v>5008069.8187077986</v>
      </c>
      <c r="N40" s="3">
        <f t="shared" si="9"/>
        <v>9.6012245549099401E-2</v>
      </c>
      <c r="O40" s="1">
        <f t="shared" si="10"/>
        <v>267269.85095173016</v>
      </c>
      <c r="P40" s="1">
        <f t="shared" si="17"/>
        <v>329124.73422662588</v>
      </c>
      <c r="Q40" s="1">
        <f t="shared" si="11"/>
        <v>249072.21670812857</v>
      </c>
      <c r="R40" s="4">
        <f t="shared" si="12"/>
        <v>0.90606059962210672</v>
      </c>
      <c r="S40" s="16"/>
      <c r="T40" s="2">
        <f t="shared" si="5"/>
        <v>0</v>
      </c>
    </row>
    <row r="41" spans="6:20" x14ac:dyDescent="0.35">
      <c r="F41">
        <v>2023</v>
      </c>
      <c r="G41" s="1">
        <f t="shared" si="6"/>
        <v>27962692.917380311</v>
      </c>
      <c r="H41" s="1">
        <f t="shared" si="13"/>
        <v>7869511.0202374766</v>
      </c>
      <c r="I41" s="1">
        <f t="shared" si="7"/>
        <v>20093181.897142824</v>
      </c>
      <c r="J41" s="1">
        <f t="shared" si="8"/>
        <v>239229.49513733303</v>
      </c>
      <c r="K41" s="1">
        <f t="shared" si="14"/>
        <v>2612368.9848215478</v>
      </c>
      <c r="L41" s="1">
        <f t="shared" si="15"/>
        <v>25350323.93255876</v>
      </c>
      <c r="M41" s="1">
        <f t="shared" ref="M41:M52" si="18">M40+Q40</f>
        <v>5257142.0354159269</v>
      </c>
      <c r="N41" s="3">
        <f t="shared" si="9"/>
        <v>9.6590374306543325E-2</v>
      </c>
      <c r="O41" s="1">
        <f t="shared" si="10"/>
        <v>270707.53921828291</v>
      </c>
      <c r="P41" s="1">
        <f t="shared" si="17"/>
        <v>332702.42565928912</v>
      </c>
      <c r="Q41" s="1">
        <f t="shared" si="11"/>
        <v>252329.69807071789</v>
      </c>
      <c r="R41" s="4">
        <f t="shared" si="12"/>
        <v>0.90657663077944028</v>
      </c>
      <c r="T41" s="2">
        <f t="shared" si="5"/>
        <v>0</v>
      </c>
    </row>
    <row r="42" spans="6:20" x14ac:dyDescent="0.35">
      <c r="F42">
        <v>2024</v>
      </c>
      <c r="G42" s="1">
        <f t="shared" si="6"/>
        <v>28313773.184187163</v>
      </c>
      <c r="H42" s="1">
        <f t="shared" si="13"/>
        <v>8140218.5594557598</v>
      </c>
      <c r="I42" s="1">
        <f t="shared" si="7"/>
        <v>20173554.624731395</v>
      </c>
      <c r="J42" s="1">
        <f t="shared" si="8"/>
        <v>241621.79008870636</v>
      </c>
      <c r="K42" s="1">
        <f t="shared" si="14"/>
        <v>2630746.8259691126</v>
      </c>
      <c r="L42" s="1">
        <f t="shared" si="15"/>
        <v>25683026.358218048</v>
      </c>
      <c r="M42" s="1">
        <f t="shared" si="18"/>
        <v>5509471.7334866449</v>
      </c>
      <c r="N42" s="3">
        <f t="shared" si="9"/>
        <v>9.7161440888289138E-2</v>
      </c>
      <c r="O42" s="1">
        <f t="shared" si="10"/>
        <v>274182.66432652937</v>
      </c>
      <c r="P42" s="1">
        <f t="shared" si="17"/>
        <v>336301.37072237779</v>
      </c>
      <c r="Q42" s="1">
        <f t="shared" si="11"/>
        <v>255607.1522234522</v>
      </c>
      <c r="R42" s="4">
        <f t="shared" si="12"/>
        <v>0.90708596806029551</v>
      </c>
      <c r="T42" s="2">
        <f t="shared" si="5"/>
        <v>0</v>
      </c>
    </row>
    <row r="43" spans="6:20" x14ac:dyDescent="0.35">
      <c r="F43">
        <v>2025</v>
      </c>
      <c r="G43" s="1">
        <f t="shared" si="6"/>
        <v>28668650.067012616</v>
      </c>
      <c r="H43" s="1">
        <f t="shared" si="13"/>
        <v>8414401.2237822898</v>
      </c>
      <c r="I43" s="1">
        <f t="shared" si="7"/>
        <v>20254248.843230322</v>
      </c>
      <c r="J43" s="1">
        <f t="shared" si="8"/>
        <v>244038.00798959343</v>
      </c>
      <c r="K43" s="1">
        <f t="shared" si="14"/>
        <v>2649322.3380721901</v>
      </c>
      <c r="L43" s="1">
        <f t="shared" si="15"/>
        <v>26019327.728940427</v>
      </c>
      <c r="M43" s="1">
        <f t="shared" si="18"/>
        <v>5765078.8857100969</v>
      </c>
      <c r="N43" s="3">
        <f t="shared" si="9"/>
        <v>9.7725527564027831E-2</v>
      </c>
      <c r="O43" s="1">
        <f t="shared" si="10"/>
        <v>277695.61288472259</v>
      </c>
      <c r="P43" s="1">
        <f t="shared" si="17"/>
        <v>339923.41854818974</v>
      </c>
      <c r="Q43" s="1">
        <f t="shared" si="11"/>
        <v>258906.42317526846</v>
      </c>
      <c r="R43" s="4">
        <f t="shared" si="12"/>
        <v>0.90758817272946479</v>
      </c>
      <c r="T43" s="2">
        <f t="shared" si="5"/>
        <v>0</v>
      </c>
    </row>
    <row r="44" spans="6:20" x14ac:dyDescent="0.35">
      <c r="F44">
        <v>2026</v>
      </c>
      <c r="G44" s="1">
        <f t="shared" si="6"/>
        <v>29027362.675270259</v>
      </c>
      <c r="H44" s="1">
        <f t="shared" si="13"/>
        <v>8692096.8366670124</v>
      </c>
      <c r="I44" s="1">
        <f t="shared" si="7"/>
        <v>20335265.838603243</v>
      </c>
      <c r="J44" s="1">
        <f t="shared" si="8"/>
        <v>246478.38806948936</v>
      </c>
      <c r="K44" s="1">
        <f t="shared" si="14"/>
        <v>2668111.5277816444</v>
      </c>
      <c r="L44" s="1">
        <f t="shared" si="15"/>
        <v>26359251.147488616</v>
      </c>
      <c r="M44" s="1">
        <f t="shared" si="18"/>
        <v>6023985.3088853657</v>
      </c>
      <c r="N44" s="3">
        <f t="shared" si="9"/>
        <v>9.8282720628683096E-2</v>
      </c>
      <c r="O44" s="1">
        <f t="shared" si="10"/>
        <v>281246.77541615744</v>
      </c>
      <c r="P44" s="1">
        <f t="shared" si="17"/>
        <v>343570.32324554515</v>
      </c>
      <c r="Q44" s="1">
        <f t="shared" si="11"/>
        <v>262229.25989113218</v>
      </c>
      <c r="R44" s="4">
        <f t="shared" si="12"/>
        <v>0.90808288174058849</v>
      </c>
      <c r="T44" s="2">
        <f t="shared" si="5"/>
        <v>0</v>
      </c>
    </row>
    <row r="45" spans="6:20" x14ac:dyDescent="0.35">
      <c r="F45">
        <v>2027</v>
      </c>
      <c r="G45" s="1">
        <f t="shared" si="6"/>
        <v>29389950.514040831</v>
      </c>
      <c r="H45" s="1">
        <f t="shared" si="13"/>
        <v>8973343.6120831706</v>
      </c>
      <c r="I45" s="1">
        <f t="shared" si="7"/>
        <v>20416606.901957657</v>
      </c>
      <c r="J45" s="1">
        <f t="shared" si="8"/>
        <v>248943.17195018425</v>
      </c>
      <c r="K45" s="1">
        <f t="shared" si="14"/>
        <v>2687129.0433066697</v>
      </c>
      <c r="L45" s="1">
        <f t="shared" si="15"/>
        <v>26702821.47073416</v>
      </c>
      <c r="M45" s="1">
        <f t="shared" si="18"/>
        <v>6286214.5687764976</v>
      </c>
      <c r="N45" s="3">
        <f t="shared" si="9"/>
        <v>9.8833109679188264E-2</v>
      </c>
      <c r="O45" s="1">
        <f t="shared" si="10"/>
        <v>284836.54639851692</v>
      </c>
      <c r="P45" s="1">
        <f t="shared" si="17"/>
        <v>347243.74706709094</v>
      </c>
      <c r="Q45" s="1">
        <f t="shared" si="11"/>
        <v>265577.31945926032</v>
      </c>
      <c r="R45" s="4">
        <f t="shared" si="12"/>
        <v>0.9085698003464513</v>
      </c>
      <c r="T45" s="2">
        <f t="shared" si="5"/>
        <v>0</v>
      </c>
    </row>
    <row r="46" spans="6:20" x14ac:dyDescent="0.35">
      <c r="F46">
        <v>2028</v>
      </c>
      <c r="G46" s="1">
        <f t="shared" si="6"/>
        <v>29756453.488047179</v>
      </c>
      <c r="H46" s="1">
        <f t="shared" si="13"/>
        <v>9258180.1584816873</v>
      </c>
      <c r="I46" s="1">
        <f t="shared" si="7"/>
        <v>20498273.329565488</v>
      </c>
      <c r="J46" s="1">
        <f t="shared" si="8"/>
        <v>251432.6036696861</v>
      </c>
      <c r="K46" s="1">
        <f t="shared" si="14"/>
        <v>2706388.270245926</v>
      </c>
      <c r="L46" s="1">
        <f t="shared" si="15"/>
        <v>27050065.217801251</v>
      </c>
      <c r="M46" s="1">
        <f t="shared" si="18"/>
        <v>6551791.8882357581</v>
      </c>
      <c r="N46" s="3">
        <f t="shared" si="9"/>
        <v>9.9376786962936017E-2</v>
      </c>
      <c r="O46" s="1">
        <f t="shared" si="10"/>
        <v>288465.32430361281</v>
      </c>
      <c r="P46" s="1">
        <f t="shared" si="17"/>
        <v>350945.26388948027</v>
      </c>
      <c r="Q46" s="1">
        <f t="shared" si="11"/>
        <v>268952.1705712183</v>
      </c>
      <c r="R46" s="4">
        <f t="shared" si="12"/>
        <v>0.90904869522394349</v>
      </c>
      <c r="T46" s="2">
        <f t="shared" si="5"/>
        <v>0</v>
      </c>
    </row>
    <row r="47" spans="6:20" x14ac:dyDescent="0.35">
      <c r="F47">
        <v>2029</v>
      </c>
      <c r="G47" s="1">
        <f t="shared" si="6"/>
        <v>30126911.905669052</v>
      </c>
      <c r="H47" s="1">
        <f t="shared" si="13"/>
        <v>9546645.4827852994</v>
      </c>
      <c r="I47" s="1">
        <f t="shared" si="7"/>
        <v>20580266.422883753</v>
      </c>
      <c r="J47" s="1">
        <f t="shared" si="8"/>
        <v>253946.92970638297</v>
      </c>
      <c r="K47" s="1">
        <f t="shared" si="14"/>
        <v>2725901.4239783203</v>
      </c>
      <c r="L47" s="1">
        <f t="shared" si="15"/>
        <v>27401010.481690731</v>
      </c>
      <c r="M47" s="1">
        <f t="shared" si="18"/>
        <v>6820744.0588069763</v>
      </c>
      <c r="N47" s="3">
        <f t="shared" si="9"/>
        <v>9.9913846792955535E-2</v>
      </c>
      <c r="O47" s="1">
        <f t="shared" si="10"/>
        <v>292133.51163752418</v>
      </c>
      <c r="P47" s="1">
        <f t="shared" si="17"/>
        <v>354676.36293960427</v>
      </c>
      <c r="Q47" s="1">
        <f t="shared" si="11"/>
        <v>272355.29724806926</v>
      </c>
      <c r="R47" s="4">
        <f t="shared" si="12"/>
        <v>0.90951938809681376</v>
      </c>
      <c r="T47" s="2">
        <f t="shared" si="5"/>
        <v>0</v>
      </c>
    </row>
    <row r="48" spans="6:20" x14ac:dyDescent="0.35">
      <c r="F48">
        <v>2030</v>
      </c>
      <c r="G48" s="1">
        <f t="shared" si="6"/>
        <v>30501366.48299811</v>
      </c>
      <c r="H48" s="1">
        <f t="shared" si="13"/>
        <v>9838778.9944228232</v>
      </c>
      <c r="I48" s="1">
        <f t="shared" si="7"/>
        <v>20662587.488575287</v>
      </c>
      <c r="J48" s="1">
        <f t="shared" si="8"/>
        <v>256486.3990034468</v>
      </c>
      <c r="K48" s="1">
        <f t="shared" si="14"/>
        <v>2745679.6383677754</v>
      </c>
      <c r="L48" s="1">
        <f t="shared" si="15"/>
        <v>27755686.844630335</v>
      </c>
      <c r="M48" s="1">
        <f t="shared" si="18"/>
        <v>7093099.3560550455</v>
      </c>
      <c r="N48" s="3">
        <f t="shared" si="9"/>
        <v>0.10044438502498032</v>
      </c>
      <c r="O48" s="1">
        <f t="shared" si="10"/>
        <v>295841.51498113811</v>
      </c>
      <c r="P48" s="1">
        <f t="shared" si="17"/>
        <v>358438.4527057627</v>
      </c>
      <c r="Q48" s="1">
        <f t="shared" si="11"/>
        <v>275788.10275146156</v>
      </c>
      <c r="R48" s="4">
        <f t="shared" si="12"/>
        <v>0.90998174983739644</v>
      </c>
      <c r="T48" s="2">
        <f t="shared" si="5"/>
        <v>0</v>
      </c>
    </row>
    <row r="49" spans="6:20" x14ac:dyDescent="0.35">
      <c r="F49">
        <v>2031</v>
      </c>
      <c r="G49" s="1">
        <f t="shared" si="6"/>
        <v>30879858.347933549</v>
      </c>
      <c r="H49" s="1">
        <f t="shared" si="13"/>
        <v>10134620.509403961</v>
      </c>
      <c r="I49" s="1">
        <f t="shared" si="7"/>
        <v>20745237.838529587</v>
      </c>
      <c r="J49" s="1">
        <f t="shared" si="8"/>
        <v>259051.26299348127</v>
      </c>
      <c r="K49" s="1">
        <f t="shared" si="14"/>
        <v>2765733.0505974516</v>
      </c>
      <c r="L49" s="1">
        <f t="shared" si="15"/>
        <v>28114125.297336098</v>
      </c>
      <c r="M49" s="1">
        <f t="shared" si="18"/>
        <v>7368887.4588065073</v>
      </c>
      <c r="N49" s="3">
        <f t="shared" si="9"/>
        <v>0.10096849859171604</v>
      </c>
      <c r="O49" s="1">
        <f t="shared" si="10"/>
        <v>299589.74503109709</v>
      </c>
      <c r="P49" s="1">
        <f t="shared" si="17"/>
        <v>362232.86497842963</v>
      </c>
      <c r="Q49" s="1">
        <f t="shared" si="11"/>
        <v>279251.91362431133</v>
      </c>
      <c r="R49" s="4">
        <f t="shared" si="12"/>
        <v>0.91043569502699706</v>
      </c>
      <c r="T49" s="2">
        <f t="shared" si="5"/>
        <v>0</v>
      </c>
    </row>
    <row r="50" spans="6:20" x14ac:dyDescent="0.35">
      <c r="F50">
        <v>2032</v>
      </c>
      <c r="G50" s="1">
        <f t="shared" si="6"/>
        <v>31262429.044318762</v>
      </c>
      <c r="H50" s="1">
        <f t="shared" si="13"/>
        <v>10434210.254435057</v>
      </c>
      <c r="I50" s="1">
        <f t="shared" si="7"/>
        <v>20828218.789883707</v>
      </c>
      <c r="J50" s="1">
        <f t="shared" si="8"/>
        <v>261641.77562341609</v>
      </c>
      <c r="K50" s="1">
        <f t="shared" si="14"/>
        <v>2786070.8820042373</v>
      </c>
      <c r="L50" s="1">
        <f t="shared" si="15"/>
        <v>28476358.162314527</v>
      </c>
      <c r="M50" s="1">
        <f t="shared" si="18"/>
        <v>7648139.3724308182</v>
      </c>
      <c r="N50" s="3">
        <f t="shared" si="9"/>
        <v>0.10148628508979024</v>
      </c>
      <c r="O50" s="1">
        <f t="shared" si="10"/>
        <v>303378.61664115632</v>
      </c>
      <c r="P50" s="1">
        <f t="shared" si="17"/>
        <v>366060.85897098022</v>
      </c>
      <c r="Q50" s="1">
        <f t="shared" si="11"/>
        <v>282747.98381144536</v>
      </c>
      <c r="R50" s="4">
        <f t="shared" si="12"/>
        <v>0.91088117695350546</v>
      </c>
      <c r="T50" s="2">
        <f t="shared" si="5"/>
        <v>0</v>
      </c>
    </row>
    <row r="51" spans="6:20" x14ac:dyDescent="0.35">
      <c r="F51">
        <v>2033</v>
      </c>
      <c r="G51" s="1">
        <f t="shared" si="6"/>
        <v>31649120.53611945</v>
      </c>
      <c r="H51" s="1">
        <f t="shared" si="13"/>
        <v>10737588.871076215</v>
      </c>
      <c r="I51" s="1">
        <f t="shared" si="7"/>
        <v>20911531.665043239</v>
      </c>
      <c r="J51" s="1">
        <f t="shared" si="8"/>
        <v>264258.19337965024</v>
      </c>
      <c r="K51" s="1">
        <f t="shared" si="14"/>
        <v>2806701.5148339481</v>
      </c>
      <c r="L51" s="1">
        <f t="shared" si="15"/>
        <v>28842419.021285508</v>
      </c>
      <c r="M51" s="1">
        <f t="shared" si="18"/>
        <v>7930887.3562422637</v>
      </c>
      <c r="N51" s="3">
        <f t="shared" si="9"/>
        <v>0.10199784241506045</v>
      </c>
      <c r="O51" s="1">
        <f t="shared" si="10"/>
        <v>307208.54886395507</v>
      </c>
      <c r="P51" s="1">
        <f t="shared" si="17"/>
        <v>369923.62547631748</v>
      </c>
      <c r="Q51" s="1">
        <f t="shared" si="11"/>
        <v>286277.49881614448</v>
      </c>
      <c r="R51" s="4">
        <f t="shared" si="12"/>
        <v>0.91131818302404943</v>
      </c>
      <c r="T51" s="2">
        <f t="shared" si="5"/>
        <v>0</v>
      </c>
    </row>
    <row r="52" spans="6:20" x14ac:dyDescent="0.35">
      <c r="F52">
        <v>2034</v>
      </c>
      <c r="G52" s="1">
        <f t="shared" si="6"/>
        <v>32039975.211643577</v>
      </c>
      <c r="H52" s="1">
        <f t="shared" si="13"/>
        <v>11044797.41994017</v>
      </c>
      <c r="I52" s="1">
        <f t="shared" si="7"/>
        <v>20995177.79170341</v>
      </c>
      <c r="J52" s="1">
        <f t="shared" si="8"/>
        <v>266900.77531344676</v>
      </c>
      <c r="K52" s="1">
        <f t="shared" si="14"/>
        <v>2827632.5648817588</v>
      </c>
      <c r="L52" s="1">
        <f t="shared" si="15"/>
        <v>29212342.646761827</v>
      </c>
      <c r="M52" s="1">
        <f t="shared" si="18"/>
        <v>8217164.8550584083</v>
      </c>
      <c r="N52" s="3">
        <f t="shared" si="9"/>
        <v>0.10250326844216794</v>
      </c>
      <c r="O52" s="1">
        <f t="shared" si="10"/>
        <v>311079.96499320742</v>
      </c>
      <c r="P52" s="1">
        <f t="shared" si="17"/>
        <v>373822.29102070438</v>
      </c>
      <c r="Q52" s="1">
        <f t="shared" si="11"/>
        <v>289841.57985389075</v>
      </c>
      <c r="R52" s="4">
        <f t="shared" si="12"/>
        <v>0.91174673057006095</v>
      </c>
      <c r="T52" s="2">
        <f t="shared" si="5"/>
        <v>0</v>
      </c>
    </row>
    <row r="53" spans="6:20" x14ac:dyDescent="0.35">
      <c r="F53">
        <v>2035</v>
      </c>
      <c r="G53" s="1">
        <f t="shared" si="6"/>
        <v>32435035.887803599</v>
      </c>
      <c r="H53" s="1">
        <f t="shared" si="13"/>
        <v>11355877.384933377</v>
      </c>
      <c r="I53" s="1">
        <f t="shared" si="7"/>
        <v>21079158.502870224</v>
      </c>
      <c r="J53" s="1">
        <f t="shared" si="8"/>
        <v>269569.78306658124</v>
      </c>
      <c r="K53" s="1">
        <f t="shared" si="14"/>
        <v>2848870.9500210751</v>
      </c>
      <c r="L53" s="1">
        <f t="shared" si="15"/>
        <v>29586164.93778253</v>
      </c>
      <c r="M53" s="1">
        <f>M52+Q52</f>
        <v>8507006.4349122997</v>
      </c>
      <c r="N53" s="3">
        <f t="shared" si="9"/>
        <v>0.10300266074444427</v>
      </c>
      <c r="O53" s="1">
        <f t="shared" si="10"/>
        <v>314993.29260631476</v>
      </c>
      <c r="P53" s="1">
        <f t="shared" si="17"/>
        <v>377757.92198120442</v>
      </c>
      <c r="Q53" s="1">
        <f t="shared" si="11"/>
        <v>293441.28796972346</v>
      </c>
      <c r="R53" s="4">
        <f t="shared" si="12"/>
        <v>0.91216686302196082</v>
      </c>
      <c r="T53" s="2">
        <f t="shared" si="5"/>
        <v>0</v>
      </c>
    </row>
    <row r="54" spans="6:20" x14ac:dyDescent="0.35">
      <c r="F54">
        <v>2036</v>
      </c>
      <c r="G54" s="1">
        <f t="shared" ref="G54:G85" si="19">G53+($C$10*G53)-($C$11*G53)+J53</f>
        <v>32834345.814421397</v>
      </c>
      <c r="H54" s="1">
        <f t="shared" ref="H54:H85" si="20">H53+($C$10*H53)-($C$11*H53)+J53</f>
        <v>11670870.677539691</v>
      </c>
      <c r="I54" s="1">
        <f t="shared" si="7"/>
        <v>21163475.136881705</v>
      </c>
      <c r="J54" s="1">
        <f t="shared" si="8"/>
        <v>272265.48089724703</v>
      </c>
      <c r="K54" s="1">
        <f t="shared" ref="K54:K85" si="21">K53+O53-Q53</f>
        <v>2870422.9546576664</v>
      </c>
      <c r="L54" s="1">
        <f t="shared" ref="L54:L85" si="22">L53+P53</f>
        <v>29963922.859763734</v>
      </c>
      <c r="M54" s="1">
        <f t="shared" ref="M54:M85" si="23">M53+Q53</f>
        <v>8800447.7228820231</v>
      </c>
      <c r="N54" s="3">
        <f t="shared" ref="N54:N85" si="24">((M54/L54)*$C$13)+((I54/L54)*$C$14)</f>
        <v>0.10349611635050487</v>
      </c>
      <c r="O54" s="1">
        <f t="shared" ref="O54:O85" si="25">($C$10*H54)-($C$11*H54)+J54</f>
        <v>318948.96360740578</v>
      </c>
      <c r="P54" s="1">
        <f t="shared" ref="P54:P85" si="26">(K54*N54)+($C$10*I54)-($C$11*I54)</f>
        <v>381731.52863793657</v>
      </c>
      <c r="Q54" s="1">
        <f t="shared" ref="Q54:Q85" si="27">(K54*N54)</f>
        <v>297077.62809040979</v>
      </c>
      <c r="R54" s="4">
        <f t="shared" ref="R54:R85" si="28">L54/G54</f>
        <v>0.91257864643074682</v>
      </c>
    </row>
    <row r="55" spans="6:20" x14ac:dyDescent="0.35">
      <c r="F55">
        <v>2037</v>
      </c>
      <c r="G55" s="1">
        <f t="shared" si="19"/>
        <v>33237948.678576332</v>
      </c>
      <c r="H55" s="1">
        <f t="shared" si="20"/>
        <v>11989819.641147099</v>
      </c>
      <c r="I55" s="1">
        <f t="shared" si="7"/>
        <v>21248129.037429232</v>
      </c>
      <c r="J55" s="1">
        <f t="shared" si="8"/>
        <v>274988.13570621953</v>
      </c>
      <c r="K55" s="1">
        <f t="shared" si="21"/>
        <v>2892294.2901746621</v>
      </c>
      <c r="L55" s="1">
        <f t="shared" si="22"/>
        <v>30345654.388401672</v>
      </c>
      <c r="M55" s="1">
        <f t="shared" si="23"/>
        <v>9097525.3509724326</v>
      </c>
      <c r="N55" s="3">
        <f t="shared" si="24"/>
        <v>0.1039837315340929</v>
      </c>
      <c r="O55" s="1">
        <f t="shared" si="25"/>
        <v>322947.41427080793</v>
      </c>
      <c r="P55" s="1">
        <f t="shared" si="26"/>
        <v>385744.06913682877</v>
      </c>
      <c r="Q55" s="1">
        <f t="shared" si="27"/>
        <v>300751.55298711185</v>
      </c>
      <c r="R55" s="4">
        <f t="shared" si="28"/>
        <v>0.91298216631404516</v>
      </c>
    </row>
    <row r="56" spans="6:20" x14ac:dyDescent="0.35">
      <c r="F56">
        <v>2038</v>
      </c>
      <c r="G56" s="1">
        <f t="shared" si="19"/>
        <v>33645888.608996853</v>
      </c>
      <c r="H56" s="1">
        <f t="shared" si="20"/>
        <v>12312767.055417908</v>
      </c>
      <c r="I56" s="1">
        <f t="shared" si="7"/>
        <v>21333121.55357895</v>
      </c>
      <c r="J56" s="1">
        <f t="shared" si="8"/>
        <v>277738.01706328173</v>
      </c>
      <c r="K56" s="1">
        <f t="shared" si="21"/>
        <v>2914490.1514583584</v>
      </c>
      <c r="L56" s="1">
        <f t="shared" si="22"/>
        <v>30731398.4575385</v>
      </c>
      <c r="M56" s="1">
        <f t="shared" si="23"/>
        <v>9398276.9039595444</v>
      </c>
      <c r="N56" s="3">
        <f t="shared" si="24"/>
        <v>0.10446560163396434</v>
      </c>
      <c r="O56" s="1">
        <f t="shared" si="25"/>
        <v>326989.08528495335</v>
      </c>
      <c r="P56" s="1">
        <f t="shared" si="26"/>
        <v>389796.45334267709</v>
      </c>
      <c r="Q56" s="1">
        <f t="shared" si="27"/>
        <v>304463.96712836128</v>
      </c>
      <c r="R56" s="4">
        <f t="shared" si="28"/>
        <v>0.91337752480464962</v>
      </c>
    </row>
    <row r="57" spans="6:20" x14ac:dyDescent="0.35">
      <c r="F57">
        <v>2039</v>
      </c>
      <c r="G57" s="1">
        <f t="shared" si="19"/>
        <v>34058210.180496126</v>
      </c>
      <c r="H57" s="1">
        <f t="shared" si="20"/>
        <v>12639756.140702862</v>
      </c>
      <c r="I57" s="1">
        <f t="shared" si="7"/>
        <v>21418454.039793268</v>
      </c>
      <c r="J57" s="1">
        <f t="shared" si="8"/>
        <v>280515.39723391453</v>
      </c>
      <c r="K57" s="1">
        <f t="shared" si="21"/>
        <v>2937015.2696149508</v>
      </c>
      <c r="L57" s="1">
        <f t="shared" si="22"/>
        <v>31121194.910881177</v>
      </c>
      <c r="M57" s="1">
        <f t="shared" si="23"/>
        <v>9702740.871087905</v>
      </c>
      <c r="N57" s="3">
        <f t="shared" si="24"/>
        <v>0.10494182090083037</v>
      </c>
      <c r="O57" s="1">
        <f t="shared" si="25"/>
        <v>331074.42179672595</v>
      </c>
      <c r="P57" s="1">
        <f t="shared" si="26"/>
        <v>393889.54656610929</v>
      </c>
      <c r="Q57" s="1">
        <f t="shared" si="27"/>
        <v>308215.7304069362</v>
      </c>
      <c r="R57" s="4">
        <f t="shared" si="28"/>
        <v>0.91376483808016229</v>
      </c>
    </row>
    <row r="58" spans="6:20" x14ac:dyDescent="0.35">
      <c r="F58">
        <v>2040</v>
      </c>
      <c r="G58" s="1">
        <f t="shared" si="19"/>
        <v>34474958.418452024</v>
      </c>
      <c r="H58" s="1">
        <f t="shared" si="20"/>
        <v>12970830.562499588</v>
      </c>
      <c r="I58" s="1">
        <f t="shared" si="7"/>
        <v>21504127.855952438</v>
      </c>
      <c r="J58" s="1">
        <f t="shared" si="8"/>
        <v>283320.5512062537</v>
      </c>
      <c r="K58" s="1">
        <f t="shared" si="21"/>
        <v>2959873.9610047406</v>
      </c>
      <c r="L58" s="1">
        <f t="shared" si="22"/>
        <v>31515084.457447287</v>
      </c>
      <c r="M58" s="1">
        <f t="shared" si="23"/>
        <v>10010956.601494841</v>
      </c>
      <c r="N58" s="3">
        <f t="shared" si="24"/>
        <v>0.10541248236859263</v>
      </c>
      <c r="O58" s="1">
        <f t="shared" si="25"/>
        <v>335203.87345625204</v>
      </c>
      <c r="P58" s="1">
        <f t="shared" si="26"/>
        <v>398024.1731514784</v>
      </c>
      <c r="Q58" s="1">
        <f t="shared" si="27"/>
        <v>312007.66172766866</v>
      </c>
      <c r="R58" s="4">
        <f t="shared" si="28"/>
        <v>0.91414423405307066</v>
      </c>
    </row>
    <row r="59" spans="6:20" x14ac:dyDescent="0.35">
      <c r="F59">
        <v>2041</v>
      </c>
      <c r="G59" s="1">
        <f t="shared" si="19"/>
        <v>34896178.803332083</v>
      </c>
      <c r="H59" s="1">
        <f t="shared" si="20"/>
        <v>13306034.435955841</v>
      </c>
      <c r="I59" s="1">
        <f t="shared" si="7"/>
        <v>21590144.367376249</v>
      </c>
      <c r="J59" s="1">
        <f t="shared" si="8"/>
        <v>286153.75671831623</v>
      </c>
      <c r="K59" s="1">
        <f t="shared" si="21"/>
        <v>2983070.1727333236</v>
      </c>
      <c r="L59" s="1">
        <f t="shared" si="22"/>
        <v>31913108.630598765</v>
      </c>
      <c r="M59" s="1">
        <f t="shared" si="23"/>
        <v>10322964.26322251</v>
      </c>
      <c r="N59" s="3">
        <f t="shared" si="24"/>
        <v>0.1058776777473184</v>
      </c>
      <c r="O59" s="1">
        <f t="shared" si="25"/>
        <v>339377.89446213958</v>
      </c>
      <c r="P59" s="1">
        <f t="shared" si="26"/>
        <v>402201.11991580133</v>
      </c>
      <c r="Q59" s="1">
        <f t="shared" si="27"/>
        <v>315840.54244629631</v>
      </c>
      <c r="R59" s="4">
        <f t="shared" si="28"/>
        <v>0.91451585030139526</v>
      </c>
    </row>
    <row r="60" spans="6:20" x14ac:dyDescent="0.35">
      <c r="F60">
        <v>2042</v>
      </c>
      <c r="G60" s="1">
        <f t="shared" si="19"/>
        <v>35321917.275263727</v>
      </c>
      <c r="H60" s="1">
        <f t="shared" si="20"/>
        <v>13645412.330417981</v>
      </c>
      <c r="I60" s="1">
        <f t="shared" si="7"/>
        <v>21676504.944845755</v>
      </c>
      <c r="J60" s="1">
        <f t="shared" si="8"/>
        <v>289015.29428549937</v>
      </c>
      <c r="K60" s="1">
        <f t="shared" si="21"/>
        <v>3006607.5247491668</v>
      </c>
      <c r="L60" s="1">
        <f t="shared" si="22"/>
        <v>32315309.750514567</v>
      </c>
      <c r="M60" s="1">
        <f t="shared" si="23"/>
        <v>10638804.805668807</v>
      </c>
      <c r="N60" s="3">
        <f t="shared" si="24"/>
        <v>0.10633749733560738</v>
      </c>
      <c r="O60" s="1">
        <f t="shared" si="25"/>
        <v>343596.9436071713</v>
      </c>
      <c r="P60" s="1">
        <f t="shared" si="26"/>
        <v>406421.13943161466</v>
      </c>
      <c r="Q60" s="1">
        <f t="shared" si="27"/>
        <v>319715.11965223163</v>
      </c>
      <c r="R60" s="4">
        <f t="shared" si="28"/>
        <v>0.91487983222092206</v>
      </c>
    </row>
    <row r="61" spans="6:20" x14ac:dyDescent="0.35">
      <c r="F61">
        <v>2043</v>
      </c>
      <c r="G61" s="1">
        <f t="shared" si="19"/>
        <v>35752220.238650277</v>
      </c>
      <c r="H61" s="1">
        <f t="shared" si="20"/>
        <v>13989009.274025153</v>
      </c>
      <c r="I61" s="1">
        <f t="shared" si="7"/>
        <v>21763210.964625139</v>
      </c>
      <c r="J61" s="1">
        <f t="shared" si="8"/>
        <v>291905.44722835434</v>
      </c>
      <c r="K61" s="1">
        <f t="shared" si="21"/>
        <v>3030489.3487041066</v>
      </c>
      <c r="L61" s="1">
        <f t="shared" si="22"/>
        <v>32721730.889946181</v>
      </c>
      <c r="M61" s="1">
        <f t="shared" si="23"/>
        <v>10958519.925321039</v>
      </c>
      <c r="N61" s="3">
        <f t="shared" si="24"/>
        <v>0.10679202995019574</v>
      </c>
      <c r="O61" s="1">
        <f t="shared" si="25"/>
        <v>347861.48432445497</v>
      </c>
      <c r="P61" s="1">
        <f t="shared" si="26"/>
        <v>410684.95314905868</v>
      </c>
      <c r="Q61" s="1">
        <f t="shared" si="27"/>
        <v>323632.10929055815</v>
      </c>
      <c r="R61" s="4">
        <f t="shared" si="28"/>
        <v>0.91523633138095417</v>
      </c>
    </row>
    <row r="62" spans="6:20" x14ac:dyDescent="0.35">
      <c r="F62">
        <v>2044</v>
      </c>
      <c r="G62" s="1">
        <f t="shared" si="19"/>
        <v>36187134.566833235</v>
      </c>
      <c r="H62" s="1">
        <f t="shared" si="20"/>
        <v>14336870.758349607</v>
      </c>
      <c r="I62" s="1">
        <f t="shared" si="7"/>
        <v>21850263.808483638</v>
      </c>
      <c r="J62" s="1">
        <f t="shared" si="8"/>
        <v>294824.50170063786</v>
      </c>
      <c r="K62" s="1">
        <f t="shared" si="21"/>
        <v>3054718.7237380035</v>
      </c>
      <c r="L62" s="1">
        <f t="shared" si="22"/>
        <v>33132415.843095239</v>
      </c>
      <c r="M62" s="1">
        <f t="shared" si="23"/>
        <v>11282152.034611598</v>
      </c>
      <c r="N62" s="3">
        <f t="shared" si="24"/>
        <v>0.107241362870828</v>
      </c>
      <c r="O62" s="1">
        <f t="shared" si="25"/>
        <v>352171.98473403626</v>
      </c>
      <c r="P62" s="1">
        <f t="shared" si="26"/>
        <v>414993.25435463432</v>
      </c>
      <c r="Q62" s="1">
        <f t="shared" si="27"/>
        <v>327592.19912069984</v>
      </c>
      <c r="R62" s="4">
        <f t="shared" si="28"/>
        <v>0.91558550406647143</v>
      </c>
    </row>
    <row r="63" spans="6:20" x14ac:dyDescent="0.35">
      <c r="F63">
        <v>2045</v>
      </c>
      <c r="G63" s="1">
        <f t="shared" si="19"/>
        <v>36626707.606801204</v>
      </c>
      <c r="H63" s="1">
        <f t="shared" si="20"/>
        <v>14689042.743083643</v>
      </c>
      <c r="I63" s="1">
        <f t="shared" si="7"/>
        <v>21937664.863717571</v>
      </c>
      <c r="J63" s="1">
        <f t="shared" si="8"/>
        <v>297772.74671764422</v>
      </c>
      <c r="K63" s="1">
        <f t="shared" si="21"/>
        <v>3079298.5093513397</v>
      </c>
      <c r="L63" s="1">
        <f t="shared" si="22"/>
        <v>33547409.097449873</v>
      </c>
      <c r="M63" s="1">
        <f t="shared" si="23"/>
        <v>11609744.233732298</v>
      </c>
      <c r="N63" s="3">
        <f t="shared" si="24"/>
        <v>0.10768558179860112</v>
      </c>
      <c r="O63" s="1">
        <f t="shared" si="25"/>
        <v>356528.91768997879</v>
      </c>
      <c r="P63" s="1">
        <f t="shared" si="26"/>
        <v>419346.71096593444</v>
      </c>
      <c r="Q63" s="1">
        <f t="shared" si="27"/>
        <v>331596.05151106417</v>
      </c>
      <c r="R63" s="4">
        <f t="shared" si="28"/>
        <v>0.91592750999056394</v>
      </c>
    </row>
    <row r="64" spans="6:20" x14ac:dyDescent="0.35">
      <c r="F64">
        <v>2046</v>
      </c>
      <c r="G64" s="1">
        <f t="shared" si="19"/>
        <v>37070987.183946058</v>
      </c>
      <c r="H64" s="1">
        <f t="shared" si="20"/>
        <v>15045571.660773624</v>
      </c>
      <c r="I64" s="1">
        <f t="shared" si="7"/>
        <v>22025415.523172438</v>
      </c>
      <c r="J64" s="1">
        <f t="shared" si="8"/>
        <v>300750.47418482066</v>
      </c>
      <c r="K64" s="1">
        <f t="shared" si="21"/>
        <v>3104231.3755302541</v>
      </c>
      <c r="L64" s="1">
        <f t="shared" si="22"/>
        <v>33966755.808415808</v>
      </c>
      <c r="M64" s="1">
        <f t="shared" si="23"/>
        <v>11941340.285243362</v>
      </c>
      <c r="N64" s="3">
        <f t="shared" si="24"/>
        <v>0.10812477082614924</v>
      </c>
      <c r="O64" s="1">
        <f t="shared" si="25"/>
        <v>360932.76082791516</v>
      </c>
      <c r="P64" s="1">
        <f t="shared" si="26"/>
        <v>423745.96816324047</v>
      </c>
      <c r="Q64" s="1">
        <f t="shared" si="27"/>
        <v>335644.30607055075</v>
      </c>
      <c r="R64" s="4">
        <f t="shared" si="28"/>
        <v>0.91626251116197499</v>
      </c>
    </row>
    <row r="65" spans="6:18" x14ac:dyDescent="0.35">
      <c r="F65">
        <v>2047</v>
      </c>
      <c r="G65" s="1">
        <f t="shared" si="19"/>
        <v>37520021.606866658</v>
      </c>
      <c r="H65" s="1">
        <f t="shared" si="20"/>
        <v>15406504.421601539</v>
      </c>
      <c r="I65" s="1">
        <f t="shared" si="7"/>
        <v>22113517.185265128</v>
      </c>
      <c r="J65" s="1">
        <f t="shared" si="8"/>
        <v>303757.97892666887</v>
      </c>
      <c r="K65" s="1">
        <f t="shared" si="21"/>
        <v>3129519.8302876186</v>
      </c>
      <c r="L65" s="1">
        <f t="shared" si="22"/>
        <v>34390501.776579045</v>
      </c>
      <c r="M65" s="1">
        <f t="shared" si="23"/>
        <v>12276984.591313913</v>
      </c>
      <c r="N65" s="3">
        <f t="shared" si="24"/>
        <v>0.10855901241819019</v>
      </c>
      <c r="O65" s="1">
        <f t="shared" si="25"/>
        <v>365383.99661307503</v>
      </c>
      <c r="P65" s="1">
        <f t="shared" si="26"/>
        <v>428191.6508602266</v>
      </c>
      <c r="Q65" s="1">
        <f t="shared" si="27"/>
        <v>339737.58211916604</v>
      </c>
      <c r="R65" s="4">
        <f t="shared" si="28"/>
        <v>0.91659067089356716</v>
      </c>
    </row>
    <row r="66" spans="6:18" x14ac:dyDescent="0.35">
      <c r="F66">
        <v>2048</v>
      </c>
      <c r="G66" s="1">
        <f t="shared" si="19"/>
        <v>37973859.672220796</v>
      </c>
      <c r="H66" s="1">
        <f t="shared" si="20"/>
        <v>15771888.418214615</v>
      </c>
      <c r="I66" s="1">
        <f t="shared" si="7"/>
        <v>22201971.254006188</v>
      </c>
      <c r="J66" s="1">
        <f t="shared" si="8"/>
        <v>306795.55871593556</v>
      </c>
      <c r="K66" s="1">
        <f t="shared" si="21"/>
        <v>3155166.2447815277</v>
      </c>
      <c r="L66" s="1">
        <f t="shared" si="22"/>
        <v>34818693.427439272</v>
      </c>
      <c r="M66" s="1">
        <f t="shared" si="23"/>
        <v>12616722.17343308</v>
      </c>
      <c r="N66" s="3">
        <f t="shared" si="24"/>
        <v>0.10898838740109719</v>
      </c>
      <c r="O66" s="1">
        <f t="shared" si="25"/>
        <v>369883.11238879402</v>
      </c>
      <c r="P66" s="1">
        <f t="shared" si="26"/>
        <v>432684.36601713893</v>
      </c>
      <c r="Q66" s="1">
        <f t="shared" si="27"/>
        <v>343876.48100111418</v>
      </c>
      <c r="R66" s="4">
        <f t="shared" si="28"/>
        <v>0.91691215293846895</v>
      </c>
    </row>
    <row r="67" spans="6:18" x14ac:dyDescent="0.35">
      <c r="F67">
        <v>2049</v>
      </c>
      <c r="G67" s="1">
        <f t="shared" si="19"/>
        <v>38432550.669625618</v>
      </c>
      <c r="H67" s="1">
        <f t="shared" si="20"/>
        <v>16141771.530603409</v>
      </c>
      <c r="I67" s="1">
        <f t="shared" si="7"/>
        <v>22290779.139022216</v>
      </c>
      <c r="J67" s="1">
        <f t="shared" si="8"/>
        <v>309863.51430309494</v>
      </c>
      <c r="K67" s="1">
        <f t="shared" si="21"/>
        <v>3181172.8761692075</v>
      </c>
      <c r="L67" s="1">
        <f t="shared" si="22"/>
        <v>35251377.793456413</v>
      </c>
      <c r="M67" s="1">
        <f t="shared" si="23"/>
        <v>12960598.654434195</v>
      </c>
      <c r="N67" s="3">
        <f t="shared" si="24"/>
        <v>0.10941297496029223</v>
      </c>
      <c r="O67" s="1">
        <f t="shared" si="25"/>
        <v>374430.60042550857</v>
      </c>
      <c r="P67" s="1">
        <f t="shared" si="26"/>
        <v>437224.70480075118</v>
      </c>
      <c r="Q67" s="1">
        <f t="shared" si="27"/>
        <v>348061.58824466233</v>
      </c>
      <c r="R67" s="4">
        <f t="shared" si="28"/>
        <v>0.91722712074160151</v>
      </c>
    </row>
    <row r="68" spans="6:18" x14ac:dyDescent="0.35">
      <c r="F68">
        <v>2050</v>
      </c>
      <c r="G68" s="1">
        <f t="shared" si="19"/>
        <v>38896144.386607215</v>
      </c>
      <c r="H68" s="1">
        <f t="shared" si="20"/>
        <v>16516202.131028917</v>
      </c>
      <c r="I68" s="1">
        <f t="shared" si="7"/>
        <v>22379942.255578306</v>
      </c>
      <c r="J68" s="1">
        <f t="shared" si="8"/>
        <v>312962.1494461259</v>
      </c>
      <c r="K68" s="1">
        <f t="shared" si="21"/>
        <v>3207541.8883500542</v>
      </c>
      <c r="L68" s="1">
        <f t="shared" si="22"/>
        <v>35688602.498257168</v>
      </c>
      <c r="M68" s="1">
        <f t="shared" si="23"/>
        <v>13308660.242678856</v>
      </c>
      <c r="N68" s="3">
        <f t="shared" si="24"/>
        <v>0.10983285264437861</v>
      </c>
      <c r="O68" s="1">
        <f t="shared" si="25"/>
        <v>379026.95797024155</v>
      </c>
      <c r="P68" s="1">
        <f t="shared" si="26"/>
        <v>441813.24459613662</v>
      </c>
      <c r="Q68" s="1">
        <f t="shared" si="27"/>
        <v>352293.47557382344</v>
      </c>
      <c r="R68" s="4">
        <f t="shared" si="28"/>
        <v>0.91753573679517519</v>
      </c>
    </row>
    <row r="69" spans="6:18" x14ac:dyDescent="0.35">
      <c r="F69">
        <v>2051</v>
      </c>
      <c r="G69" s="1">
        <f t="shared" si="19"/>
        <v>39364691.113599762</v>
      </c>
      <c r="H69" s="1">
        <f t="shared" si="20"/>
        <v>16895229.088999156</v>
      </c>
      <c r="I69" s="1">
        <f t="shared" si="7"/>
        <v>22469462.024600618</v>
      </c>
      <c r="J69" s="1">
        <f t="shared" si="8"/>
        <v>316091.77094058716</v>
      </c>
      <c r="K69" s="1">
        <f t="shared" si="21"/>
        <v>3234275.3707464724</v>
      </c>
      <c r="L69" s="1">
        <f t="shared" si="22"/>
        <v>36130415.742853306</v>
      </c>
      <c r="M69" s="1">
        <f t="shared" si="23"/>
        <v>13660953.718252679</v>
      </c>
      <c r="N69" s="3">
        <f t="shared" si="24"/>
        <v>0.11024809637504343</v>
      </c>
      <c r="O69" s="1">
        <f t="shared" si="25"/>
        <v>383672.68729658378</v>
      </c>
      <c r="P69" s="1">
        <f t="shared" si="26"/>
        <v>446450.5508758889</v>
      </c>
      <c r="Q69" s="1">
        <f t="shared" si="27"/>
        <v>356572.70277748641</v>
      </c>
      <c r="R69" s="4">
        <f t="shared" si="28"/>
        <v>0.91783816208762081</v>
      </c>
    </row>
    <row r="70" spans="6:18" x14ac:dyDescent="0.35">
      <c r="F70">
        <v>2052</v>
      </c>
      <c r="G70" s="1">
        <f t="shared" si="19"/>
        <v>39838241.648994751</v>
      </c>
      <c r="H70" s="1">
        <f t="shared" si="20"/>
        <v>17278901.776295736</v>
      </c>
      <c r="I70" s="1">
        <f t="shared" si="7"/>
        <v>22559339.872699019</v>
      </c>
      <c r="J70" s="1">
        <f t="shared" si="8"/>
        <v>319252.68864999304</v>
      </c>
      <c r="K70" s="1">
        <f t="shared" si="21"/>
        <v>3261375.3552655699</v>
      </c>
      <c r="L70" s="1">
        <f t="shared" si="22"/>
        <v>36576866.293729194</v>
      </c>
      <c r="M70" s="1">
        <f t="shared" si="23"/>
        <v>14017526.421030166</v>
      </c>
      <c r="N70" s="3">
        <f t="shared" si="24"/>
        <v>0.11065878046186445</v>
      </c>
      <c r="O70" s="1">
        <f t="shared" si="25"/>
        <v>388368.29575517599</v>
      </c>
      <c r="P70" s="1">
        <f t="shared" si="26"/>
        <v>451137.17893286393</v>
      </c>
      <c r="Q70" s="1">
        <f t="shared" si="27"/>
        <v>360899.81944206788</v>
      </c>
      <c r="R70" s="4">
        <f t="shared" si="28"/>
        <v>0.91813455563624624</v>
      </c>
    </row>
    <row r="71" spans="6:18" x14ac:dyDescent="0.35">
      <c r="F71">
        <v>2053</v>
      </c>
      <c r="G71" s="1">
        <f t="shared" si="19"/>
        <v>40316847.304240726</v>
      </c>
      <c r="H71" s="1">
        <f t="shared" si="20"/>
        <v>17667270.072050914</v>
      </c>
      <c r="I71" s="1">
        <f t="shared" si="7"/>
        <v>22649577.232189812</v>
      </c>
      <c r="J71" s="1">
        <f t="shared" si="8"/>
        <v>322445.21553649299</v>
      </c>
      <c r="K71" s="1">
        <f t="shared" si="21"/>
        <v>3288843.831578678</v>
      </c>
      <c r="L71" s="1">
        <f t="shared" si="22"/>
        <v>37028003.472662054</v>
      </c>
      <c r="M71" s="1">
        <f t="shared" si="23"/>
        <v>14378426.240472233</v>
      </c>
      <c r="N71" s="3">
        <f t="shared" si="24"/>
        <v>0.11106497762124903</v>
      </c>
      <c r="O71" s="1">
        <f t="shared" si="25"/>
        <v>393114.29582469666</v>
      </c>
      <c r="P71" s="1">
        <f t="shared" si="26"/>
        <v>455873.67548282805</v>
      </c>
      <c r="Q71" s="1">
        <f t="shared" si="27"/>
        <v>365275.36655406881</v>
      </c>
      <c r="R71" s="4">
        <f t="shared" si="28"/>
        <v>0.91842507409470142</v>
      </c>
    </row>
    <row r="72" spans="6:18" x14ac:dyDescent="0.35">
      <c r="F72">
        <v>2054</v>
      </c>
      <c r="G72" s="1">
        <f t="shared" si="19"/>
        <v>40800559.908994175</v>
      </c>
      <c r="H72" s="1">
        <f t="shared" si="20"/>
        <v>18060384.367875613</v>
      </c>
      <c r="I72" s="1">
        <f t="shared" si="7"/>
        <v>22740175.54111857</v>
      </c>
      <c r="J72" s="1">
        <f t="shared" si="8"/>
        <v>325669.6676918579</v>
      </c>
      <c r="K72" s="1">
        <f t="shared" si="21"/>
        <v>3316682.7608493059</v>
      </c>
      <c r="L72" s="1">
        <f t="shared" si="22"/>
        <v>37483877.148144878</v>
      </c>
      <c r="M72" s="1">
        <f t="shared" si="23"/>
        <v>14743701.607026301</v>
      </c>
      <c r="N72" s="3">
        <f t="shared" si="24"/>
        <v>0.11146675899882139</v>
      </c>
      <c r="O72" s="1">
        <f t="shared" si="25"/>
        <v>397911.20516336034</v>
      </c>
      <c r="P72" s="1">
        <f t="shared" si="26"/>
        <v>460660.58014360932</v>
      </c>
      <c r="Q72" s="1">
        <f t="shared" si="27"/>
        <v>369699.87797913514</v>
      </c>
      <c r="R72" s="4">
        <f t="shared" si="28"/>
        <v>0.91870987142707916</v>
      </c>
    </row>
    <row r="73" spans="6:18" x14ac:dyDescent="0.35">
      <c r="F73">
        <v>2055</v>
      </c>
      <c r="G73" s="1">
        <f t="shared" si="19"/>
        <v>41289431.816322006</v>
      </c>
      <c r="H73" s="1">
        <f t="shared" si="20"/>
        <v>18458295.573038973</v>
      </c>
      <c r="I73" s="1">
        <f t="shared" si="7"/>
        <v>22831136.243283045</v>
      </c>
      <c r="J73" s="1">
        <f t="shared" si="8"/>
        <v>328926.3643687765</v>
      </c>
      <c r="K73" s="1">
        <f t="shared" si="21"/>
        <v>3344894.0880335309</v>
      </c>
      <c r="L73" s="1">
        <f t="shared" si="22"/>
        <v>37944537.728288487</v>
      </c>
      <c r="M73" s="1">
        <f t="shared" si="23"/>
        <v>15113401.485005436</v>
      </c>
      <c r="N73" s="3">
        <f t="shared" si="24"/>
        <v>0.1118641941946507</v>
      </c>
      <c r="O73" s="1">
        <f t="shared" si="25"/>
        <v>402759.54666093236</v>
      </c>
      <c r="P73" s="1">
        <f t="shared" si="26"/>
        <v>465498.42679745401</v>
      </c>
      <c r="Q73" s="1">
        <f t="shared" si="27"/>
        <v>374173.88182432193</v>
      </c>
      <c r="R73" s="4">
        <f t="shared" si="28"/>
        <v>0.9189890986411865</v>
      </c>
    </row>
    <row r="74" spans="6:18" x14ac:dyDescent="0.35">
      <c r="F74">
        <v>2056</v>
      </c>
      <c r="G74" s="1">
        <f t="shared" si="19"/>
        <v>41783515.907956071</v>
      </c>
      <c r="H74" s="1">
        <f t="shared" si="20"/>
        <v>18861055.119699907</v>
      </c>
      <c r="I74" s="1">
        <f t="shared" si="7"/>
        <v>22922460.78825618</v>
      </c>
      <c r="J74" s="1">
        <f t="shared" si="8"/>
        <v>332215.62801246427</v>
      </c>
      <c r="K74" s="1">
        <f t="shared" si="21"/>
        <v>3373479.7528701411</v>
      </c>
      <c r="L74" s="1">
        <f t="shared" si="22"/>
        <v>38410036.155085944</v>
      </c>
      <c r="M74" s="1">
        <f t="shared" si="23"/>
        <v>15487575.366829759</v>
      </c>
      <c r="N74" s="3">
        <f t="shared" si="24"/>
        <v>0.11225735129078553</v>
      </c>
      <c r="O74" s="1">
        <f t="shared" si="25"/>
        <v>407659.84849126393</v>
      </c>
      <c r="P74" s="1">
        <f t="shared" si="26"/>
        <v>470387.74484332046</v>
      </c>
      <c r="Q74" s="1">
        <f t="shared" si="27"/>
        <v>378697.90169029578</v>
      </c>
      <c r="R74" s="4">
        <f t="shared" si="28"/>
        <v>0.91926290357418727</v>
      </c>
    </row>
    <row r="75" spans="6:18" x14ac:dyDescent="0.35">
      <c r="F75">
        <v>2057</v>
      </c>
      <c r="G75" s="1">
        <f t="shared" si="19"/>
        <v>42282865.59960036</v>
      </c>
      <c r="H75" s="1">
        <f t="shared" si="20"/>
        <v>19268714.968191169</v>
      </c>
      <c r="I75" s="1">
        <f t="shared" si="7"/>
        <v>23014150.631409205</v>
      </c>
      <c r="J75" s="1">
        <f t="shared" si="8"/>
        <v>335537.78429258888</v>
      </c>
      <c r="K75" s="1">
        <f t="shared" si="21"/>
        <v>3402441.6996711092</v>
      </c>
      <c r="L75" s="1">
        <f t="shared" si="22"/>
        <v>38880423.899929263</v>
      </c>
      <c r="M75" s="1">
        <f t="shared" si="23"/>
        <v>15866273.268520053</v>
      </c>
      <c r="N75" s="3">
        <f t="shared" si="24"/>
        <v>0.11264629688062411</v>
      </c>
      <c r="O75" s="1">
        <f t="shared" si="25"/>
        <v>412612.64416535356</v>
      </c>
      <c r="P75" s="1">
        <f t="shared" si="26"/>
        <v>475329.06034580385</v>
      </c>
      <c r="Q75" s="1">
        <f t="shared" si="27"/>
        <v>383272.45782016707</v>
      </c>
      <c r="R75" s="4">
        <f t="shared" si="28"/>
        <v>0.91953143072442911</v>
      </c>
    </row>
    <row r="76" spans="6:18" x14ac:dyDescent="0.35">
      <c r="F76">
        <v>2058</v>
      </c>
      <c r="G76" s="1">
        <f t="shared" si="19"/>
        <v>42787534.846291348</v>
      </c>
      <c r="H76" s="1">
        <f t="shared" si="20"/>
        <v>19681327.612356525</v>
      </c>
      <c r="I76" s="1">
        <f t="shared" si="7"/>
        <v>23106207.233934842</v>
      </c>
      <c r="J76" s="1">
        <f t="shared" si="8"/>
        <v>338893.16213551478</v>
      </c>
      <c r="K76" s="1">
        <f t="shared" si="21"/>
        <v>3431781.8860162953</v>
      </c>
      <c r="L76" s="1">
        <f t="shared" si="22"/>
        <v>39355752.960275069</v>
      </c>
      <c r="M76" s="1">
        <f t="shared" si="23"/>
        <v>16249545.726340221</v>
      </c>
      <c r="N76" s="3">
        <f t="shared" si="24"/>
        <v>0.1130310960997081</v>
      </c>
      <c r="O76" s="1">
        <f t="shared" si="25"/>
        <v>417618.47258494084</v>
      </c>
      <c r="P76" s="1">
        <f t="shared" si="26"/>
        <v>480322.89708728483</v>
      </c>
      <c r="Q76" s="1">
        <f t="shared" si="27"/>
        <v>387898.06815154536</v>
      </c>
      <c r="R76" s="4">
        <f t="shared" si="28"/>
        <v>0.91979482112385047</v>
      </c>
    </row>
    <row r="77" spans="6:18" x14ac:dyDescent="0.35">
      <c r="F77">
        <v>2059</v>
      </c>
      <c r="G77" s="1">
        <f t="shared" si="19"/>
        <v>43297578.147812031</v>
      </c>
      <c r="H77" s="1">
        <f t="shared" si="20"/>
        <v>20098946.084941465</v>
      </c>
      <c r="I77" s="1">
        <f t="shared" si="7"/>
        <v>23198632.062870584</v>
      </c>
      <c r="J77" s="1">
        <f t="shared" si="8"/>
        <v>342282.09375686996</v>
      </c>
      <c r="K77" s="1">
        <f t="shared" si="21"/>
        <v>3461502.290449691</v>
      </c>
      <c r="L77" s="1">
        <f t="shared" si="22"/>
        <v>39836075.857362352</v>
      </c>
      <c r="M77" s="1">
        <f t="shared" si="23"/>
        <v>16637443.794491766</v>
      </c>
      <c r="N77" s="3">
        <f t="shared" si="24"/>
        <v>0.11341181265758012</v>
      </c>
      <c r="O77" s="1">
        <f t="shared" si="25"/>
        <v>422677.8780966358</v>
      </c>
      <c r="P77" s="1">
        <f t="shared" si="26"/>
        <v>485369.77752974711</v>
      </c>
      <c r="Q77" s="1">
        <f t="shared" si="27"/>
        <v>392575.24927826482</v>
      </c>
      <c r="R77" s="4">
        <f t="shared" si="28"/>
        <v>0.9200532122459002</v>
      </c>
    </row>
    <row r="78" spans="6:18" x14ac:dyDescent="0.35">
      <c r="F78">
        <v>2060</v>
      </c>
      <c r="G78" s="1">
        <f t="shared" si="19"/>
        <v>43813050.554160148</v>
      </c>
      <c r="H78" s="1">
        <f t="shared" si="20"/>
        <v>20521623.963038102</v>
      </c>
      <c r="I78" s="1">
        <f t="shared" si="7"/>
        <v>23291426.591122068</v>
      </c>
      <c r="J78" s="1">
        <f t="shared" si="8"/>
        <v>345704.91469443869</v>
      </c>
      <c r="K78" s="1">
        <f t="shared" si="21"/>
        <v>3491604.9192680623</v>
      </c>
      <c r="L78" s="1">
        <f t="shared" si="22"/>
        <v>40321445.634892099</v>
      </c>
      <c r="M78" s="1">
        <f t="shared" si="23"/>
        <v>17030019.04377003</v>
      </c>
      <c r="N78" s="3">
        <f t="shared" si="24"/>
        <v>0.11378850887039255</v>
      </c>
      <c r="O78" s="1">
        <f t="shared" si="25"/>
        <v>427791.4105465911</v>
      </c>
      <c r="P78" s="1">
        <f t="shared" si="26"/>
        <v>490470.22369252832</v>
      </c>
      <c r="Q78" s="1">
        <f t="shared" si="27"/>
        <v>397304.51732804015</v>
      </c>
      <c r="R78" s="4">
        <f t="shared" si="28"/>
        <v>0.92030673794439743</v>
      </c>
    </row>
    <row r="79" spans="6:18" x14ac:dyDescent="0.35">
      <c r="F79">
        <v>2061</v>
      </c>
      <c r="G79" s="1">
        <f t="shared" si="19"/>
        <v>44334007.671071224</v>
      </c>
      <c r="H79" s="1">
        <f t="shared" si="20"/>
        <v>20949415.373584695</v>
      </c>
      <c r="I79" s="1">
        <f t="shared" si="7"/>
        <v>23384592.297486559</v>
      </c>
      <c r="J79" s="1">
        <f t="shared" si="8"/>
        <v>349161.96384138305</v>
      </c>
      <c r="K79" s="1">
        <f t="shared" si="21"/>
        <v>3522091.8124866132</v>
      </c>
      <c r="L79" s="1">
        <f t="shared" si="22"/>
        <v>40811915.858584628</v>
      </c>
      <c r="M79" s="1">
        <f t="shared" si="23"/>
        <v>17427323.561098069</v>
      </c>
      <c r="N79" s="3">
        <f t="shared" si="24"/>
        <v>0.11416124569399709</v>
      </c>
      <c r="O79" s="1">
        <f t="shared" si="25"/>
        <v>432959.62533572182</v>
      </c>
      <c r="P79" s="1">
        <f t="shared" si="26"/>
        <v>495624.75795204606</v>
      </c>
      <c r="Q79" s="1">
        <f t="shared" si="27"/>
        <v>402086.38876209978</v>
      </c>
      <c r="R79" s="4">
        <f t="shared" si="28"/>
        <v>0.92055552841921784</v>
      </c>
    </row>
    <row r="80" spans="6:18" x14ac:dyDescent="0.35">
      <c r="F80">
        <v>2062</v>
      </c>
      <c r="G80" s="1">
        <f t="shared" si="19"/>
        <v>44860505.665596895</v>
      </c>
      <c r="H80" s="1">
        <f t="shared" si="20"/>
        <v>21382374.998920415</v>
      </c>
      <c r="I80" s="1">
        <f t="shared" si="7"/>
        <v>23478130.666676506</v>
      </c>
      <c r="J80" s="1">
        <f t="shared" si="8"/>
        <v>352653.58347979689</v>
      </c>
      <c r="K80" s="1">
        <f t="shared" si="21"/>
        <v>3552965.0490602353</v>
      </c>
      <c r="L80" s="1">
        <f t="shared" si="22"/>
        <v>41307540.616536677</v>
      </c>
      <c r="M80" s="1">
        <f t="shared" si="23"/>
        <v>17829409.94986017</v>
      </c>
      <c r="N80" s="3">
        <f t="shared" si="24"/>
        <v>0.11453008275728235</v>
      </c>
      <c r="O80" s="1">
        <f t="shared" si="25"/>
        <v>438183.08347547858</v>
      </c>
      <c r="P80" s="1">
        <f t="shared" si="26"/>
        <v>500833.90376930655</v>
      </c>
      <c r="Q80" s="1">
        <f t="shared" si="27"/>
        <v>406921.38110260048</v>
      </c>
      <c r="R80" s="4">
        <f t="shared" si="28"/>
        <v>0.92079971020511808</v>
      </c>
    </row>
    <row r="81" spans="6:18" x14ac:dyDescent="0.35">
      <c r="F81">
        <v>2063</v>
      </c>
      <c r="G81" s="1">
        <f t="shared" si="19"/>
        <v>45392601.271739088</v>
      </c>
      <c r="H81" s="1">
        <f t="shared" si="20"/>
        <v>21820558.082395889</v>
      </c>
      <c r="I81" s="1">
        <f t="shared" si="7"/>
        <v>23572043.189343214</v>
      </c>
      <c r="J81" s="1">
        <f t="shared" si="8"/>
        <v>356180.11931459483</v>
      </c>
      <c r="K81" s="1">
        <f t="shared" si="21"/>
        <v>3584226.7514331131</v>
      </c>
      <c r="L81" s="1">
        <f t="shared" si="22"/>
        <v>41808374.520305984</v>
      </c>
      <c r="M81" s="1">
        <f t="shared" si="23"/>
        <v>18236331.33096277</v>
      </c>
      <c r="N81" s="3">
        <f t="shared" si="24"/>
        <v>0.11489507839556028</v>
      </c>
      <c r="O81" s="1">
        <f t="shared" si="25"/>
        <v>443462.35164417839</v>
      </c>
      <c r="P81" s="1">
        <f t="shared" si="26"/>
        <v>506098.18635074468</v>
      </c>
      <c r="Q81" s="1">
        <f t="shared" si="27"/>
        <v>411810.01359337184</v>
      </c>
      <c r="R81" s="4">
        <f t="shared" si="28"/>
        <v>0.92103940618039437</v>
      </c>
    </row>
    <row r="82" spans="6:18" x14ac:dyDescent="0.35">
      <c r="F82">
        <v>2064</v>
      </c>
      <c r="G82" s="1">
        <f t="shared" si="19"/>
        <v>45930351.796140641</v>
      </c>
      <c r="H82" s="1">
        <f t="shared" si="20"/>
        <v>22264020.43404007</v>
      </c>
      <c r="I82" s="1">
        <f t="shared" si="7"/>
        <v>23666331.362100586</v>
      </c>
      <c r="J82" s="1">
        <f t="shared" si="8"/>
        <v>359741.92050774081</v>
      </c>
      <c r="K82" s="1">
        <f t="shared" si="21"/>
        <v>3615879.0894839196</v>
      </c>
      <c r="L82" s="1">
        <f t="shared" si="22"/>
        <v>42314472.706656732</v>
      </c>
      <c r="M82" s="1">
        <f t="shared" si="23"/>
        <v>18648141.344556142</v>
      </c>
      <c r="N82" s="3">
        <f t="shared" si="24"/>
        <v>0.11525628968383198</v>
      </c>
      <c r="O82" s="1">
        <f t="shared" si="25"/>
        <v>448798.00224390114</v>
      </c>
      <c r="P82" s="1">
        <f t="shared" si="26"/>
        <v>511418.13324767159</v>
      </c>
      <c r="Q82" s="1">
        <f t="shared" si="27"/>
        <v>416752.80779926921</v>
      </c>
      <c r="R82" s="4">
        <f t="shared" si="28"/>
        <v>0.92127473559242934</v>
      </c>
    </row>
    <row r="83" spans="6:18" x14ac:dyDescent="0.35">
      <c r="F83">
        <v>2065</v>
      </c>
      <c r="G83" s="1">
        <f t="shared" si="19"/>
        <v>46473815.123832949</v>
      </c>
      <c r="H83" s="1">
        <f t="shared" si="20"/>
        <v>22712818.436283968</v>
      </c>
      <c r="I83" s="1">
        <f t="shared" si="7"/>
        <v>23760996.687548988</v>
      </c>
      <c r="J83" s="1">
        <f t="shared" si="8"/>
        <v>363339.33971281821</v>
      </c>
      <c r="K83" s="1">
        <f t="shared" si="21"/>
        <v>3647924.2839285517</v>
      </c>
      <c r="L83" s="1">
        <f t="shared" si="22"/>
        <v>42825890.839904405</v>
      </c>
      <c r="M83" s="1">
        <f t="shared" si="23"/>
        <v>19064894.15235541</v>
      </c>
      <c r="N83" s="3">
        <f t="shared" si="24"/>
        <v>0.11561377246979031</v>
      </c>
      <c r="O83" s="1">
        <f t="shared" si="25"/>
        <v>454190.61345795408</v>
      </c>
      <c r="P83" s="1">
        <f t="shared" si="26"/>
        <v>516794.27489933418</v>
      </c>
      <c r="Q83" s="1">
        <f t="shared" si="27"/>
        <v>421750.28814913833</v>
      </c>
      <c r="R83" s="4">
        <f t="shared" si="28"/>
        <v>0.92150581409750032</v>
      </c>
    </row>
    <row r="84" spans="6:18" x14ac:dyDescent="0.35">
      <c r="F84">
        <v>2066</v>
      </c>
      <c r="G84" s="1">
        <f t="shared" si="19"/>
        <v>47023049.724041104</v>
      </c>
      <c r="H84" s="1">
        <f t="shared" si="20"/>
        <v>23167009.04974192</v>
      </c>
      <c r="I84" s="1">
        <f t="shared" si="7"/>
        <v>23856040.674299181</v>
      </c>
      <c r="J84" s="1">
        <f t="shared" si="8"/>
        <v>366972.73310994642</v>
      </c>
      <c r="K84" s="1">
        <f t="shared" si="21"/>
        <v>3680364.6092373673</v>
      </c>
      <c r="L84" s="1">
        <f t="shared" si="22"/>
        <v>43342685.114803739</v>
      </c>
      <c r="M84" s="1">
        <f t="shared" si="23"/>
        <v>19486644.440504547</v>
      </c>
      <c r="N84" s="3">
        <f t="shared" si="24"/>
        <v>0.11596758140643917</v>
      </c>
      <c r="O84" s="1">
        <f t="shared" si="25"/>
        <v>459640.76930891408</v>
      </c>
      <c r="P84" s="1">
        <f t="shared" si="26"/>
        <v>522227.14512430888</v>
      </c>
      <c r="Q84" s="1">
        <f t="shared" si="27"/>
        <v>426802.98242711212</v>
      </c>
      <c r="R84" s="4">
        <f t="shared" si="28"/>
        <v>0.92173275381252584</v>
      </c>
    </row>
    <row r="85" spans="6:18" x14ac:dyDescent="0.35">
      <c r="F85">
        <v>2067</v>
      </c>
      <c r="G85" s="1">
        <f t="shared" si="19"/>
        <v>47578114.65604721</v>
      </c>
      <c r="H85" s="1">
        <f t="shared" si="20"/>
        <v>23626649.819050834</v>
      </c>
      <c r="I85" s="1">
        <f t="shared" si="7"/>
        <v>23951464.83699638</v>
      </c>
      <c r="J85" s="1">
        <f t="shared" si="8"/>
        <v>370642.46044104587</v>
      </c>
      <c r="K85" s="1">
        <f t="shared" si="21"/>
        <v>3713202.396119169</v>
      </c>
      <c r="L85" s="1">
        <f t="shared" si="22"/>
        <v>43864912.259928048</v>
      </c>
      <c r="M85" s="1">
        <f t="shared" si="23"/>
        <v>19913447.42293166</v>
      </c>
      <c r="N85" s="3">
        <f t="shared" si="24"/>
        <v>0.1163177699842308</v>
      </c>
      <c r="O85" s="1">
        <f t="shared" si="25"/>
        <v>465149.05971724918</v>
      </c>
      <c r="P85" s="1">
        <f t="shared" si="26"/>
        <v>527717.28156466957</v>
      </c>
      <c r="Q85" s="1">
        <f t="shared" si="27"/>
        <v>431911.42221668415</v>
      </c>
      <c r="R85" s="4">
        <f t="shared" si="28"/>
        <v>0.92195566337668633</v>
      </c>
    </row>
    <row r="86" spans="6:18" x14ac:dyDescent="0.35">
      <c r="H86" s="1"/>
      <c r="I86" s="1"/>
      <c r="J86" s="1"/>
      <c r="N86" s="3"/>
    </row>
    <row r="87" spans="6:18" x14ac:dyDescent="0.35">
      <c r="H87" s="1"/>
      <c r="I87" s="1"/>
      <c r="J87" s="1"/>
      <c r="N87" s="3"/>
    </row>
    <row r="88" spans="6:18" x14ac:dyDescent="0.35">
      <c r="H88" s="1"/>
      <c r="I88" s="1"/>
      <c r="J88" s="1"/>
      <c r="N88" s="3"/>
    </row>
    <row r="89" spans="6:18" x14ac:dyDescent="0.35">
      <c r="H89" s="1"/>
      <c r="I89" s="1"/>
      <c r="J89" s="1"/>
      <c r="N89" s="3"/>
    </row>
    <row r="90" spans="6:18" x14ac:dyDescent="0.35">
      <c r="H90" s="1"/>
      <c r="I90" s="1"/>
      <c r="J90" s="1"/>
      <c r="N90" s="3"/>
    </row>
    <row r="91" spans="6:18" x14ac:dyDescent="0.35">
      <c r="H91" s="1"/>
      <c r="I91" s="1"/>
      <c r="J91" s="1"/>
      <c r="N91" s="3"/>
    </row>
    <row r="92" spans="6:18" x14ac:dyDescent="0.35">
      <c r="H92" s="1"/>
      <c r="I92" s="1"/>
      <c r="J92" s="1"/>
      <c r="N92" s="3"/>
    </row>
    <row r="93" spans="6:18" x14ac:dyDescent="0.35">
      <c r="H93" s="1"/>
      <c r="I93" s="1"/>
      <c r="J93" s="1"/>
      <c r="N93" s="3"/>
    </row>
    <row r="94" spans="6:18" x14ac:dyDescent="0.35">
      <c r="H94" s="1"/>
      <c r="I94" s="1"/>
      <c r="J94" s="1"/>
      <c r="N94" s="3"/>
    </row>
    <row r="95" spans="6:18" x14ac:dyDescent="0.35">
      <c r="H95" s="1"/>
      <c r="I95" s="1"/>
      <c r="J95" s="1"/>
      <c r="N95" s="3"/>
    </row>
    <row r="96" spans="6:18" x14ac:dyDescent="0.35">
      <c r="H96" s="1"/>
      <c r="I96" s="1"/>
      <c r="J96" s="1"/>
      <c r="N96" s="3"/>
    </row>
    <row r="97" spans="8:14" x14ac:dyDescent="0.35">
      <c r="H97" s="1"/>
      <c r="I97" s="1"/>
      <c r="J97" s="1"/>
      <c r="N97" s="3"/>
    </row>
    <row r="98" spans="8:14" x14ac:dyDescent="0.35">
      <c r="H98" s="1"/>
      <c r="I98" s="1"/>
      <c r="J98" s="1"/>
      <c r="N98" s="3"/>
    </row>
    <row r="99" spans="8:14" x14ac:dyDescent="0.35">
      <c r="H99" s="1"/>
      <c r="I99" s="1"/>
      <c r="J99" s="1"/>
      <c r="N99" s="3"/>
    </row>
    <row r="100" spans="8:14" x14ac:dyDescent="0.35">
      <c r="H100" s="1"/>
      <c r="I100" s="1"/>
      <c r="J100" s="1"/>
      <c r="N100" s="3"/>
    </row>
    <row r="101" spans="8:14" x14ac:dyDescent="0.35">
      <c r="H101" s="1"/>
      <c r="I101" s="1"/>
      <c r="J101" s="1"/>
      <c r="N101" s="3"/>
    </row>
    <row r="102" spans="8:14" x14ac:dyDescent="0.35">
      <c r="H102" s="1"/>
      <c r="I102" s="1"/>
      <c r="J102" s="1"/>
      <c r="N102" s="3"/>
    </row>
    <row r="103" spans="8:14" x14ac:dyDescent="0.35">
      <c r="H103" s="1"/>
      <c r="I103" s="1"/>
      <c r="J103" s="1"/>
      <c r="N103" s="3"/>
    </row>
    <row r="104" spans="8:14" x14ac:dyDescent="0.35">
      <c r="H104" s="1"/>
      <c r="I104" s="1"/>
      <c r="J104" s="1"/>
      <c r="N104" s="3"/>
    </row>
    <row r="105" spans="8:14" x14ac:dyDescent="0.35">
      <c r="H105" s="1"/>
      <c r="I105" s="1"/>
      <c r="J105" s="1"/>
      <c r="N105" s="3"/>
    </row>
    <row r="106" spans="8:14" x14ac:dyDescent="0.35">
      <c r="H106" s="1"/>
      <c r="I106" s="1"/>
      <c r="J106" s="1"/>
      <c r="N106" s="3"/>
    </row>
    <row r="107" spans="8:14" x14ac:dyDescent="0.35">
      <c r="H107" s="1"/>
      <c r="I107" s="1"/>
      <c r="J107" s="1"/>
      <c r="N107" s="3"/>
    </row>
    <row r="108" spans="8:14" x14ac:dyDescent="0.35">
      <c r="H108" s="1"/>
      <c r="I108" s="1"/>
      <c r="J108" s="1"/>
      <c r="N108" s="3"/>
    </row>
    <row r="109" spans="8:14" x14ac:dyDescent="0.35">
      <c r="H109" s="1"/>
      <c r="I109" s="1"/>
      <c r="J109" s="1"/>
      <c r="N109" s="3"/>
    </row>
    <row r="110" spans="8:14" x14ac:dyDescent="0.35">
      <c r="H110" s="1"/>
      <c r="I110" s="1"/>
      <c r="J110" s="1"/>
      <c r="N110" s="3"/>
    </row>
    <row r="111" spans="8:14" x14ac:dyDescent="0.35">
      <c r="H111" s="1"/>
      <c r="I111" s="1"/>
      <c r="J111" s="1"/>
      <c r="N111" s="3"/>
    </row>
    <row r="112" spans="8:14" x14ac:dyDescent="0.35">
      <c r="H112" s="1"/>
      <c r="I112" s="1"/>
      <c r="J112" s="1"/>
      <c r="N112" s="3"/>
    </row>
    <row r="113" spans="8:14" x14ac:dyDescent="0.35">
      <c r="H113" s="1"/>
      <c r="I113" s="1"/>
      <c r="J113" s="1"/>
      <c r="N113" s="3"/>
    </row>
    <row r="114" spans="8:14" x14ac:dyDescent="0.35">
      <c r="H114" s="1"/>
      <c r="I114" s="1"/>
      <c r="J114" s="1"/>
      <c r="N114" s="3"/>
    </row>
    <row r="115" spans="8:14" x14ac:dyDescent="0.35">
      <c r="H115" s="1"/>
      <c r="I115" s="1"/>
      <c r="J115" s="1"/>
      <c r="N115" s="3"/>
    </row>
    <row r="116" spans="8:14" x14ac:dyDescent="0.35">
      <c r="H116" s="1"/>
      <c r="I116" s="1"/>
      <c r="J116" s="1"/>
      <c r="N116" s="3"/>
    </row>
    <row r="117" spans="8:14" x14ac:dyDescent="0.35">
      <c r="H117" s="1"/>
      <c r="I117" s="1"/>
      <c r="J117" s="1"/>
      <c r="N117" s="3"/>
    </row>
    <row r="118" spans="8:14" x14ac:dyDescent="0.35">
      <c r="H118" s="1"/>
      <c r="I118" s="1"/>
      <c r="J118" s="1"/>
      <c r="N118" s="3"/>
    </row>
    <row r="119" spans="8:14" x14ac:dyDescent="0.35">
      <c r="H119" s="1"/>
      <c r="I119" s="1"/>
      <c r="J119" s="1"/>
      <c r="N119" s="3"/>
    </row>
    <row r="120" spans="8:14" x14ac:dyDescent="0.35">
      <c r="H120" s="1"/>
      <c r="I120" s="1"/>
      <c r="J120" s="1"/>
      <c r="N120" s="3"/>
    </row>
    <row r="121" spans="8:14" x14ac:dyDescent="0.35">
      <c r="H121" s="1"/>
      <c r="I121" s="1"/>
      <c r="J121" s="1"/>
      <c r="N121" s="3"/>
    </row>
    <row r="122" spans="8:14" x14ac:dyDescent="0.35">
      <c r="H122" s="1"/>
      <c r="I122" s="1"/>
      <c r="J122" s="1"/>
      <c r="N122" s="3"/>
    </row>
  </sheetData>
  <hyperlinks>
    <hyperlink ref="A24" r:id="rId1" xr:uid="{2F5EE927-545C-443B-BBD3-B7AC753CA22F}"/>
  </hyperlinks>
  <pageMargins left="0.7" right="0.7" top="0.75" bottom="0.75" header="0.3" footer="0.3"/>
  <pageSetup orientation="portrait" verticalDpi="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2EE59-0E20-4241-B220-31F2BB61276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6D30A-35DB-47A5-8971-6A4F08573A09}">
  <dimension ref="A1:D23"/>
  <sheetViews>
    <sheetView topLeftCell="A4" workbookViewId="0">
      <selection activeCell="B9" sqref="B9:B23"/>
    </sheetView>
  </sheetViews>
  <sheetFormatPr defaultRowHeight="14.5" x14ac:dyDescent="0.35"/>
  <cols>
    <col min="3" max="3" width="15.453125" customWidth="1"/>
  </cols>
  <sheetData>
    <row r="1" spans="1:4" x14ac:dyDescent="0.35">
      <c r="A1" t="s">
        <v>55</v>
      </c>
    </row>
    <row r="2" spans="1:4" x14ac:dyDescent="0.35">
      <c r="B2" t="s">
        <v>72</v>
      </c>
    </row>
    <row r="3" spans="1:4" x14ac:dyDescent="0.35">
      <c r="B3" t="s">
        <v>56</v>
      </c>
      <c r="C3" t="s">
        <v>54</v>
      </c>
    </row>
    <row r="4" spans="1:4" x14ac:dyDescent="0.35">
      <c r="A4">
        <v>2000</v>
      </c>
      <c r="B4">
        <v>0.31960332768639399</v>
      </c>
      <c r="C4" t="s">
        <v>52</v>
      </c>
      <c r="D4">
        <v>0.39918156896385248</v>
      </c>
    </row>
    <row r="5" spans="1:4" x14ac:dyDescent="0.35">
      <c r="A5">
        <v>2001</v>
      </c>
      <c r="B5">
        <v>0.32680736740745397</v>
      </c>
    </row>
    <row r="6" spans="1:4" x14ac:dyDescent="0.35">
      <c r="A6">
        <v>2002</v>
      </c>
      <c r="B6">
        <v>0.33401140712851402</v>
      </c>
    </row>
    <row r="7" spans="1:4" x14ac:dyDescent="0.35">
      <c r="A7">
        <v>2003</v>
      </c>
      <c r="B7">
        <v>0.341215446849574</v>
      </c>
    </row>
    <row r="8" spans="1:4" x14ac:dyDescent="0.35">
      <c r="A8">
        <v>2004</v>
      </c>
      <c r="B8">
        <v>0.34841948657063398</v>
      </c>
    </row>
    <row r="9" spans="1:4" x14ac:dyDescent="0.35">
      <c r="A9">
        <v>2005</v>
      </c>
      <c r="B9">
        <v>0.35562352629169403</v>
      </c>
    </row>
    <row r="10" spans="1:4" x14ac:dyDescent="0.35">
      <c r="A10">
        <v>2006</v>
      </c>
      <c r="B10">
        <v>0.36282756601275401</v>
      </c>
    </row>
    <row r="11" spans="1:4" x14ac:dyDescent="0.35">
      <c r="A11">
        <v>2007</v>
      </c>
      <c r="B11">
        <v>0.370031605733814</v>
      </c>
    </row>
    <row r="12" spans="1:4" x14ac:dyDescent="0.35">
      <c r="A12">
        <v>2008</v>
      </c>
      <c r="B12">
        <v>0.37723564545487398</v>
      </c>
    </row>
    <row r="13" spans="1:4" x14ac:dyDescent="0.35">
      <c r="A13">
        <v>2009</v>
      </c>
      <c r="B13">
        <v>0.38443968517593402</v>
      </c>
    </row>
    <row r="14" spans="1:4" x14ac:dyDescent="0.35">
      <c r="A14">
        <v>2010</v>
      </c>
      <c r="B14">
        <v>0.39461137574149302</v>
      </c>
      <c r="C14" t="s">
        <v>69</v>
      </c>
    </row>
    <row r="15" spans="1:4" x14ac:dyDescent="0.35">
      <c r="A15">
        <v>2011</v>
      </c>
      <c r="B15">
        <v>0.39809781079138362</v>
      </c>
    </row>
    <row r="16" spans="1:4" x14ac:dyDescent="0.35">
      <c r="A16">
        <v>2012</v>
      </c>
      <c r="B16">
        <v>0.4123589950061099</v>
      </c>
    </row>
    <row r="17" spans="1:2" x14ac:dyDescent="0.35">
      <c r="A17">
        <v>2013</v>
      </c>
      <c r="B17">
        <v>0.41696968301039355</v>
      </c>
    </row>
    <row r="18" spans="1:2" x14ac:dyDescent="0.35">
      <c r="A18">
        <v>2014</v>
      </c>
      <c r="B18">
        <v>0.41380495002483675</v>
      </c>
    </row>
    <row r="19" spans="1:2" x14ac:dyDescent="0.35">
      <c r="A19">
        <v>2015</v>
      </c>
      <c r="B19">
        <v>0.41527946911005642</v>
      </c>
    </row>
    <row r="20" spans="1:2" x14ac:dyDescent="0.35">
      <c r="A20">
        <v>2016</v>
      </c>
      <c r="B20">
        <v>0.42958822630383353</v>
      </c>
    </row>
    <row r="21" spans="1:2" x14ac:dyDescent="0.35">
      <c r="A21">
        <v>2017</v>
      </c>
      <c r="B21">
        <v>0.4467449694415524</v>
      </c>
    </row>
    <row r="22" spans="1:2" x14ac:dyDescent="0.35">
      <c r="A22">
        <v>2018</v>
      </c>
      <c r="B22">
        <v>0.45143921142325905</v>
      </c>
    </row>
    <row r="23" spans="1:2" x14ac:dyDescent="0.35">
      <c r="A23">
        <v>2019</v>
      </c>
      <c r="B23">
        <v>0.46172434556471736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2B8DE-9208-4D61-A6F6-EDE23886729E}">
  <dimension ref="A1:K47"/>
  <sheetViews>
    <sheetView workbookViewId="0">
      <selection activeCell="B2" sqref="B2:K2"/>
    </sheetView>
  </sheetViews>
  <sheetFormatPr defaultRowHeight="14.5" x14ac:dyDescent="0.35"/>
  <cols>
    <col min="1" max="1" width="30" style="25" customWidth="1"/>
    <col min="2" max="11" width="20" style="25" customWidth="1"/>
  </cols>
  <sheetData>
    <row r="1" spans="1:11" x14ac:dyDescent="0.35">
      <c r="A1" s="24" t="s">
        <v>57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 s="30">
        <v>2019</v>
      </c>
    </row>
    <row r="2" spans="1:11" x14ac:dyDescent="0.35">
      <c r="A2" s="24" t="s">
        <v>58</v>
      </c>
      <c r="B2" s="33">
        <f>(SUM(B29,B34,B39,B44, B27)/B26)</f>
        <v>0.39461137574149302</v>
      </c>
      <c r="C2" s="33">
        <f t="shared" ref="C2:K2" si="0">(SUM(C29,C34,C39,C44, C27)/C26)</f>
        <v>0.39809781079138362</v>
      </c>
      <c r="D2" s="33">
        <f t="shared" si="0"/>
        <v>0.4123589950061099</v>
      </c>
      <c r="E2" s="33">
        <f t="shared" si="0"/>
        <v>0.41696968301039355</v>
      </c>
      <c r="F2" s="33">
        <f t="shared" si="0"/>
        <v>0.41380495002483675</v>
      </c>
      <c r="G2" s="33">
        <f t="shared" si="0"/>
        <v>0.41527946911005642</v>
      </c>
      <c r="H2" s="33">
        <f t="shared" si="0"/>
        <v>0.42958822630383353</v>
      </c>
      <c r="I2" s="33">
        <f t="shared" si="0"/>
        <v>0.4467449694415524</v>
      </c>
      <c r="J2" s="33">
        <f t="shared" si="0"/>
        <v>0.45143921142325905</v>
      </c>
      <c r="K2" s="33">
        <f t="shared" si="0"/>
        <v>0.46172434556471736</v>
      </c>
    </row>
    <row r="3" spans="1:11" x14ac:dyDescent="0.35">
      <c r="A3" s="25" t="s">
        <v>49</v>
      </c>
      <c r="B3" s="26">
        <v>23327776</v>
      </c>
      <c r="C3" s="26">
        <v>23721334</v>
      </c>
      <c r="D3" s="26">
        <v>24126355</v>
      </c>
      <c r="E3" s="26">
        <v>24521695</v>
      </c>
      <c r="F3" s="26">
        <v>25010570</v>
      </c>
      <c r="G3" s="26">
        <v>24587309</v>
      </c>
      <c r="H3" s="26">
        <v>25855685</v>
      </c>
      <c r="I3" s="26">
        <v>26284432</v>
      </c>
      <c r="J3" s="26">
        <v>26691064</v>
      </c>
      <c r="K3" s="26">
        <v>27014126</v>
      </c>
    </row>
    <row r="4" spans="1:11" x14ac:dyDescent="0.35">
      <c r="A4" s="27" t="s">
        <v>59</v>
      </c>
      <c r="B4" s="26">
        <v>19213442</v>
      </c>
      <c r="C4" s="26">
        <v>19546355</v>
      </c>
      <c r="D4" s="26">
        <v>19879165</v>
      </c>
      <c r="E4" s="26">
        <v>20180070</v>
      </c>
      <c r="F4" s="26">
        <v>20519239</v>
      </c>
      <c r="G4" s="26">
        <v>20216987</v>
      </c>
      <c r="H4" s="26">
        <v>21164346</v>
      </c>
      <c r="I4" s="26">
        <v>21472342</v>
      </c>
      <c r="J4" s="26">
        <v>21799010</v>
      </c>
      <c r="K4" s="26">
        <v>22103289</v>
      </c>
    </row>
    <row r="5" spans="1:11" x14ac:dyDescent="0.35">
      <c r="A5" s="28" t="s">
        <v>51</v>
      </c>
      <c r="B5" s="26">
        <v>14861736</v>
      </c>
      <c r="C5" s="26">
        <v>15113697</v>
      </c>
      <c r="D5" s="26">
        <v>15265615</v>
      </c>
      <c r="E5" s="26">
        <v>15585086</v>
      </c>
      <c r="F5" s="26">
        <v>15712674</v>
      </c>
      <c r="G5" s="26">
        <v>15563740</v>
      </c>
      <c r="H5" s="26">
        <v>16191661</v>
      </c>
      <c r="I5" s="26">
        <v>16437786</v>
      </c>
      <c r="J5" s="26">
        <v>16632749</v>
      </c>
      <c r="K5" s="26">
        <v>16896266</v>
      </c>
    </row>
    <row r="6" spans="1:11" x14ac:dyDescent="0.35">
      <c r="A6" s="28" t="s">
        <v>60</v>
      </c>
      <c r="B6" s="26">
        <v>4035155</v>
      </c>
      <c r="C6" s="26">
        <v>4116103</v>
      </c>
      <c r="D6" s="26">
        <v>4278679</v>
      </c>
      <c r="E6" s="26">
        <v>4274208</v>
      </c>
      <c r="F6" s="26">
        <v>4472441</v>
      </c>
      <c r="G6" s="26">
        <v>4319422</v>
      </c>
      <c r="H6" s="26">
        <v>4589093</v>
      </c>
      <c r="I6" s="26">
        <v>4657647</v>
      </c>
      <c r="J6" s="26">
        <v>4764247</v>
      </c>
      <c r="K6" s="26">
        <v>4817838</v>
      </c>
    </row>
    <row r="7" spans="1:11" x14ac:dyDescent="0.35">
      <c r="A7" s="29" t="s">
        <v>61</v>
      </c>
      <c r="B7" s="26">
        <v>3213303</v>
      </c>
      <c r="C7" s="26">
        <v>3228289</v>
      </c>
      <c r="D7" s="26">
        <v>3430972</v>
      </c>
      <c r="E7" s="26">
        <v>3413848</v>
      </c>
      <c r="F7" s="26">
        <v>3551535</v>
      </c>
      <c r="G7" s="26">
        <v>3434159</v>
      </c>
      <c r="H7" s="26">
        <v>3687285</v>
      </c>
      <c r="I7" s="26">
        <v>3736283</v>
      </c>
      <c r="J7" s="26">
        <v>3822146</v>
      </c>
      <c r="K7" s="26">
        <v>3919552</v>
      </c>
    </row>
    <row r="8" spans="1:11" x14ac:dyDescent="0.35">
      <c r="A8" s="29" t="s">
        <v>62</v>
      </c>
      <c r="B8" s="26">
        <v>553530</v>
      </c>
      <c r="C8" s="26">
        <v>607186</v>
      </c>
      <c r="D8" s="26">
        <v>597027</v>
      </c>
      <c r="E8" s="26">
        <v>605346</v>
      </c>
      <c r="F8" s="26">
        <v>649950</v>
      </c>
      <c r="G8" s="26">
        <v>620385</v>
      </c>
      <c r="H8" s="26">
        <v>654019</v>
      </c>
      <c r="I8" s="26">
        <v>673967</v>
      </c>
      <c r="J8" s="26">
        <v>690802</v>
      </c>
      <c r="K8" s="26">
        <v>647661</v>
      </c>
    </row>
    <row r="9" spans="1:11" x14ac:dyDescent="0.35">
      <c r="A9" s="29" t="s">
        <v>63</v>
      </c>
      <c r="B9" s="26">
        <v>215511</v>
      </c>
      <c r="C9" s="26">
        <v>225027</v>
      </c>
      <c r="D9" s="26">
        <v>202654</v>
      </c>
      <c r="E9" s="26">
        <v>198025</v>
      </c>
      <c r="F9" s="26">
        <v>216577</v>
      </c>
      <c r="G9" s="26">
        <v>210515</v>
      </c>
      <c r="H9" s="26">
        <v>195389</v>
      </c>
      <c r="I9" s="26">
        <v>201901</v>
      </c>
      <c r="J9" s="26">
        <v>198376</v>
      </c>
      <c r="K9" s="26">
        <v>191487</v>
      </c>
    </row>
    <row r="10" spans="1:11" x14ac:dyDescent="0.35">
      <c r="A10" s="29" t="s">
        <v>64</v>
      </c>
      <c r="B10" s="26">
        <v>52811</v>
      </c>
      <c r="C10" s="26">
        <v>55601</v>
      </c>
      <c r="D10" s="26">
        <v>48026</v>
      </c>
      <c r="E10" s="26">
        <v>56989</v>
      </c>
      <c r="F10" s="26">
        <v>54379</v>
      </c>
      <c r="G10" s="26">
        <v>54363</v>
      </c>
      <c r="H10" s="26">
        <v>52400</v>
      </c>
      <c r="I10" s="26">
        <v>45496</v>
      </c>
      <c r="J10" s="26">
        <v>52923</v>
      </c>
      <c r="K10" s="26">
        <v>59138</v>
      </c>
    </row>
    <row r="11" spans="1:11" ht="29" x14ac:dyDescent="0.35">
      <c r="A11" s="28" t="s">
        <v>65</v>
      </c>
      <c r="B11" s="26">
        <v>158595</v>
      </c>
      <c r="C11" s="26">
        <v>159560</v>
      </c>
      <c r="D11" s="26">
        <v>168265</v>
      </c>
      <c r="E11" s="26">
        <v>152591</v>
      </c>
      <c r="F11" s="26">
        <v>158606</v>
      </c>
      <c r="G11" s="26">
        <v>161594</v>
      </c>
      <c r="H11" s="26">
        <v>161033</v>
      </c>
      <c r="I11" s="26">
        <v>170620</v>
      </c>
      <c r="J11" s="26">
        <v>172379</v>
      </c>
      <c r="K11" s="26">
        <v>179341</v>
      </c>
    </row>
    <row r="12" spans="1:11" x14ac:dyDescent="0.35">
      <c r="A12" s="29" t="s">
        <v>61</v>
      </c>
      <c r="B12" s="26">
        <v>139982</v>
      </c>
      <c r="C12" s="26">
        <v>139799</v>
      </c>
      <c r="D12" s="26">
        <v>149248</v>
      </c>
      <c r="E12" s="26">
        <v>135747</v>
      </c>
      <c r="F12" s="26">
        <v>141426</v>
      </c>
      <c r="G12" s="26">
        <v>143523</v>
      </c>
      <c r="H12" s="26">
        <v>144047</v>
      </c>
      <c r="I12" s="26">
        <v>153527</v>
      </c>
      <c r="J12" s="26">
        <v>153984</v>
      </c>
      <c r="K12" s="26">
        <v>161279</v>
      </c>
    </row>
    <row r="13" spans="1:11" x14ac:dyDescent="0.35">
      <c r="A13" s="29" t="s">
        <v>62</v>
      </c>
      <c r="B13" s="26">
        <v>12639</v>
      </c>
      <c r="C13" s="26">
        <v>12428</v>
      </c>
      <c r="D13" s="26">
        <v>13046</v>
      </c>
      <c r="E13" s="26">
        <v>12559</v>
      </c>
      <c r="F13" s="26">
        <v>13817</v>
      </c>
      <c r="G13" s="26">
        <v>13021</v>
      </c>
      <c r="H13" s="26">
        <v>13778</v>
      </c>
      <c r="I13" s="26">
        <v>11411</v>
      </c>
      <c r="J13" s="26">
        <v>12856</v>
      </c>
      <c r="K13" s="26">
        <v>12642</v>
      </c>
    </row>
    <row r="14" spans="1:11" x14ac:dyDescent="0.35">
      <c r="A14" s="29" t="s">
        <v>63</v>
      </c>
      <c r="B14" s="26">
        <v>5756</v>
      </c>
      <c r="C14" s="26">
        <v>6969</v>
      </c>
      <c r="D14" s="26">
        <v>5907</v>
      </c>
      <c r="E14" s="26">
        <v>3753</v>
      </c>
      <c r="F14" s="26">
        <v>3271</v>
      </c>
      <c r="G14" s="26">
        <v>4778</v>
      </c>
      <c r="H14" s="26">
        <v>2729</v>
      </c>
      <c r="I14" s="26">
        <v>4996</v>
      </c>
      <c r="J14" s="26">
        <v>5048</v>
      </c>
      <c r="K14" s="26">
        <v>5193</v>
      </c>
    </row>
    <row r="15" spans="1:11" x14ac:dyDescent="0.35">
      <c r="A15" s="29" t="s">
        <v>64</v>
      </c>
      <c r="B15" s="32">
        <v>218</v>
      </c>
      <c r="C15" s="32">
        <v>364</v>
      </c>
      <c r="D15" s="32">
        <v>64</v>
      </c>
      <c r="E15" s="32">
        <v>532</v>
      </c>
      <c r="F15" s="32">
        <v>92</v>
      </c>
      <c r="G15" s="32">
        <v>272</v>
      </c>
      <c r="H15" s="32">
        <v>479</v>
      </c>
      <c r="I15" s="32">
        <v>686</v>
      </c>
      <c r="J15" s="25">
        <v>491</v>
      </c>
      <c r="K15" s="25">
        <v>227</v>
      </c>
    </row>
    <row r="16" spans="1:11" ht="29" x14ac:dyDescent="0.35">
      <c r="A16" s="28" t="s">
        <v>66</v>
      </c>
      <c r="B16" s="26">
        <v>126793</v>
      </c>
      <c r="C16" s="26">
        <v>124380</v>
      </c>
      <c r="D16" s="26">
        <v>131547</v>
      </c>
      <c r="E16" s="26">
        <v>133518</v>
      </c>
      <c r="F16" s="26">
        <v>138255</v>
      </c>
      <c r="G16" s="26">
        <v>137264</v>
      </c>
      <c r="H16" s="26">
        <v>168125</v>
      </c>
      <c r="I16" s="26">
        <v>153974</v>
      </c>
      <c r="J16" s="26">
        <v>169539</v>
      </c>
      <c r="K16" s="26">
        <v>162455</v>
      </c>
    </row>
    <row r="17" spans="1:11" x14ac:dyDescent="0.35">
      <c r="A17" s="29" t="s">
        <v>61</v>
      </c>
      <c r="B17" s="26">
        <v>103674</v>
      </c>
      <c r="C17" s="26">
        <v>106719</v>
      </c>
      <c r="D17" s="26">
        <v>110156</v>
      </c>
      <c r="E17" s="26">
        <v>112686</v>
      </c>
      <c r="F17" s="26">
        <v>112550</v>
      </c>
      <c r="G17" s="26">
        <v>114305</v>
      </c>
      <c r="H17" s="26">
        <v>145276</v>
      </c>
      <c r="I17" s="26">
        <v>130089</v>
      </c>
      <c r="J17" s="26">
        <v>145494</v>
      </c>
      <c r="K17" s="26">
        <v>138770</v>
      </c>
    </row>
    <row r="18" spans="1:11" x14ac:dyDescent="0.35">
      <c r="A18" s="29" t="s">
        <v>62</v>
      </c>
      <c r="B18" s="26">
        <v>14807</v>
      </c>
      <c r="C18" s="26">
        <v>13822</v>
      </c>
      <c r="D18" s="26">
        <v>14999</v>
      </c>
      <c r="E18" s="26">
        <v>14671</v>
      </c>
      <c r="F18" s="26">
        <v>16440</v>
      </c>
      <c r="G18" s="26">
        <v>16216</v>
      </c>
      <c r="H18" s="26">
        <v>17332</v>
      </c>
      <c r="I18" s="26">
        <v>16853</v>
      </c>
      <c r="J18" s="26">
        <v>15468</v>
      </c>
      <c r="K18" s="26">
        <v>16743</v>
      </c>
    </row>
    <row r="19" spans="1:11" x14ac:dyDescent="0.35">
      <c r="A19" s="29" t="s">
        <v>63</v>
      </c>
      <c r="B19" s="26">
        <v>8114</v>
      </c>
      <c r="C19" s="26">
        <v>3755</v>
      </c>
      <c r="D19" s="26">
        <v>5598</v>
      </c>
      <c r="E19" s="26">
        <v>5824</v>
      </c>
      <c r="F19" s="26">
        <v>9125</v>
      </c>
      <c r="G19" s="26">
        <v>6304</v>
      </c>
      <c r="H19" s="26">
        <v>5308</v>
      </c>
      <c r="I19" s="26">
        <v>6456</v>
      </c>
      <c r="J19" s="26">
        <v>8308</v>
      </c>
      <c r="K19" s="26">
        <v>6060</v>
      </c>
    </row>
    <row r="20" spans="1:11" x14ac:dyDescent="0.35">
      <c r="A20" s="29" t="s">
        <v>64</v>
      </c>
      <c r="B20" s="32">
        <v>198</v>
      </c>
      <c r="C20" s="32">
        <v>84</v>
      </c>
      <c r="D20" s="32">
        <v>794</v>
      </c>
      <c r="E20" s="32">
        <v>337</v>
      </c>
      <c r="F20" s="32">
        <v>140</v>
      </c>
      <c r="G20" s="32">
        <v>439</v>
      </c>
      <c r="H20" s="32">
        <v>209</v>
      </c>
      <c r="I20" s="32">
        <v>576</v>
      </c>
      <c r="J20" s="25">
        <v>269</v>
      </c>
      <c r="K20" s="25">
        <v>882</v>
      </c>
    </row>
    <row r="21" spans="1:11" x14ac:dyDescent="0.35">
      <c r="A21" s="28" t="s">
        <v>67</v>
      </c>
      <c r="B21" s="26">
        <v>31163</v>
      </c>
      <c r="C21" s="26">
        <v>32615</v>
      </c>
      <c r="D21" s="26">
        <v>35059</v>
      </c>
      <c r="E21" s="26">
        <v>34667</v>
      </c>
      <c r="F21" s="26">
        <v>37263</v>
      </c>
      <c r="G21" s="26">
        <v>34967</v>
      </c>
      <c r="H21" s="26">
        <v>54434</v>
      </c>
      <c r="I21" s="26">
        <v>52315</v>
      </c>
      <c r="J21" s="26">
        <v>60096</v>
      </c>
      <c r="K21" s="26">
        <v>47389</v>
      </c>
    </row>
    <row r="22" spans="1:11" x14ac:dyDescent="0.35">
      <c r="A22" s="29" t="s">
        <v>61</v>
      </c>
      <c r="B22" s="26">
        <v>26951</v>
      </c>
      <c r="C22" s="26">
        <v>28426</v>
      </c>
      <c r="D22" s="26">
        <v>29672</v>
      </c>
      <c r="E22" s="26">
        <v>29520</v>
      </c>
      <c r="F22" s="26">
        <v>31331</v>
      </c>
      <c r="G22" s="26">
        <v>29805</v>
      </c>
      <c r="H22" s="26">
        <v>47830</v>
      </c>
      <c r="I22" s="26">
        <v>45646</v>
      </c>
      <c r="J22" s="26">
        <v>54283</v>
      </c>
      <c r="K22" s="26">
        <v>41887</v>
      </c>
    </row>
    <row r="23" spans="1:11" x14ac:dyDescent="0.35">
      <c r="A23" s="29" t="s">
        <v>62</v>
      </c>
      <c r="B23" s="26">
        <v>2300</v>
      </c>
      <c r="C23" s="26">
        <v>2617</v>
      </c>
      <c r="D23" s="26">
        <v>3618</v>
      </c>
      <c r="E23" s="26">
        <v>4516</v>
      </c>
      <c r="F23" s="26">
        <v>4565</v>
      </c>
      <c r="G23" s="26">
        <v>3748</v>
      </c>
      <c r="H23" s="26">
        <v>5209</v>
      </c>
      <c r="I23" s="26">
        <v>4350</v>
      </c>
      <c r="J23" s="26">
        <v>4311</v>
      </c>
      <c r="K23" s="26">
        <v>3890</v>
      </c>
    </row>
    <row r="24" spans="1:11" x14ac:dyDescent="0.35">
      <c r="A24" s="29" t="s">
        <v>63</v>
      </c>
      <c r="B24" s="26">
        <v>1843</v>
      </c>
      <c r="C24" s="26">
        <v>1323</v>
      </c>
      <c r="D24" s="26">
        <v>1259</v>
      </c>
      <c r="E24" s="32">
        <v>453</v>
      </c>
      <c r="F24" s="26">
        <v>1367</v>
      </c>
      <c r="G24" s="26">
        <v>1186</v>
      </c>
      <c r="H24" s="26">
        <v>1384</v>
      </c>
      <c r="I24" s="26">
        <v>1915</v>
      </c>
      <c r="J24" s="26">
        <v>1197</v>
      </c>
      <c r="K24" s="26">
        <v>1607</v>
      </c>
    </row>
    <row r="25" spans="1:11" x14ac:dyDescent="0.35">
      <c r="A25" s="29" t="s">
        <v>64</v>
      </c>
      <c r="B25" s="32">
        <v>69</v>
      </c>
      <c r="C25" s="32">
        <v>249</v>
      </c>
      <c r="D25" s="32">
        <v>510</v>
      </c>
      <c r="E25" s="32">
        <v>178</v>
      </c>
      <c r="F25" s="32">
        <v>0</v>
      </c>
      <c r="G25" s="32">
        <v>228</v>
      </c>
      <c r="H25" s="32">
        <v>11</v>
      </c>
      <c r="I25" s="32">
        <v>404</v>
      </c>
      <c r="J25" s="25">
        <v>305</v>
      </c>
      <c r="K25" s="25">
        <v>5</v>
      </c>
    </row>
    <row r="26" spans="1:11" x14ac:dyDescent="0.35">
      <c r="A26" s="27" t="s">
        <v>68</v>
      </c>
      <c r="B26" s="26">
        <v>4114334</v>
      </c>
      <c r="C26" s="26">
        <v>4174979</v>
      </c>
      <c r="D26" s="26">
        <v>4247190</v>
      </c>
      <c r="E26" s="26">
        <v>4341625</v>
      </c>
      <c r="F26" s="26">
        <v>4491331</v>
      </c>
      <c r="G26" s="26">
        <v>4370322</v>
      </c>
      <c r="H26" s="26">
        <v>4691339</v>
      </c>
      <c r="I26" s="26">
        <v>4812090</v>
      </c>
      <c r="J26" s="26">
        <v>4892054</v>
      </c>
      <c r="K26" s="31">
        <v>4910837</v>
      </c>
    </row>
    <row r="27" spans="1:11" x14ac:dyDescent="0.35">
      <c r="A27" s="28" t="s">
        <v>51</v>
      </c>
      <c r="B27" s="26">
        <v>346443</v>
      </c>
      <c r="C27" s="26">
        <v>386435</v>
      </c>
      <c r="D27" s="26">
        <v>368842</v>
      </c>
      <c r="E27" s="26">
        <v>419569</v>
      </c>
      <c r="F27" s="26">
        <v>414181</v>
      </c>
      <c r="G27" s="26">
        <v>409449</v>
      </c>
      <c r="H27" s="26">
        <v>447216</v>
      </c>
      <c r="I27" s="26">
        <v>499008</v>
      </c>
      <c r="J27" s="26">
        <v>498870</v>
      </c>
      <c r="K27" s="26">
        <v>514194</v>
      </c>
    </row>
    <row r="28" spans="1:11" x14ac:dyDescent="0.35">
      <c r="A28" s="28" t="s">
        <v>60</v>
      </c>
      <c r="B28" s="26">
        <v>2864351</v>
      </c>
      <c r="C28" s="26">
        <v>2872594</v>
      </c>
      <c r="D28" s="26">
        <v>2907805</v>
      </c>
      <c r="E28" s="26">
        <v>2933010</v>
      </c>
      <c r="F28" s="26">
        <v>2992838</v>
      </c>
      <c r="G28" s="26">
        <v>2932652</v>
      </c>
      <c r="H28" s="26">
        <v>3068782</v>
      </c>
      <c r="I28" s="26">
        <v>3068561</v>
      </c>
      <c r="J28" s="26">
        <v>3072739</v>
      </c>
      <c r="K28" s="26">
        <v>3057015</v>
      </c>
    </row>
    <row r="29" spans="1:11" x14ac:dyDescent="0.35">
      <c r="A29" s="29" t="s">
        <v>61</v>
      </c>
      <c r="B29" s="26">
        <v>757573</v>
      </c>
      <c r="C29" s="26">
        <v>766981</v>
      </c>
      <c r="D29" s="26">
        <v>839278</v>
      </c>
      <c r="E29" s="26">
        <v>813456</v>
      </c>
      <c r="F29" s="26">
        <v>819166</v>
      </c>
      <c r="G29" s="26">
        <v>821890</v>
      </c>
      <c r="H29" s="26">
        <v>880859</v>
      </c>
      <c r="I29" s="26">
        <v>922503</v>
      </c>
      <c r="J29" s="26">
        <v>908538</v>
      </c>
      <c r="K29" s="26">
        <v>950140</v>
      </c>
    </row>
    <row r="30" spans="1:11" x14ac:dyDescent="0.35">
      <c r="A30" s="29" t="s">
        <v>62</v>
      </c>
      <c r="B30" s="26">
        <v>612559</v>
      </c>
      <c r="C30" s="26">
        <v>616306</v>
      </c>
      <c r="D30" s="26">
        <v>637186</v>
      </c>
      <c r="E30" s="26">
        <v>655950</v>
      </c>
      <c r="F30" s="26">
        <v>636508</v>
      </c>
      <c r="G30" s="26">
        <v>637096</v>
      </c>
      <c r="H30" s="26">
        <v>665155</v>
      </c>
      <c r="I30" s="26">
        <v>667136</v>
      </c>
      <c r="J30" s="26">
        <v>679809</v>
      </c>
      <c r="K30" s="26">
        <v>681502</v>
      </c>
    </row>
    <row r="31" spans="1:11" x14ac:dyDescent="0.35">
      <c r="A31" s="29" t="s">
        <v>63</v>
      </c>
      <c r="B31" s="26">
        <v>868519</v>
      </c>
      <c r="C31" s="26">
        <v>846276</v>
      </c>
      <c r="D31" s="26">
        <v>844031</v>
      </c>
      <c r="E31" s="26">
        <v>866724</v>
      </c>
      <c r="F31" s="26">
        <v>880484</v>
      </c>
      <c r="G31" s="26">
        <v>852197</v>
      </c>
      <c r="H31" s="26">
        <v>889606</v>
      </c>
      <c r="I31" s="26">
        <v>853794</v>
      </c>
      <c r="J31" s="26">
        <v>891339</v>
      </c>
      <c r="K31" s="26">
        <v>831856</v>
      </c>
    </row>
    <row r="32" spans="1:11" x14ac:dyDescent="0.35">
      <c r="A32" s="29" t="s">
        <v>64</v>
      </c>
      <c r="B32" s="26">
        <v>625700</v>
      </c>
      <c r="C32" s="26">
        <v>643031</v>
      </c>
      <c r="D32" s="26">
        <v>587310</v>
      </c>
      <c r="E32" s="26">
        <v>596880</v>
      </c>
      <c r="F32" s="26">
        <v>656680</v>
      </c>
      <c r="G32" s="26">
        <v>621469</v>
      </c>
      <c r="H32" s="26">
        <v>633162</v>
      </c>
      <c r="I32" s="26">
        <v>625128</v>
      </c>
      <c r="J32" s="26">
        <v>593053</v>
      </c>
      <c r="K32" s="26">
        <v>593517</v>
      </c>
    </row>
    <row r="33" spans="1:11" ht="29" x14ac:dyDescent="0.35">
      <c r="A33" s="28" t="s">
        <v>65</v>
      </c>
      <c r="B33" s="26">
        <v>315317</v>
      </c>
      <c r="C33" s="26">
        <v>322548</v>
      </c>
      <c r="D33" s="26">
        <v>332230</v>
      </c>
      <c r="E33" s="26">
        <v>344300</v>
      </c>
      <c r="F33" s="26">
        <v>365836</v>
      </c>
      <c r="G33" s="26">
        <v>354924</v>
      </c>
      <c r="H33" s="26">
        <v>393972</v>
      </c>
      <c r="I33" s="26">
        <v>429420</v>
      </c>
      <c r="J33" s="26">
        <v>435237</v>
      </c>
      <c r="K33" s="26">
        <v>466075</v>
      </c>
    </row>
    <row r="34" spans="1:11" x14ac:dyDescent="0.35">
      <c r="A34" s="29" t="s">
        <v>61</v>
      </c>
      <c r="B34" s="26">
        <v>218403</v>
      </c>
      <c r="C34" s="26">
        <v>215459</v>
      </c>
      <c r="D34" s="26">
        <v>220182</v>
      </c>
      <c r="E34" s="26">
        <v>237173</v>
      </c>
      <c r="F34" s="26">
        <v>251176</v>
      </c>
      <c r="G34" s="26">
        <v>239881</v>
      </c>
      <c r="H34" s="26">
        <v>267169</v>
      </c>
      <c r="I34" s="26">
        <v>296530</v>
      </c>
      <c r="J34" s="26">
        <v>305094</v>
      </c>
      <c r="K34" s="26">
        <v>328904</v>
      </c>
    </row>
    <row r="35" spans="1:11" x14ac:dyDescent="0.35">
      <c r="A35" s="29" t="s">
        <v>62</v>
      </c>
      <c r="B35" s="26">
        <v>65207</v>
      </c>
      <c r="C35" s="26">
        <v>73418</v>
      </c>
      <c r="D35" s="26">
        <v>75730</v>
      </c>
      <c r="E35" s="26">
        <v>74957</v>
      </c>
      <c r="F35" s="26">
        <v>77746</v>
      </c>
      <c r="G35" s="26">
        <v>78656</v>
      </c>
      <c r="H35" s="26">
        <v>87973</v>
      </c>
      <c r="I35" s="26">
        <v>92375</v>
      </c>
      <c r="J35" s="26">
        <v>89511</v>
      </c>
      <c r="K35" s="26">
        <v>92963</v>
      </c>
    </row>
    <row r="36" spans="1:11" x14ac:dyDescent="0.35">
      <c r="A36" s="29" t="s">
        <v>63</v>
      </c>
      <c r="B36" s="26">
        <v>23431</v>
      </c>
      <c r="C36" s="26">
        <v>25686</v>
      </c>
      <c r="D36" s="26">
        <v>27792</v>
      </c>
      <c r="E36" s="26">
        <v>24570</v>
      </c>
      <c r="F36" s="26">
        <v>28286</v>
      </c>
      <c r="G36" s="26">
        <v>27736</v>
      </c>
      <c r="H36" s="26">
        <v>30337</v>
      </c>
      <c r="I36" s="26">
        <v>32004</v>
      </c>
      <c r="J36" s="26">
        <v>32324</v>
      </c>
      <c r="K36" s="26">
        <v>35334</v>
      </c>
    </row>
    <row r="37" spans="1:11" x14ac:dyDescent="0.35">
      <c r="A37" s="29" t="s">
        <v>64</v>
      </c>
      <c r="B37" s="26">
        <v>8276</v>
      </c>
      <c r="C37" s="26">
        <v>7985</v>
      </c>
      <c r="D37" s="26">
        <v>8526</v>
      </c>
      <c r="E37" s="26">
        <v>7600</v>
      </c>
      <c r="F37" s="26">
        <v>8628</v>
      </c>
      <c r="G37" s="26">
        <v>8651</v>
      </c>
      <c r="H37" s="26">
        <v>8493</v>
      </c>
      <c r="I37" s="26">
        <v>8511</v>
      </c>
      <c r="J37" s="26">
        <v>8308</v>
      </c>
      <c r="K37" s="26">
        <v>8874</v>
      </c>
    </row>
    <row r="38" spans="1:11" ht="29" x14ac:dyDescent="0.35">
      <c r="A38" s="28" t="s">
        <v>66</v>
      </c>
      <c r="B38" s="26">
        <v>472941</v>
      </c>
      <c r="C38" s="26">
        <v>472614</v>
      </c>
      <c r="D38" s="26">
        <v>501274</v>
      </c>
      <c r="E38" s="26">
        <v>522254</v>
      </c>
      <c r="F38" s="26">
        <v>555071</v>
      </c>
      <c r="G38" s="26">
        <v>532699</v>
      </c>
      <c r="H38" s="26">
        <v>595345</v>
      </c>
      <c r="I38" s="26">
        <v>596666</v>
      </c>
      <c r="J38" s="26">
        <v>662666</v>
      </c>
      <c r="K38" s="26">
        <v>640064</v>
      </c>
    </row>
    <row r="39" spans="1:11" x14ac:dyDescent="0.35">
      <c r="A39" s="29" t="s">
        <v>61</v>
      </c>
      <c r="B39" s="26">
        <v>220791</v>
      </c>
      <c r="C39" s="26">
        <v>211677</v>
      </c>
      <c r="D39" s="26">
        <v>237075</v>
      </c>
      <c r="E39" s="26">
        <v>257828</v>
      </c>
      <c r="F39" s="26">
        <v>266389</v>
      </c>
      <c r="G39" s="26">
        <v>252086</v>
      </c>
      <c r="H39" s="26">
        <v>291586</v>
      </c>
      <c r="I39" s="26">
        <v>294611</v>
      </c>
      <c r="J39" s="26">
        <v>340713</v>
      </c>
      <c r="K39" s="26">
        <v>326574</v>
      </c>
    </row>
    <row r="40" spans="1:11" x14ac:dyDescent="0.35">
      <c r="A40" s="29" t="s">
        <v>62</v>
      </c>
      <c r="B40" s="26">
        <v>133368</v>
      </c>
      <c r="C40" s="26">
        <v>140848</v>
      </c>
      <c r="D40" s="26">
        <v>140939</v>
      </c>
      <c r="E40" s="26">
        <v>148472</v>
      </c>
      <c r="F40" s="26">
        <v>155722</v>
      </c>
      <c r="G40" s="26">
        <v>153827</v>
      </c>
      <c r="H40" s="26">
        <v>175616</v>
      </c>
      <c r="I40" s="26">
        <v>173225</v>
      </c>
      <c r="J40" s="26">
        <v>186347</v>
      </c>
      <c r="K40" s="26">
        <v>178786</v>
      </c>
    </row>
    <row r="41" spans="1:11" x14ac:dyDescent="0.35">
      <c r="A41" s="29" t="s">
        <v>63</v>
      </c>
      <c r="B41" s="26">
        <v>94243</v>
      </c>
      <c r="C41" s="26">
        <v>95180</v>
      </c>
      <c r="D41" s="26">
        <v>93013</v>
      </c>
      <c r="E41" s="26">
        <v>91282</v>
      </c>
      <c r="F41" s="26">
        <v>102398</v>
      </c>
      <c r="G41" s="26">
        <v>98533</v>
      </c>
      <c r="H41" s="26">
        <v>100647</v>
      </c>
      <c r="I41" s="26">
        <v>100940</v>
      </c>
      <c r="J41" s="26">
        <v>103724</v>
      </c>
      <c r="K41" s="26">
        <v>105302</v>
      </c>
    </row>
    <row r="42" spans="1:11" x14ac:dyDescent="0.35">
      <c r="A42" s="29" t="s">
        <v>64</v>
      </c>
      <c r="B42" s="26">
        <v>24539</v>
      </c>
      <c r="C42" s="26">
        <v>24909</v>
      </c>
      <c r="D42" s="26">
        <v>30247</v>
      </c>
      <c r="E42" s="26">
        <v>24672</v>
      </c>
      <c r="F42" s="26">
        <v>30562</v>
      </c>
      <c r="G42" s="26">
        <v>28253</v>
      </c>
      <c r="H42" s="26">
        <v>27496</v>
      </c>
      <c r="I42" s="26">
        <v>27890</v>
      </c>
      <c r="J42" s="26">
        <v>31882</v>
      </c>
      <c r="K42" s="26">
        <v>29402</v>
      </c>
    </row>
    <row r="43" spans="1:11" x14ac:dyDescent="0.35">
      <c r="A43" s="28" t="s">
        <v>67</v>
      </c>
      <c r="B43" s="26">
        <v>115282</v>
      </c>
      <c r="C43" s="26">
        <v>120788</v>
      </c>
      <c r="D43" s="26">
        <v>137039</v>
      </c>
      <c r="E43" s="26">
        <v>122492</v>
      </c>
      <c r="F43" s="26">
        <v>163405</v>
      </c>
      <c r="G43" s="26">
        <v>140598</v>
      </c>
      <c r="H43" s="26">
        <v>186024</v>
      </c>
      <c r="I43" s="26">
        <v>218435</v>
      </c>
      <c r="J43" s="26">
        <v>222542</v>
      </c>
      <c r="K43" s="26">
        <v>233489</v>
      </c>
    </row>
    <row r="44" spans="1:11" x14ac:dyDescent="0.35">
      <c r="A44" s="29" t="s">
        <v>61</v>
      </c>
      <c r="B44" s="26">
        <v>80353</v>
      </c>
      <c r="C44" s="26">
        <v>81498</v>
      </c>
      <c r="D44" s="26">
        <v>85990</v>
      </c>
      <c r="E44" s="26">
        <v>82300</v>
      </c>
      <c r="F44" s="26">
        <v>107623</v>
      </c>
      <c r="G44" s="26">
        <v>91599</v>
      </c>
      <c r="H44" s="26">
        <v>128514</v>
      </c>
      <c r="I44" s="26">
        <v>137125</v>
      </c>
      <c r="J44" s="26">
        <v>155250</v>
      </c>
      <c r="K44" s="26">
        <v>147641</v>
      </c>
    </row>
    <row r="45" spans="1:11" x14ac:dyDescent="0.35">
      <c r="A45" s="29" t="s">
        <v>62</v>
      </c>
      <c r="B45" s="26">
        <v>21728</v>
      </c>
      <c r="C45" s="26">
        <v>26644</v>
      </c>
      <c r="D45" s="26">
        <v>31305</v>
      </c>
      <c r="E45" s="26">
        <v>27102</v>
      </c>
      <c r="F45" s="26">
        <v>36450</v>
      </c>
      <c r="G45" s="26">
        <v>31946</v>
      </c>
      <c r="H45" s="26">
        <v>40228</v>
      </c>
      <c r="I45" s="26">
        <v>54533</v>
      </c>
      <c r="J45" s="26">
        <v>43089</v>
      </c>
      <c r="K45" s="26">
        <v>55668</v>
      </c>
    </row>
    <row r="46" spans="1:11" x14ac:dyDescent="0.35">
      <c r="A46" s="29" t="s">
        <v>63</v>
      </c>
      <c r="B46" s="26">
        <v>9519</v>
      </c>
      <c r="C46" s="26">
        <v>10132</v>
      </c>
      <c r="D46" s="26">
        <v>14897</v>
      </c>
      <c r="E46" s="26">
        <v>9558</v>
      </c>
      <c r="F46" s="26">
        <v>15534</v>
      </c>
      <c r="G46" s="26">
        <v>13207</v>
      </c>
      <c r="H46" s="26">
        <v>14188</v>
      </c>
      <c r="I46" s="26">
        <v>21462</v>
      </c>
      <c r="J46" s="26">
        <v>15149</v>
      </c>
      <c r="K46" s="26">
        <v>24033</v>
      </c>
    </row>
    <row r="47" spans="1:11" x14ac:dyDescent="0.35">
      <c r="A47" s="29" t="s">
        <v>64</v>
      </c>
      <c r="B47" s="26">
        <v>3682</v>
      </c>
      <c r="C47" s="26">
        <v>2514</v>
      </c>
      <c r="D47" s="26">
        <v>4847</v>
      </c>
      <c r="E47" s="26">
        <v>3532</v>
      </c>
      <c r="F47" s="26">
        <v>3798</v>
      </c>
      <c r="G47" s="26">
        <v>3846</v>
      </c>
      <c r="H47" s="26">
        <v>3094</v>
      </c>
      <c r="I47" s="26">
        <v>5315</v>
      </c>
      <c r="J47" s="26">
        <v>9054</v>
      </c>
      <c r="K47" s="26">
        <v>6147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model</vt:lpstr>
      <vt:lpstr>increasing migration</vt:lpstr>
      <vt:lpstr>Sheet2</vt:lpstr>
      <vt:lpstr>TX 1</vt:lpstr>
      <vt:lpstr>Sheet1</vt:lpstr>
      <vt:lpstr>x Est</vt:lpstr>
      <vt:lpstr>ACS Texas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Howard</dc:creator>
  <cp:lastModifiedBy>Mike Howard</cp:lastModifiedBy>
  <dcterms:created xsi:type="dcterms:W3CDTF">2015-06-05T18:17:20Z</dcterms:created>
  <dcterms:modified xsi:type="dcterms:W3CDTF">2021-06-21T17:37:14Z</dcterms:modified>
</cp:coreProperties>
</file>